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workbookProtection workbookPassword="DDE6" lockStructure="1"/>
  <bookViews>
    <workbookView xWindow="120" yWindow="1356" windowWidth="15180" windowHeight="6816" tabRatio="888"/>
  </bookViews>
  <sheets>
    <sheet name="Cover Sheet" sheetId="1" r:id="rId1"/>
    <sheet name="Contents" sheetId="2" r:id="rId2"/>
    <sheet name="Schedule 1 Stmt of Fin Pos." sheetId="91" r:id="rId3"/>
    <sheet name="Schedule 1.1 Cons Stmt of Ops." sheetId="72" r:id="rId4"/>
    <sheet name="Sch 1.2 Cons Stmt of Cash Flow" sheetId="92" r:id="rId5"/>
    <sheet name="Sch 1.3 Cons Stmt Net Debt" sheetId="93" r:id="rId6"/>
    <sheet name="Sch 3 Capital Exp." sheetId="73" r:id="rId7"/>
    <sheet name="Sch 3C Tang Cap Asset Con" sheetId="102" r:id="rId8"/>
    <sheet name="Schedule 5" sheetId="75" r:id="rId9"/>
    <sheet name="Schedule 5.1" sheetId="82" r:id="rId10"/>
    <sheet name="Sch 7 Stmt of Fin. Pos." sheetId="94" r:id="rId11"/>
    <sheet name="Schedule 9" sheetId="79" r:id="rId12"/>
    <sheet name="Sch. 10 Operating Fund - Exp" sheetId="12" r:id="rId13"/>
    <sheet name="Sch 10ADJ  Oper. Fund- Adj." sheetId="13" r:id="rId14"/>
    <sheet name="Sch. 10.3 Texts,Classroom Supp." sheetId="96" r:id="rId15"/>
    <sheet name="Sch. 10.4 Supplementary Info." sheetId="95" r:id="rId16"/>
    <sheet name="Sch. 10A Spec Ed Expense - Elem" sheetId="15" r:id="rId17"/>
    <sheet name="Sch. 10B Spec Ed Expense - Sec" sheetId="16" r:id="rId18"/>
    <sheet name="Sch. 10C Oper. &amp; Maintenance" sheetId="60" r:id="rId19"/>
    <sheet name="Sch. 10F Employee Benefits" sheetId="65" r:id="rId20"/>
    <sheet name="Sch. 10G Supp Ben Info." sheetId="97" r:id="rId21"/>
    <sheet name="Sch. 10G Amort of Liab" sheetId="85" r:id="rId22"/>
    <sheet name="Sch 11A Tax Revenue" sheetId="17" r:id="rId23"/>
    <sheet name="Sch 11A Tax Revenue and Adj " sheetId="90" r:id="rId24"/>
    <sheet name="Sch 11B Tax Revenue" sheetId="98" r:id="rId25"/>
    <sheet name="Sch 12 ConEd Summer" sheetId="18" r:id="rId26"/>
    <sheet name="Sch 13 Enrolment" sheetId="19" r:id="rId27"/>
    <sheet name="Sch 14 School Generated Funds" sheetId="80" r:id="rId28"/>
    <sheet name="1 Summary" sheetId="20" r:id="rId29"/>
    <sheet name="1.1 Pupil Foundation" sheetId="58" r:id="rId30"/>
    <sheet name="1.3 School Foundation" sheetId="59" r:id="rId31"/>
    <sheet name="2 Special Ed" sheetId="22" r:id="rId32"/>
    <sheet name="3 Language" sheetId="23" r:id="rId33"/>
    <sheet name="4 Outlying Schools" sheetId="89" r:id="rId34"/>
    <sheet name="5 Remote and Rural" sheetId="25" r:id="rId35"/>
    <sheet name="5A Rural and Small Comm" sheetId="71" r:id="rId36"/>
    <sheet name="6 Continuing Education" sheetId="26" r:id="rId37"/>
    <sheet name="7 Teacher Compensation" sheetId="27" r:id="rId38"/>
    <sheet name="7A ECE" sheetId="87" r:id="rId39"/>
    <sheet name="7B NTIP" sheetId="81" r:id="rId40"/>
    <sheet name="9 Transportation" sheetId="28" r:id="rId41"/>
    <sheet name="10 Admin and Governance" sheetId="29" r:id="rId42"/>
    <sheet name="11 Accommodations" sheetId="30" r:id="rId43"/>
    <sheet name="11A Community Use" sheetId="69" r:id="rId44"/>
    <sheet name="12 Teacherage" sheetId="31" r:id="rId45"/>
    <sheet name="13 Learning Opportunities" sheetId="32" r:id="rId46"/>
    <sheet name="15 Special Approvals" sheetId="34" r:id="rId47"/>
    <sheet name="16 Declining Enrolment" sheetId="35" r:id="rId48"/>
    <sheet name="18 First Nation" sheetId="63" r:id="rId49"/>
    <sheet name="19 Safe Schools" sheetId="70" r:id="rId50"/>
    <sheet name="App B Calculation of Fees" sheetId="41" r:id="rId51"/>
    <sheet name="App B1 Tuition Fees" sheetId="42" r:id="rId52"/>
    <sheet name="App F1 Transportation" sheetId="43" r:id="rId53"/>
    <sheet name="App F1.1 Board-Owned" sheetId="44" r:id="rId54"/>
    <sheet name="App F2 Board Lodging" sheetId="45" r:id="rId55"/>
    <sheet name="App G - Salary Grid" sheetId="48" r:id="rId56"/>
    <sheet name="App H - Staffing" sheetId="51" r:id="rId57"/>
    <sheet name="App L - ECE Grid" sheetId="86" state="hidden" r:id="rId58"/>
    <sheet name="Error Messages" sheetId="52" r:id="rId59"/>
    <sheet name="Warning Messages" sheetId="53" r:id="rId60"/>
    <sheet name="Data Analysis" sheetId="54" r:id="rId61"/>
    <sheet name="ECE Grid" sheetId="88" state="hidden" r:id="rId62"/>
    <sheet name="Tables" sheetId="57" state="hidden" r:id="rId63"/>
    <sheet name="GSN Benchmarks" sheetId="67" state="hidden" r:id="rId64"/>
    <sheet name="Table Sch 5" sheetId="99" state="hidden" r:id="rId65"/>
    <sheet name="Table Sch 10G-1" sheetId="100" state="hidden" r:id="rId66"/>
    <sheet name="Table Sch 10G-2" sheetId="101" state="hidden" r:id="rId67"/>
  </sheets>
  <externalReferences>
    <externalReference r:id="rId68"/>
    <externalReference r:id="rId69"/>
  </externalReferences>
  <definedNames>
    <definedName name="_xlnm._FilterDatabase" localSheetId="41" hidden="1">'10 Admin and Governance'!#REF!</definedName>
    <definedName name="_GoBack" localSheetId="23">'Sch 11A Tax Revenue and Adj '!$J$51</definedName>
    <definedName name="Benchmarks">'GSN Benchmarks'!$B:$B</definedName>
    <definedName name="ETFO">'GSN Benchmarks'!$E:$E</definedName>
    <definedName name="ISAData">#REF!</definedName>
    <definedName name="listofboards" localSheetId="0">'[1]Tables-GrantReg'!$A$5:$A$76</definedName>
    <definedName name="listofboards">[2]Sheet1!$A$5:$A$76</definedName>
    <definedName name="NonETFO">'GSN Benchmarks'!$D:$D</definedName>
    <definedName name="_xlnm.Print_Area" localSheetId="28">'1 Summary'!$A$1:$M$82</definedName>
    <definedName name="_xlnm.Print_Area" localSheetId="29">'1.1 Pupil Foundation'!$A$1:$I$35</definedName>
    <definedName name="_xlnm.Print_Area" localSheetId="30">'1.3 School Foundation'!$A$1:$J$49</definedName>
    <definedName name="_xlnm.Print_Area" localSheetId="45">'13 Learning Opportunities'!$A$1:$K$115</definedName>
    <definedName name="_xlnm.Print_Area" localSheetId="47">'16 Declining Enrolment'!$A:$L</definedName>
    <definedName name="_xlnm.Print_Area" localSheetId="32">'3 Language'!$A$1:$P$92</definedName>
    <definedName name="_xlnm.Print_Area" localSheetId="33">'4 Outlying Schools'!$A$2:$I$42</definedName>
    <definedName name="_xlnm.Print_Area" localSheetId="39">'7B NTIP'!$A$1:$I$26</definedName>
    <definedName name="_xlnm.Print_Area" localSheetId="50">'App B Calculation of Fees'!$A$2:$N$84</definedName>
    <definedName name="_xlnm.Print_Area" localSheetId="1">Contents!$A$1:$E$72</definedName>
    <definedName name="_xlnm.Print_Area" localSheetId="0">'Cover Sheet'!$A$1:$L$53</definedName>
    <definedName name="_xlnm.Print_Area" localSheetId="60">'Data Analysis'!$A$39:$R$72</definedName>
    <definedName name="_xlnm.Print_Area" localSheetId="58">'Error Messages'!$A:$L</definedName>
    <definedName name="_xlnm.Print_Area" localSheetId="63">'GSN Benchmarks'!$A$4:$H$336</definedName>
    <definedName name="_xlnm.Print_Area" localSheetId="13">'Sch 10ADJ  Oper. Fund- Adj.'!$A$1:$N$61</definedName>
    <definedName name="_xlnm.Print_Area" localSheetId="25">'Sch 12 ConEd Summer'!$A$1:$F$47</definedName>
    <definedName name="_xlnm.Print_Area" localSheetId="12">'Sch. 10 Operating Fund - Exp'!$A$1:$O$59</definedName>
    <definedName name="_xlnm.Print_Area" localSheetId="18">'Sch. 10C Oper. &amp; Maintenance'!$A$1:$G$44</definedName>
    <definedName name="_xlnm.Print_Area" localSheetId="19">'Sch. 10F Employee Benefits'!$A$1:$S$39</definedName>
    <definedName name="_xlnm.Print_Area" localSheetId="21">'Sch. 10G Amort of Liab'!$A$1:$E$93</definedName>
    <definedName name="_xlnm.Print_Area" localSheetId="3">'Schedule 1.1 Cons Stmt of Ops.'!$A$1:$F$34</definedName>
    <definedName name="_xlnm.Print_Area" localSheetId="8">'Schedule 5'!$A$1:$E$32</definedName>
    <definedName name="_xlnm.Print_Area" localSheetId="9">'Schedule 5.1'!$A$7:$J$102</definedName>
    <definedName name="_xlnm.Print_Area" localSheetId="11">'Schedule 9'!$A$1:$E$117</definedName>
    <definedName name="_xlnm.Print_Area" localSheetId="62">Tables!$C$1:$AO$30</definedName>
    <definedName name="_xlnm.Print_Titles" localSheetId="42">'11 Accommodations'!$2:$3</definedName>
    <definedName name="_xlnm.Print_Titles" localSheetId="32">'3 Language'!$2:$6</definedName>
    <definedName name="_xlnm.Print_Titles" localSheetId="37">'7 Teacher Compensation'!$2:$3</definedName>
    <definedName name="_xlnm.Print_Titles" localSheetId="55">'App G - Salary Grid'!$1:$3</definedName>
    <definedName name="_xlnm.Print_Titles" localSheetId="1">Contents!$1:$2</definedName>
    <definedName name="_xlnm.Print_Titles" localSheetId="60">'Data Analysis'!$1:$10</definedName>
    <definedName name="_xlnm.Print_Titles" localSheetId="58">'Error Messages'!$1:$11</definedName>
    <definedName name="_xlnm.Print_Titles" localSheetId="63">'GSN Benchmarks'!$1:$3</definedName>
    <definedName name="_xlnm.Print_Titles" localSheetId="26">'Sch 13 Enrolment'!$2:$3</definedName>
    <definedName name="_xlnm.Print_Titles" localSheetId="9">'Schedule 5.1'!$1:$6</definedName>
    <definedName name="_xlnm.Print_Titles" localSheetId="62">Tables!$A:$B,Tables!$1:$4</definedName>
    <definedName name="_xlnm.Print_Titles" localSheetId="59">'Warning Messages'!$1:$11</definedName>
  </definedNames>
  <calcPr calcId="145621"/>
</workbook>
</file>

<file path=xl/calcChain.xml><?xml version="1.0" encoding="utf-8"?>
<calcChain xmlns="http://schemas.openxmlformats.org/spreadsheetml/2006/main">
  <c r="E51" i="94" l="1"/>
  <c r="D51" i="94"/>
  <c r="H2" i="102" l="1"/>
  <c r="F2" i="73"/>
  <c r="G19" i="93"/>
  <c r="G18" i="93"/>
  <c r="G17" i="93"/>
  <c r="G16" i="93"/>
  <c r="G15" i="93"/>
  <c r="E28" i="92"/>
  <c r="E27" i="92"/>
  <c r="E14" i="92"/>
  <c r="D47" i="79" l="1"/>
  <c r="F118" i="102" l="1"/>
  <c r="E118" i="102"/>
  <c r="E120" i="102" s="1"/>
  <c r="D118" i="102"/>
  <c r="C118" i="102"/>
  <c r="G117" i="102"/>
  <c r="C117" i="102"/>
  <c r="G116" i="102"/>
  <c r="C116" i="102"/>
  <c r="G115" i="102"/>
  <c r="C115" i="102"/>
  <c r="C110" i="102"/>
  <c r="C109" i="102"/>
  <c r="C108" i="102"/>
  <c r="B108" i="102"/>
  <c r="C107" i="102"/>
  <c r="C111" i="102" s="1"/>
  <c r="F105" i="102"/>
  <c r="E105" i="102"/>
  <c r="D105" i="102"/>
  <c r="G104" i="102"/>
  <c r="C104" i="102"/>
  <c r="C105" i="102" s="1"/>
  <c r="D102" i="102"/>
  <c r="D112" i="102" s="1"/>
  <c r="G101" i="102"/>
  <c r="C101" i="102"/>
  <c r="G100" i="102"/>
  <c r="C100" i="102"/>
  <c r="G99" i="102"/>
  <c r="C99" i="102"/>
  <c r="G98" i="102"/>
  <c r="C98" i="102"/>
  <c r="F97" i="102"/>
  <c r="F102" i="102" s="1"/>
  <c r="F112" i="102" s="1"/>
  <c r="F120" i="102" s="1"/>
  <c r="E97" i="102"/>
  <c r="E102" i="102" s="1"/>
  <c r="E112" i="102" s="1"/>
  <c r="D97" i="102"/>
  <c r="G96" i="102"/>
  <c r="C96" i="102"/>
  <c r="G95" i="102"/>
  <c r="C95" i="102"/>
  <c r="G94" i="102"/>
  <c r="C94" i="102"/>
  <c r="B94" i="102"/>
  <c r="G93" i="102"/>
  <c r="C93" i="102"/>
  <c r="G92" i="102"/>
  <c r="C92" i="102"/>
  <c r="C97" i="102" s="1"/>
  <c r="C102" i="102" s="1"/>
  <c r="G90" i="102"/>
  <c r="C90" i="102"/>
  <c r="G89" i="102"/>
  <c r="C89" i="102"/>
  <c r="B89" i="102"/>
  <c r="G88" i="102"/>
  <c r="C88" i="102"/>
  <c r="G87" i="102"/>
  <c r="C87" i="102"/>
  <c r="G86" i="102"/>
  <c r="C86" i="102"/>
  <c r="G78" i="102"/>
  <c r="F78" i="102"/>
  <c r="E78" i="102"/>
  <c r="D78" i="102"/>
  <c r="C78" i="102"/>
  <c r="B78" i="102"/>
  <c r="G77" i="102"/>
  <c r="G76" i="102"/>
  <c r="B116" i="102" s="1"/>
  <c r="F65" i="102"/>
  <c r="E65" i="102"/>
  <c r="D65" i="102"/>
  <c r="C65" i="102"/>
  <c r="B65" i="102"/>
  <c r="G64" i="102"/>
  <c r="G65" i="102" s="1"/>
  <c r="E62" i="102"/>
  <c r="E72" i="102" s="1"/>
  <c r="E80" i="102" s="1"/>
  <c r="D62" i="102"/>
  <c r="D72" i="102" s="1"/>
  <c r="G61" i="102"/>
  <c r="G60" i="102"/>
  <c r="B100" i="102" s="1"/>
  <c r="G59" i="102"/>
  <c r="G58" i="102"/>
  <c r="F57" i="102"/>
  <c r="F62" i="102" s="1"/>
  <c r="F72" i="102" s="1"/>
  <c r="F80" i="102" s="1"/>
  <c r="E57" i="102"/>
  <c r="D57" i="102"/>
  <c r="C57" i="102"/>
  <c r="C62" i="102" s="1"/>
  <c r="C72" i="102" s="1"/>
  <c r="B57" i="102"/>
  <c r="B62" i="102" s="1"/>
  <c r="B72" i="102" s="1"/>
  <c r="B80" i="102" s="1"/>
  <c r="G56" i="102"/>
  <c r="G55" i="102"/>
  <c r="G54" i="102"/>
  <c r="G53" i="102"/>
  <c r="G57" i="102" s="1"/>
  <c r="G52" i="102"/>
  <c r="G50" i="102"/>
  <c r="G49" i="102"/>
  <c r="G48" i="102"/>
  <c r="G47" i="102"/>
  <c r="G62" i="102" s="1"/>
  <c r="G72" i="102" s="1"/>
  <c r="G39" i="102"/>
  <c r="F39" i="102"/>
  <c r="E39" i="102"/>
  <c r="D39" i="102"/>
  <c r="C39" i="102"/>
  <c r="B39" i="102"/>
  <c r="H38" i="102"/>
  <c r="B117" i="102" s="1"/>
  <c r="H37" i="102"/>
  <c r="H36" i="102"/>
  <c r="H39" i="102" s="1"/>
  <c r="G32" i="102"/>
  <c r="F32" i="102"/>
  <c r="E32" i="102"/>
  <c r="C32" i="102"/>
  <c r="B32" i="102"/>
  <c r="H31" i="102"/>
  <c r="B110" i="102" s="1"/>
  <c r="H30" i="102"/>
  <c r="B109" i="102" s="1"/>
  <c r="H29" i="102"/>
  <c r="H28" i="102"/>
  <c r="B107" i="102" s="1"/>
  <c r="B111" i="102" s="1"/>
  <c r="H26" i="102"/>
  <c r="G26" i="102"/>
  <c r="F26" i="102"/>
  <c r="E26" i="102"/>
  <c r="E33" i="102" s="1"/>
  <c r="E41" i="102" s="1"/>
  <c r="D26" i="102"/>
  <c r="C26" i="102"/>
  <c r="B26" i="102"/>
  <c r="H25" i="102"/>
  <c r="B104" i="102" s="1"/>
  <c r="B105" i="102" s="1"/>
  <c r="D23" i="102"/>
  <c r="D33" i="102" s="1"/>
  <c r="D41" i="102" s="1"/>
  <c r="C23" i="102"/>
  <c r="C33" i="102" s="1"/>
  <c r="C41" i="102" s="1"/>
  <c r="H22" i="102"/>
  <c r="B101" i="102" s="1"/>
  <c r="H21" i="102"/>
  <c r="H20" i="102"/>
  <c r="B99" i="102" s="1"/>
  <c r="H19" i="102"/>
  <c r="B98" i="102" s="1"/>
  <c r="G18" i="102"/>
  <c r="G23" i="102" s="1"/>
  <c r="G33" i="102" s="1"/>
  <c r="G41" i="102" s="1"/>
  <c r="F18" i="102"/>
  <c r="F23" i="102" s="1"/>
  <c r="F33" i="102" s="1"/>
  <c r="F41" i="102" s="1"/>
  <c r="D18" i="102"/>
  <c r="C18" i="102"/>
  <c r="B18" i="102"/>
  <c r="B23" i="102" s="1"/>
  <c r="B33" i="102" s="1"/>
  <c r="B41" i="102" s="1"/>
  <c r="H17" i="102"/>
  <c r="B96" i="102" s="1"/>
  <c r="H16" i="102"/>
  <c r="B95" i="102" s="1"/>
  <c r="H15" i="102"/>
  <c r="H14" i="102"/>
  <c r="B93" i="102" s="1"/>
  <c r="H13" i="102"/>
  <c r="B92" i="102" s="1"/>
  <c r="B97" i="102" s="1"/>
  <c r="H11" i="102"/>
  <c r="B90" i="102" s="1"/>
  <c r="H10" i="102"/>
  <c r="H9" i="102"/>
  <c r="B88" i="102" s="1"/>
  <c r="H8" i="102"/>
  <c r="H7" i="102"/>
  <c r="B86" i="102" s="1"/>
  <c r="H23" i="102" l="1"/>
  <c r="H33" i="102" s="1"/>
  <c r="H41" i="102" s="1"/>
  <c r="D80" i="102"/>
  <c r="C120" i="102"/>
  <c r="C80" i="102"/>
  <c r="G80" i="102"/>
  <c r="C112" i="102"/>
  <c r="D120" i="102"/>
  <c r="H18" i="102"/>
  <c r="H32" i="102"/>
  <c r="B87" i="102"/>
  <c r="B102" i="102" s="1"/>
  <c r="B112" i="102" s="1"/>
  <c r="B115" i="102"/>
  <c r="B118" i="102" s="1"/>
  <c r="G43" i="73"/>
  <c r="F43" i="73"/>
  <c r="E43" i="73"/>
  <c r="D43" i="73"/>
  <c r="D23" i="73" s="1"/>
  <c r="G42" i="73"/>
  <c r="G41" i="73"/>
  <c r="G40" i="73"/>
  <c r="G39" i="73"/>
  <c r="G38" i="73"/>
  <c r="G26" i="73"/>
  <c r="F23" i="73"/>
  <c r="E23" i="73"/>
  <c r="F22" i="73"/>
  <c r="E22" i="73"/>
  <c r="G22" i="73" s="1"/>
  <c r="D22" i="73"/>
  <c r="G21" i="73"/>
  <c r="G20" i="73"/>
  <c r="G18" i="73"/>
  <c r="F18" i="73"/>
  <c r="E18" i="73"/>
  <c r="D18" i="73"/>
  <c r="G17" i="73"/>
  <c r="G16" i="73"/>
  <c r="G15" i="73"/>
  <c r="F13" i="73"/>
  <c r="F24" i="73" s="1"/>
  <c r="F28" i="73" s="1"/>
  <c r="E13" i="73"/>
  <c r="D13" i="73"/>
  <c r="G12" i="73"/>
  <c r="G11" i="73"/>
  <c r="G10" i="73"/>
  <c r="G8" i="73"/>
  <c r="G7" i="73"/>
  <c r="B120" i="102" l="1"/>
  <c r="G23" i="73"/>
  <c r="D24" i="73"/>
  <c r="E24" i="73"/>
  <c r="E28" i="73" s="1"/>
  <c r="G13" i="73"/>
  <c r="E44" i="94"/>
  <c r="C32" i="72"/>
  <c r="C28" i="72"/>
  <c r="E26" i="72"/>
  <c r="C26" i="72"/>
  <c r="C17" i="72"/>
  <c r="B7" i="72"/>
  <c r="D10" i="72"/>
  <c r="D13" i="72"/>
  <c r="D14" i="72"/>
  <c r="D15" i="72"/>
  <c r="D16" i="72"/>
  <c r="E17" i="72"/>
  <c r="E28" i="72" s="1"/>
  <c r="I12" i="93" s="1"/>
  <c r="D20" i="72"/>
  <c r="D21" i="72"/>
  <c r="D22" i="72"/>
  <c r="D23" i="72"/>
  <c r="G24" i="73" l="1"/>
  <c r="D28" i="73"/>
  <c r="G28" i="73" s="1"/>
  <c r="E32" i="72"/>
  <c r="F11" i="92"/>
  <c r="E42" i="94"/>
  <c r="BG8" i="57" l="1"/>
  <c r="BG7" i="57"/>
  <c r="BG6" i="57"/>
  <c r="BG5" i="57"/>
  <c r="S187" i="27"/>
  <c r="S191" i="27" l="1"/>
  <c r="D2" i="75" l="1"/>
  <c r="C27" i="75" s="1"/>
  <c r="D25" i="99"/>
  <c r="E25" i="99"/>
  <c r="F25" i="99"/>
  <c r="E33" i="99"/>
  <c r="E35" i="99" s="1"/>
  <c r="E20" i="99"/>
  <c r="E22" i="99" s="1"/>
  <c r="E12" i="99"/>
  <c r="C25" i="99"/>
  <c r="C13" i="75" l="1"/>
  <c r="C25" i="75"/>
  <c r="C28" i="75"/>
  <c r="C8" i="75"/>
  <c r="C26" i="75"/>
  <c r="C12" i="75"/>
  <c r="F24" i="100"/>
  <c r="E24" i="100"/>
  <c r="D24" i="100"/>
  <c r="F22" i="100"/>
  <c r="E22" i="100"/>
  <c r="D22" i="100"/>
  <c r="C24" i="100"/>
  <c r="C22" i="100"/>
  <c r="F27" i="99" l="1"/>
  <c r="D27" i="99"/>
  <c r="F26" i="99"/>
  <c r="D26" i="99"/>
  <c r="F33" i="99"/>
  <c r="D33" i="99"/>
  <c r="F20" i="99"/>
  <c r="D20" i="99"/>
  <c r="F12" i="99"/>
  <c r="F22" i="99" s="1"/>
  <c r="D12" i="99"/>
  <c r="C20" i="99"/>
  <c r="C12" i="99"/>
  <c r="C22" i="99" s="1"/>
  <c r="G4" i="97"/>
  <c r="H41" i="97"/>
  <c r="G41" i="97"/>
  <c r="F41" i="97"/>
  <c r="E41" i="97"/>
  <c r="D41" i="97"/>
  <c r="C41" i="97"/>
  <c r="H39" i="97"/>
  <c r="G39" i="97"/>
  <c r="F39" i="97"/>
  <c r="E39" i="97"/>
  <c r="D39" i="97"/>
  <c r="C39" i="97"/>
  <c r="G22" i="97"/>
  <c r="E22" i="97"/>
  <c r="D22" i="97"/>
  <c r="G20" i="97"/>
  <c r="E20" i="97"/>
  <c r="D20" i="97"/>
  <c r="C16" i="97" l="1"/>
  <c r="F16" i="97" s="1"/>
  <c r="H16" i="97" s="1"/>
  <c r="C10" i="97"/>
  <c r="F10" i="97" s="1"/>
  <c r="H10" i="97" s="1"/>
  <c r="C19" i="97"/>
  <c r="F19" i="97" s="1"/>
  <c r="H19" i="97" s="1"/>
  <c r="C15" i="97"/>
  <c r="F15" i="97" s="1"/>
  <c r="H15" i="97" s="1"/>
  <c r="C9" i="97"/>
  <c r="F9" i="97" s="1"/>
  <c r="H9" i="97" s="1"/>
  <c r="C18" i="97"/>
  <c r="F18" i="97" s="1"/>
  <c r="H18" i="97" s="1"/>
  <c r="C14" i="97"/>
  <c r="C8" i="97"/>
  <c r="C17" i="97"/>
  <c r="F17" i="97" s="1"/>
  <c r="H17" i="97" s="1"/>
  <c r="C11" i="97"/>
  <c r="F11" i="97" s="1"/>
  <c r="H11" i="97" s="1"/>
  <c r="D22" i="99"/>
  <c r="D35" i="99" s="1"/>
  <c r="F35" i="99"/>
  <c r="C33" i="99"/>
  <c r="C35" i="99" s="1"/>
  <c r="S165" i="27"/>
  <c r="C22" i="97" l="1"/>
  <c r="F8" i="97"/>
  <c r="C20" i="97"/>
  <c r="F14" i="97"/>
  <c r="S189" i="27"/>
  <c r="H14" i="97" l="1"/>
  <c r="H20" i="97" s="1"/>
  <c r="F20" i="97"/>
  <c r="F22" i="97"/>
  <c r="H8" i="97"/>
  <c r="J34" i="34"/>
  <c r="G47" i="28"/>
  <c r="H18" i="81"/>
  <c r="H22" i="97" l="1"/>
  <c r="H3" i="98"/>
  <c r="K57" i="90" l="1"/>
  <c r="K55" i="90"/>
  <c r="K53" i="90"/>
  <c r="K51" i="90"/>
  <c r="K46" i="90"/>
  <c r="K43" i="90"/>
  <c r="K41" i="90"/>
  <c r="K38" i="90"/>
  <c r="K36" i="90"/>
  <c r="K17" i="90"/>
  <c r="K15" i="90"/>
  <c r="K13" i="90"/>
  <c r="K11" i="90"/>
  <c r="K9" i="90"/>
  <c r="H3" i="17"/>
  <c r="H158" i="35" l="1"/>
  <c r="G48" i="30"/>
  <c r="G44" i="30"/>
  <c r="F44" i="30"/>
  <c r="F48" i="30" s="1"/>
  <c r="G42" i="30"/>
  <c r="F42" i="30"/>
  <c r="G18" i="30"/>
  <c r="B18" i="30" s="1"/>
  <c r="G12" i="30"/>
  <c r="G27" i="30" s="1"/>
  <c r="B27" i="30" s="1"/>
  <c r="B12" i="30" l="1"/>
  <c r="F2" i="93"/>
  <c r="E37" i="92"/>
  <c r="E32" i="92"/>
  <c r="E33" i="92" s="1"/>
  <c r="E23" i="92"/>
  <c r="E22" i="92"/>
  <c r="E21" i="92"/>
  <c r="E19" i="92"/>
  <c r="E18" i="92"/>
  <c r="E17" i="92"/>
  <c r="E16" i="92"/>
  <c r="F33" i="91"/>
  <c r="E33" i="91"/>
  <c r="F32" i="91"/>
  <c r="E32" i="91"/>
  <c r="F26" i="91"/>
  <c r="E26" i="91"/>
  <c r="F23" i="91"/>
  <c r="E23" i="91"/>
  <c r="F22" i="91"/>
  <c r="E22" i="91"/>
  <c r="F21" i="91"/>
  <c r="E21" i="91"/>
  <c r="F17" i="91"/>
  <c r="E17" i="91"/>
  <c r="F16" i="91"/>
  <c r="E16" i="91"/>
  <c r="F15" i="91"/>
  <c r="E15" i="91"/>
  <c r="F14" i="91"/>
  <c r="E14" i="91"/>
  <c r="F13" i="91"/>
  <c r="E13" i="91"/>
  <c r="D2" i="91"/>
  <c r="I71" i="98"/>
  <c r="I70" i="98"/>
  <c r="I69" i="98"/>
  <c r="I68" i="98"/>
  <c r="I67" i="98"/>
  <c r="I66" i="98"/>
  <c r="I65" i="98"/>
  <c r="I64" i="98"/>
  <c r="I63" i="98"/>
  <c r="I62" i="98"/>
  <c r="I61" i="98"/>
  <c r="I60" i="98"/>
  <c r="I59" i="98"/>
  <c r="I58" i="98"/>
  <c r="I57" i="98"/>
  <c r="I56" i="98"/>
  <c r="I55" i="98"/>
  <c r="I54" i="98"/>
  <c r="I53" i="98"/>
  <c r="I52" i="98"/>
  <c r="I51" i="98"/>
  <c r="I50" i="98"/>
  <c r="I49" i="98"/>
  <c r="I48" i="98"/>
  <c r="I47" i="98"/>
  <c r="I46" i="98"/>
  <c r="I45" i="98"/>
  <c r="I44" i="98"/>
  <c r="I43" i="98"/>
  <c r="I42" i="98"/>
  <c r="I41" i="98"/>
  <c r="I40" i="98"/>
  <c r="I39" i="98"/>
  <c r="I38" i="98"/>
  <c r="I37" i="98"/>
  <c r="I36" i="98"/>
  <c r="I35" i="98"/>
  <c r="I34" i="98"/>
  <c r="I33" i="98"/>
  <c r="I32" i="98"/>
  <c r="I31" i="98"/>
  <c r="I30" i="98"/>
  <c r="I29" i="98"/>
  <c r="I28" i="98"/>
  <c r="I27" i="98"/>
  <c r="I26" i="98"/>
  <c r="I25" i="98"/>
  <c r="I24" i="98"/>
  <c r="I23" i="98"/>
  <c r="I22" i="98"/>
  <c r="I21" i="98"/>
  <c r="I20" i="98"/>
  <c r="I19" i="98"/>
  <c r="H13" i="98"/>
  <c r="J26" i="90" s="1"/>
  <c r="G13" i="98"/>
  <c r="J24" i="90" s="1"/>
  <c r="F13" i="98"/>
  <c r="J22" i="90" s="1"/>
  <c r="E13" i="98"/>
  <c r="J20" i="90" s="1"/>
  <c r="D2" i="92"/>
  <c r="E15" i="92"/>
  <c r="D2" i="94"/>
  <c r="E4" i="96"/>
  <c r="E4" i="95"/>
  <c r="D75" i="95"/>
  <c r="C75" i="95"/>
  <c r="E75" i="95" s="1"/>
  <c r="D74" i="95"/>
  <c r="C74" i="95"/>
  <c r="E74" i="95" s="1"/>
  <c r="D73" i="95"/>
  <c r="D77" i="95" s="1"/>
  <c r="C73" i="95"/>
  <c r="E73" i="95" s="1"/>
  <c r="F65" i="95"/>
  <c r="E65" i="95"/>
  <c r="D65" i="95"/>
  <c r="C65" i="95"/>
  <c r="E64" i="95"/>
  <c r="E66" i="95" s="1"/>
  <c r="D64" i="95"/>
  <c r="F64" i="95" s="1"/>
  <c r="F66" i="95" s="1"/>
  <c r="C64" i="95"/>
  <c r="C66" i="95" s="1"/>
  <c r="F61" i="95"/>
  <c r="E61" i="95"/>
  <c r="D61" i="95"/>
  <c r="C61" i="95"/>
  <c r="E60" i="95"/>
  <c r="E62" i="95" s="1"/>
  <c r="D60" i="95"/>
  <c r="F60" i="95" s="1"/>
  <c r="F62" i="95" s="1"/>
  <c r="C60" i="95"/>
  <c r="C62" i="95" s="1"/>
  <c r="D51" i="95"/>
  <c r="C51" i="95"/>
  <c r="E49" i="95"/>
  <c r="E48" i="95"/>
  <c r="E51" i="95"/>
  <c r="E47" i="95"/>
  <c r="E40" i="95"/>
  <c r="E42" i="95" s="1"/>
  <c r="D40" i="95"/>
  <c r="D42" i="95" s="1"/>
  <c r="C40" i="95"/>
  <c r="C42" i="95" s="1"/>
  <c r="F39" i="95"/>
  <c r="F38" i="95"/>
  <c r="F40" i="95" s="1"/>
  <c r="E36" i="95"/>
  <c r="D36" i="95"/>
  <c r="C36" i="95"/>
  <c r="F35" i="95"/>
  <c r="F34" i="95"/>
  <c r="F36" i="95" s="1"/>
  <c r="D28" i="95"/>
  <c r="C28" i="95"/>
  <c r="E26" i="95"/>
  <c r="E25" i="95"/>
  <c r="E24" i="95"/>
  <c r="E28" i="95" s="1"/>
  <c r="E17" i="95"/>
  <c r="D17" i="95"/>
  <c r="D19" i="95" s="1"/>
  <c r="C17" i="95"/>
  <c r="C19" i="95"/>
  <c r="F16" i="95"/>
  <c r="F17" i="95" s="1"/>
  <c r="F15" i="95"/>
  <c r="E13" i="95"/>
  <c r="E19" i="95" s="1"/>
  <c r="D13" i="95"/>
  <c r="C13" i="95"/>
  <c r="F12" i="95"/>
  <c r="F11" i="95"/>
  <c r="F13" i="95" s="1"/>
  <c r="E17" i="96"/>
  <c r="E11" i="96"/>
  <c r="E52" i="94"/>
  <c r="E34" i="91"/>
  <c r="F25" i="91"/>
  <c r="E38" i="94"/>
  <c r="E41" i="94" s="1"/>
  <c r="D38" i="94"/>
  <c r="D41" i="94" s="1"/>
  <c r="E23" i="94"/>
  <c r="D23" i="94"/>
  <c r="I29" i="93"/>
  <c r="G29" i="93"/>
  <c r="I20" i="93"/>
  <c r="F39" i="92"/>
  <c r="E39" i="92"/>
  <c r="F33" i="92"/>
  <c r="F29" i="92"/>
  <c r="F24" i="92"/>
  <c r="F41" i="92" s="1"/>
  <c r="F45" i="92" s="1"/>
  <c r="E43" i="92" s="1"/>
  <c r="T62" i="19"/>
  <c r="T61" i="19"/>
  <c r="R62" i="19"/>
  <c r="V62" i="19" s="1"/>
  <c r="R61" i="19"/>
  <c r="D12" i="58"/>
  <c r="H12" i="58" s="1"/>
  <c r="J40" i="30"/>
  <c r="J38" i="30"/>
  <c r="J18" i="30"/>
  <c r="J12" i="30"/>
  <c r="L24" i="20"/>
  <c r="J73" i="29"/>
  <c r="J48" i="30"/>
  <c r="I36" i="30"/>
  <c r="I46" i="30" s="1"/>
  <c r="J44" i="30"/>
  <c r="J42" i="30"/>
  <c r="G324" i="67"/>
  <c r="H324" i="67" s="1"/>
  <c r="E324" i="67"/>
  <c r="I324" i="67"/>
  <c r="H322" i="67"/>
  <c r="G322" i="67"/>
  <c r="E322" i="67"/>
  <c r="I322" i="67"/>
  <c r="J43" i="53"/>
  <c r="G24" i="52"/>
  <c r="A24" i="52"/>
  <c r="D24" i="80"/>
  <c r="D25" i="80" s="1"/>
  <c r="D22" i="80"/>
  <c r="D14" i="80"/>
  <c r="D12" i="80"/>
  <c r="D57" i="79" s="1"/>
  <c r="G36" i="59"/>
  <c r="J15" i="59"/>
  <c r="J14" i="59"/>
  <c r="J13" i="59"/>
  <c r="J54" i="13"/>
  <c r="J53" i="13"/>
  <c r="J51" i="13"/>
  <c r="J48" i="13"/>
  <c r="J47" i="13"/>
  <c r="J46" i="13"/>
  <c r="J45" i="13"/>
  <c r="J44" i="13"/>
  <c r="J43" i="13"/>
  <c r="J42" i="13"/>
  <c r="J39" i="13"/>
  <c r="J38" i="13"/>
  <c r="J37" i="13"/>
  <c r="J36" i="13"/>
  <c r="J33" i="13"/>
  <c r="J32" i="13"/>
  <c r="J31" i="13"/>
  <c r="J30" i="13"/>
  <c r="J29" i="13"/>
  <c r="J26" i="13"/>
  <c r="J25" i="13"/>
  <c r="J24" i="13"/>
  <c r="J23" i="13"/>
  <c r="J22" i="13"/>
  <c r="J21" i="13"/>
  <c r="J20" i="13"/>
  <c r="J19" i="13"/>
  <c r="J18" i="13"/>
  <c r="J17" i="13"/>
  <c r="J16" i="13"/>
  <c r="J15" i="13"/>
  <c r="J14" i="13"/>
  <c r="J13" i="13"/>
  <c r="J12" i="13"/>
  <c r="J11" i="13"/>
  <c r="I4" i="13"/>
  <c r="J4" i="12"/>
  <c r="J40" i="34"/>
  <c r="K34" i="52"/>
  <c r="K32" i="52"/>
  <c r="K32" i="90"/>
  <c r="K30" i="90"/>
  <c r="K28" i="90"/>
  <c r="K26" i="90"/>
  <c r="K24" i="90"/>
  <c r="K22" i="90"/>
  <c r="K20" i="90"/>
  <c r="K7" i="90"/>
  <c r="K34" i="90"/>
  <c r="H3" i="90"/>
  <c r="J51" i="90" s="1"/>
  <c r="G16" i="82"/>
  <c r="F16" i="82"/>
  <c r="D16" i="82"/>
  <c r="J173" i="27"/>
  <c r="J63" i="32"/>
  <c r="I28" i="89"/>
  <c r="I25" i="89"/>
  <c r="I22" i="89"/>
  <c r="I20" i="89"/>
  <c r="I18" i="89"/>
  <c r="I15" i="89"/>
  <c r="I13" i="89"/>
  <c r="I11" i="89"/>
  <c r="I9" i="89"/>
  <c r="F3" i="89"/>
  <c r="H25" i="89" s="1"/>
  <c r="H47" i="19"/>
  <c r="P47" i="19" s="1"/>
  <c r="H48" i="19"/>
  <c r="P48" i="19" s="1"/>
  <c r="J174" i="27"/>
  <c r="N37" i="41"/>
  <c r="H167" i="27"/>
  <c r="B167" i="27" s="1"/>
  <c r="H166" i="27"/>
  <c r="B166" i="27" s="1"/>
  <c r="L20" i="20"/>
  <c r="F22" i="87"/>
  <c r="F17" i="87"/>
  <c r="I48" i="52"/>
  <c r="E3" i="87"/>
  <c r="J51" i="19"/>
  <c r="R51" i="19" s="1"/>
  <c r="H51" i="19"/>
  <c r="P51" i="19" s="1"/>
  <c r="J48" i="19"/>
  <c r="J50" i="19"/>
  <c r="R50" i="19" s="1"/>
  <c r="H50" i="19"/>
  <c r="L50" i="19" s="1"/>
  <c r="J47" i="19"/>
  <c r="R47" i="19" s="1"/>
  <c r="D14" i="58"/>
  <c r="H14" i="58" s="1"/>
  <c r="D41" i="35"/>
  <c r="E41" i="35"/>
  <c r="R14" i="65"/>
  <c r="H36" i="15"/>
  <c r="M13" i="12"/>
  <c r="D14" i="13" s="1"/>
  <c r="K14" i="13" s="1"/>
  <c r="J27" i="53" s="1"/>
  <c r="H52" i="19"/>
  <c r="P52" i="19" s="1"/>
  <c r="F12" i="58"/>
  <c r="F14" i="58"/>
  <c r="I14" i="58"/>
  <c r="G30" i="19"/>
  <c r="O30" i="19"/>
  <c r="AB8" i="57"/>
  <c r="AB7" i="57"/>
  <c r="AB6" i="57"/>
  <c r="AB5" i="57"/>
  <c r="H37" i="53"/>
  <c r="L37" i="53" s="1"/>
  <c r="H33" i="53"/>
  <c r="I41" i="16"/>
  <c r="F41" i="16"/>
  <c r="F46" i="16"/>
  <c r="E41" i="16"/>
  <c r="D41" i="16"/>
  <c r="D46" i="16"/>
  <c r="G55" i="13"/>
  <c r="G49" i="13"/>
  <c r="G40" i="13"/>
  <c r="G34" i="13"/>
  <c r="G27" i="13"/>
  <c r="C24" i="75"/>
  <c r="C23" i="75"/>
  <c r="D61" i="85"/>
  <c r="D23" i="75"/>
  <c r="C70" i="85"/>
  <c r="H40" i="16"/>
  <c r="AF17" i="57"/>
  <c r="U60" i="22"/>
  <c r="U48" i="22"/>
  <c r="U41" i="22"/>
  <c r="R133" i="27"/>
  <c r="P133" i="27"/>
  <c r="N133" i="27"/>
  <c r="L133" i="27"/>
  <c r="F133" i="27"/>
  <c r="R132" i="27"/>
  <c r="R131" i="27"/>
  <c r="R130" i="27"/>
  <c r="R129" i="27"/>
  <c r="R128" i="27"/>
  <c r="R127" i="27"/>
  <c r="R126" i="27"/>
  <c r="R125" i="27"/>
  <c r="R124" i="27"/>
  <c r="R123" i="27"/>
  <c r="P132" i="27"/>
  <c r="N132" i="27"/>
  <c r="L132" i="27"/>
  <c r="P131" i="27"/>
  <c r="N131" i="27"/>
  <c r="L131" i="27"/>
  <c r="P130" i="27"/>
  <c r="N130" i="27"/>
  <c r="L130" i="27"/>
  <c r="P129" i="27"/>
  <c r="N129" i="27"/>
  <c r="L129" i="27"/>
  <c r="P128" i="27"/>
  <c r="N128" i="27"/>
  <c r="L128" i="27"/>
  <c r="P127" i="27"/>
  <c r="N127" i="27"/>
  <c r="L127" i="27"/>
  <c r="P126" i="27"/>
  <c r="N126" i="27"/>
  <c r="L126" i="27"/>
  <c r="P125" i="27"/>
  <c r="N125" i="27"/>
  <c r="L125" i="27"/>
  <c r="P124" i="27"/>
  <c r="N124" i="27"/>
  <c r="L124" i="27"/>
  <c r="P123" i="27"/>
  <c r="N123" i="27"/>
  <c r="L123" i="27"/>
  <c r="F124" i="27"/>
  <c r="F125" i="27"/>
  <c r="F126" i="27"/>
  <c r="F127" i="27"/>
  <c r="F128" i="27"/>
  <c r="F129" i="27"/>
  <c r="F130" i="27"/>
  <c r="F131" i="27"/>
  <c r="F132" i="27"/>
  <c r="F123" i="27"/>
  <c r="R115" i="27"/>
  <c r="R114" i="27"/>
  <c r="R113" i="27"/>
  <c r="R112" i="27"/>
  <c r="R111" i="27"/>
  <c r="R110" i="27"/>
  <c r="R109" i="27"/>
  <c r="R108" i="27"/>
  <c r="R107" i="27"/>
  <c r="R106" i="27"/>
  <c r="P115" i="27"/>
  <c r="N115" i="27"/>
  <c r="L115" i="27"/>
  <c r="P114" i="27"/>
  <c r="N114" i="27"/>
  <c r="L114" i="27"/>
  <c r="P113" i="27"/>
  <c r="N113" i="27"/>
  <c r="L113" i="27"/>
  <c r="P112" i="27"/>
  <c r="N112" i="27"/>
  <c r="L112" i="27"/>
  <c r="P111" i="27"/>
  <c r="N111" i="27"/>
  <c r="L111" i="27"/>
  <c r="P110" i="27"/>
  <c r="N110" i="27"/>
  <c r="L110" i="27"/>
  <c r="P109" i="27"/>
  <c r="N109" i="27"/>
  <c r="L109" i="27"/>
  <c r="P108" i="27"/>
  <c r="N108" i="27"/>
  <c r="L108" i="27"/>
  <c r="P107" i="27"/>
  <c r="N107" i="27"/>
  <c r="L107" i="27"/>
  <c r="P106" i="27"/>
  <c r="N106" i="27"/>
  <c r="L106" i="27"/>
  <c r="F107" i="27"/>
  <c r="F108" i="27"/>
  <c r="F109" i="27"/>
  <c r="F110" i="27"/>
  <c r="F111" i="27"/>
  <c r="F112" i="27"/>
  <c r="F113" i="27"/>
  <c r="F114" i="27"/>
  <c r="F115" i="27"/>
  <c r="F106" i="27"/>
  <c r="R116" i="27"/>
  <c r="P116" i="27"/>
  <c r="N116" i="27"/>
  <c r="L116" i="27"/>
  <c r="F116" i="27"/>
  <c r="R47" i="27"/>
  <c r="R69" i="27" s="1"/>
  <c r="L142" i="27"/>
  <c r="R88" i="27"/>
  <c r="L157" i="27" s="1"/>
  <c r="R68" i="27"/>
  <c r="R67" i="27"/>
  <c r="P67" i="27"/>
  <c r="N67" i="27"/>
  <c r="L67" i="27"/>
  <c r="J67" i="27"/>
  <c r="H67" i="27"/>
  <c r="F67" i="27"/>
  <c r="R66" i="27"/>
  <c r="P66" i="27"/>
  <c r="N66" i="27"/>
  <c r="L66" i="27"/>
  <c r="J66" i="27"/>
  <c r="H66" i="27"/>
  <c r="F66" i="27"/>
  <c r="R65" i="27"/>
  <c r="P65" i="27"/>
  <c r="N65" i="27"/>
  <c r="L65" i="27"/>
  <c r="J65" i="27"/>
  <c r="H65" i="27"/>
  <c r="F65" i="27"/>
  <c r="R64" i="27"/>
  <c r="P64" i="27"/>
  <c r="N64" i="27"/>
  <c r="L64" i="27"/>
  <c r="J64" i="27"/>
  <c r="H64" i="27"/>
  <c r="F64" i="27"/>
  <c r="R63" i="27"/>
  <c r="P63" i="27"/>
  <c r="N63" i="27"/>
  <c r="L63" i="27"/>
  <c r="J63" i="27"/>
  <c r="H63" i="27"/>
  <c r="F63" i="27"/>
  <c r="R62" i="27"/>
  <c r="P62" i="27"/>
  <c r="N62" i="27"/>
  <c r="L62" i="27"/>
  <c r="J62" i="27"/>
  <c r="H62" i="27"/>
  <c r="F62" i="27"/>
  <c r="R61" i="27"/>
  <c r="P61" i="27"/>
  <c r="N61" i="27"/>
  <c r="L61" i="27"/>
  <c r="J61" i="27"/>
  <c r="H61" i="27"/>
  <c r="F61" i="27"/>
  <c r="R60" i="27"/>
  <c r="P60" i="27"/>
  <c r="N60" i="27"/>
  <c r="L60" i="27"/>
  <c r="J60" i="27"/>
  <c r="H60" i="27"/>
  <c r="F60" i="27"/>
  <c r="R59" i="27"/>
  <c r="P59" i="27"/>
  <c r="N59" i="27"/>
  <c r="L59" i="27"/>
  <c r="J59" i="27"/>
  <c r="H59" i="27"/>
  <c r="F59" i="27"/>
  <c r="R58" i="27"/>
  <c r="P58" i="27"/>
  <c r="N58" i="27"/>
  <c r="L58" i="27"/>
  <c r="J58" i="27"/>
  <c r="H58" i="27"/>
  <c r="F58" i="27"/>
  <c r="R57" i="27"/>
  <c r="P57" i="27"/>
  <c r="N57" i="27"/>
  <c r="L57" i="27"/>
  <c r="J57" i="27"/>
  <c r="H57" i="27"/>
  <c r="F57" i="27"/>
  <c r="R56" i="27"/>
  <c r="P56" i="27"/>
  <c r="N56" i="27"/>
  <c r="L56" i="27"/>
  <c r="J56" i="27"/>
  <c r="H56" i="27"/>
  <c r="F56" i="27"/>
  <c r="R55" i="27"/>
  <c r="P55" i="27"/>
  <c r="N55" i="27"/>
  <c r="L55" i="27"/>
  <c r="J55" i="27"/>
  <c r="H55" i="27"/>
  <c r="F55" i="27"/>
  <c r="R54" i="27"/>
  <c r="P54" i="27"/>
  <c r="N54" i="27"/>
  <c r="L54" i="27"/>
  <c r="J54" i="27"/>
  <c r="H54" i="27"/>
  <c r="F54" i="27"/>
  <c r="D3" i="86"/>
  <c r="N11" i="26"/>
  <c r="O11" i="26"/>
  <c r="N62" i="19"/>
  <c r="N61" i="19"/>
  <c r="E219" i="67"/>
  <c r="I219" i="67" s="1"/>
  <c r="E217" i="67"/>
  <c r="I217" i="67"/>
  <c r="E218" i="67"/>
  <c r="I218" i="67" s="1"/>
  <c r="E215" i="67"/>
  <c r="I215" i="67"/>
  <c r="E203" i="67"/>
  <c r="I203" i="67" s="1"/>
  <c r="E201" i="67"/>
  <c r="I201" i="67"/>
  <c r="E200" i="67"/>
  <c r="I200" i="67" s="1"/>
  <c r="E326" i="67"/>
  <c r="I326" i="67"/>
  <c r="E312" i="67"/>
  <c r="I312" i="67" s="1"/>
  <c r="E311" i="67"/>
  <c r="I311" i="67"/>
  <c r="E310" i="67"/>
  <c r="I310" i="67" s="1"/>
  <c r="E309" i="67"/>
  <c r="I309" i="67"/>
  <c r="E308" i="67"/>
  <c r="I308" i="67" s="1"/>
  <c r="E289" i="67"/>
  <c r="I289" i="67"/>
  <c r="E244" i="67"/>
  <c r="I244" i="67" s="1"/>
  <c r="E238" i="67"/>
  <c r="E235" i="67"/>
  <c r="I235" i="67"/>
  <c r="E224" i="67"/>
  <c r="I224" i="67"/>
  <c r="E223" i="67"/>
  <c r="I223" i="67"/>
  <c r="E216" i="67"/>
  <c r="I216" i="67"/>
  <c r="E177" i="67"/>
  <c r="I177" i="67"/>
  <c r="E176" i="67"/>
  <c r="I176" i="67"/>
  <c r="E175" i="67"/>
  <c r="I175" i="67"/>
  <c r="E160" i="67"/>
  <c r="I160" i="67" s="1"/>
  <c r="E157" i="67"/>
  <c r="I157" i="67" s="1"/>
  <c r="E155" i="67"/>
  <c r="I155" i="67" s="1"/>
  <c r="E154" i="67"/>
  <c r="I154" i="67"/>
  <c r="E148" i="67"/>
  <c r="I148" i="67" s="1"/>
  <c r="E147" i="67"/>
  <c r="I147" i="67"/>
  <c r="E146" i="67"/>
  <c r="I146" i="67" s="1"/>
  <c r="E144" i="67"/>
  <c r="I144" i="67"/>
  <c r="E143" i="67"/>
  <c r="I143" i="67" s="1"/>
  <c r="E142" i="67"/>
  <c r="I142" i="67" s="1"/>
  <c r="E140" i="67"/>
  <c r="I140" i="67" s="1"/>
  <c r="E139" i="67"/>
  <c r="I139" i="67"/>
  <c r="E138" i="67"/>
  <c r="E132" i="67"/>
  <c r="I132" i="67"/>
  <c r="E128" i="67"/>
  <c r="I128" i="67" s="1"/>
  <c r="E127" i="67"/>
  <c r="I127" i="67"/>
  <c r="E126" i="67"/>
  <c r="I126" i="67" s="1"/>
  <c r="E125" i="67"/>
  <c r="I125" i="67"/>
  <c r="E119" i="67"/>
  <c r="I119" i="67" s="1"/>
  <c r="E116" i="67"/>
  <c r="I116" i="67"/>
  <c r="E109" i="67"/>
  <c r="I109" i="67" s="1"/>
  <c r="E108" i="67"/>
  <c r="I108" i="67"/>
  <c r="E107" i="67"/>
  <c r="I107" i="67" s="1"/>
  <c r="E106" i="67"/>
  <c r="I106" i="67"/>
  <c r="E105" i="67"/>
  <c r="I105" i="67" s="1"/>
  <c r="E104" i="67"/>
  <c r="I104" i="67"/>
  <c r="E103" i="67"/>
  <c r="I103" i="67" s="1"/>
  <c r="E100" i="67"/>
  <c r="I100" i="67"/>
  <c r="E99" i="67"/>
  <c r="I99" i="67" s="1"/>
  <c r="E98" i="67"/>
  <c r="I98" i="67"/>
  <c r="E97" i="67"/>
  <c r="I97" i="67" s="1"/>
  <c r="E96" i="67"/>
  <c r="I96" i="67"/>
  <c r="E89" i="67"/>
  <c r="I89" i="67" s="1"/>
  <c r="E86" i="67"/>
  <c r="I86" i="67"/>
  <c r="E83" i="67"/>
  <c r="I83" i="67" s="1"/>
  <c r="E82" i="67"/>
  <c r="I82" i="67"/>
  <c r="E79" i="67"/>
  <c r="I79" i="67" s="1"/>
  <c r="E78" i="67"/>
  <c r="I78" i="67"/>
  <c r="E74" i="67"/>
  <c r="E73" i="67"/>
  <c r="E64" i="67"/>
  <c r="E63" i="67"/>
  <c r="E62" i="67"/>
  <c r="E59" i="67"/>
  <c r="E58" i="67"/>
  <c r="E56" i="67"/>
  <c r="I56" i="67"/>
  <c r="E55" i="67"/>
  <c r="I55" i="67"/>
  <c r="E53" i="67"/>
  <c r="I53" i="67"/>
  <c r="E52" i="67"/>
  <c r="I52" i="67"/>
  <c r="E51" i="67"/>
  <c r="E50" i="67"/>
  <c r="I50" i="67" s="1"/>
  <c r="E48" i="67"/>
  <c r="I48" i="67"/>
  <c r="E47" i="67"/>
  <c r="I47" i="67" s="1"/>
  <c r="E46" i="67"/>
  <c r="I46" i="67"/>
  <c r="E45" i="67"/>
  <c r="I45" i="67" s="1"/>
  <c r="E41" i="67"/>
  <c r="I41" i="67"/>
  <c r="E40" i="67"/>
  <c r="I40" i="67" s="1"/>
  <c r="E39" i="67"/>
  <c r="I39" i="67"/>
  <c r="E27" i="67"/>
  <c r="I27" i="67" s="1"/>
  <c r="E26" i="67"/>
  <c r="I26" i="67"/>
  <c r="E25" i="67"/>
  <c r="I25" i="67" s="1"/>
  <c r="E24" i="67"/>
  <c r="E23" i="67"/>
  <c r="I23" i="67"/>
  <c r="E22" i="67"/>
  <c r="I22" i="67" s="1"/>
  <c r="E21" i="67"/>
  <c r="I21" i="67" s="1"/>
  <c r="E20" i="67"/>
  <c r="I20" i="67" s="1"/>
  <c r="E19" i="67"/>
  <c r="I19" i="67" s="1"/>
  <c r="E18" i="67"/>
  <c r="I18" i="67" s="1"/>
  <c r="E16" i="67"/>
  <c r="E15" i="67"/>
  <c r="E14" i="67"/>
  <c r="I14" i="67" s="1"/>
  <c r="E13" i="67"/>
  <c r="I13" i="67"/>
  <c r="E202" i="67"/>
  <c r="I202" i="67" s="1"/>
  <c r="F18" i="58"/>
  <c r="F25" i="58"/>
  <c r="G19" i="59"/>
  <c r="H3" i="59"/>
  <c r="I10" i="59" s="1"/>
  <c r="G20" i="59"/>
  <c r="G21" i="59"/>
  <c r="G22" i="59"/>
  <c r="G37" i="59"/>
  <c r="G38" i="59"/>
  <c r="G39" i="59"/>
  <c r="L13" i="22"/>
  <c r="N13" i="22"/>
  <c r="R13" i="22"/>
  <c r="P3" i="22"/>
  <c r="I11" i="23"/>
  <c r="K11" i="23"/>
  <c r="I12" i="23"/>
  <c r="K12" i="23" s="1"/>
  <c r="I13" i="23"/>
  <c r="K13" i="23"/>
  <c r="I19" i="23"/>
  <c r="K19" i="23" s="1"/>
  <c r="I20" i="23"/>
  <c r="K20" i="23"/>
  <c r="I21" i="23"/>
  <c r="K21" i="23" s="1"/>
  <c r="I22" i="23"/>
  <c r="K22" i="23"/>
  <c r="I34" i="23"/>
  <c r="K34" i="23" s="1"/>
  <c r="I36" i="23"/>
  <c r="K3" i="23"/>
  <c r="G54" i="23" s="1"/>
  <c r="G3" i="25"/>
  <c r="E21" i="25" s="1"/>
  <c r="H18" i="71"/>
  <c r="G3" i="32"/>
  <c r="H29" i="32" s="1"/>
  <c r="H11" i="32"/>
  <c r="H13" i="32"/>
  <c r="H16" i="32"/>
  <c r="F20" i="32"/>
  <c r="H20" i="32" s="1"/>
  <c r="H33" i="32"/>
  <c r="H54" i="32"/>
  <c r="L21" i="26"/>
  <c r="L22" i="26"/>
  <c r="B22" i="26" s="1"/>
  <c r="L45" i="26"/>
  <c r="B45" i="26"/>
  <c r="L46" i="26"/>
  <c r="L33" i="26"/>
  <c r="N33" i="26"/>
  <c r="L37" i="26"/>
  <c r="J37" i="26"/>
  <c r="K3" i="27"/>
  <c r="R187" i="27" s="1"/>
  <c r="H168" i="27"/>
  <c r="B168" i="27" s="1"/>
  <c r="H169" i="27"/>
  <c r="B169" i="27" s="1"/>
  <c r="D13" i="81"/>
  <c r="J40" i="41" s="1"/>
  <c r="G33" i="28"/>
  <c r="G3" i="29"/>
  <c r="G55" i="29"/>
  <c r="G57" i="29"/>
  <c r="H3" i="30"/>
  <c r="I10" i="30" s="1"/>
  <c r="I24" i="30"/>
  <c r="I27" i="30" s="1"/>
  <c r="G3" i="69"/>
  <c r="H11" i="69" s="1"/>
  <c r="F3" i="35"/>
  <c r="J23" i="35" s="1"/>
  <c r="J26" i="35" s="1"/>
  <c r="F41" i="35"/>
  <c r="G41" i="35"/>
  <c r="E52" i="35"/>
  <c r="F52" i="35"/>
  <c r="G52" i="35"/>
  <c r="G147" i="35"/>
  <c r="G145" i="35"/>
  <c r="H11" i="63"/>
  <c r="J11" i="63" s="1"/>
  <c r="J15" i="63" s="1"/>
  <c r="J24" i="63" s="1"/>
  <c r="H12" i="63"/>
  <c r="J12" i="63"/>
  <c r="H20" i="63"/>
  <c r="J20" i="63" s="1"/>
  <c r="H19" i="63"/>
  <c r="J19" i="63"/>
  <c r="H28" i="63"/>
  <c r="J28" i="63" s="1"/>
  <c r="H42" i="63"/>
  <c r="H3" i="70"/>
  <c r="J10" i="70" s="1"/>
  <c r="H3" i="31"/>
  <c r="J12" i="31" s="1"/>
  <c r="J60" i="34"/>
  <c r="J63" i="34" s="1"/>
  <c r="D31" i="79"/>
  <c r="D65" i="79"/>
  <c r="D100" i="79"/>
  <c r="H4" i="34"/>
  <c r="H60" i="34" s="1"/>
  <c r="D89" i="82"/>
  <c r="F89" i="82"/>
  <c r="G89" i="82"/>
  <c r="G91" i="82" s="1"/>
  <c r="H77" i="82"/>
  <c r="H78" i="82"/>
  <c r="H79" i="82"/>
  <c r="H80" i="82"/>
  <c r="H89" i="82" s="1"/>
  <c r="H83" i="82"/>
  <c r="H85" i="82"/>
  <c r="H87" i="82"/>
  <c r="H88" i="82"/>
  <c r="D56" i="82"/>
  <c r="D66" i="82"/>
  <c r="D74" i="82"/>
  <c r="J49" i="19"/>
  <c r="R49" i="19" s="1"/>
  <c r="J52" i="19"/>
  <c r="R52" i="19" s="1"/>
  <c r="V66" i="19"/>
  <c r="E66" i="82"/>
  <c r="E74" i="82"/>
  <c r="F56" i="82"/>
  <c r="F66" i="82"/>
  <c r="F74" i="82"/>
  <c r="F91" i="82"/>
  <c r="G56" i="82"/>
  <c r="G66" i="82"/>
  <c r="G74" i="82"/>
  <c r="H62" i="82"/>
  <c r="H63" i="82"/>
  <c r="H64" i="82"/>
  <c r="H65" i="82"/>
  <c r="H69" i="82"/>
  <c r="H74" i="82" s="1"/>
  <c r="H70" i="82"/>
  <c r="H71" i="82"/>
  <c r="H72" i="82"/>
  <c r="H73" i="82"/>
  <c r="D26" i="82"/>
  <c r="D36" i="82"/>
  <c r="D48" i="82"/>
  <c r="E26" i="82"/>
  <c r="E36" i="82"/>
  <c r="E48" i="82"/>
  <c r="F26" i="82"/>
  <c r="F36" i="82"/>
  <c r="F50" i="82" s="1"/>
  <c r="F93" i="82" s="1"/>
  <c r="F48" i="82"/>
  <c r="G26" i="82"/>
  <c r="D11" i="79"/>
  <c r="D19" i="79"/>
  <c r="G36" i="82"/>
  <c r="D27" i="79" s="1"/>
  <c r="D35" i="79" s="1"/>
  <c r="G48" i="82"/>
  <c r="H12" i="82"/>
  <c r="H13" i="82"/>
  <c r="H14" i="82"/>
  <c r="H20" i="82"/>
  <c r="H21" i="82"/>
  <c r="H22" i="82"/>
  <c r="H23" i="82"/>
  <c r="H24" i="82"/>
  <c r="H25" i="82"/>
  <c r="H29" i="82"/>
  <c r="H31" i="82"/>
  <c r="H32" i="82"/>
  <c r="H33" i="82"/>
  <c r="H34" i="82"/>
  <c r="H35" i="82"/>
  <c r="H39" i="82"/>
  <c r="H40" i="82"/>
  <c r="H41" i="82"/>
  <c r="H42" i="82"/>
  <c r="H44" i="82"/>
  <c r="H45" i="82"/>
  <c r="H46" i="82"/>
  <c r="H47" i="82"/>
  <c r="Z30" i="57"/>
  <c r="AC28" i="57"/>
  <c r="AC26" i="57"/>
  <c r="AC24" i="57"/>
  <c r="AC22" i="57"/>
  <c r="AB30" i="57"/>
  <c r="AA16" i="57" s="1"/>
  <c r="AC16" i="57" s="1"/>
  <c r="AA30" i="57"/>
  <c r="AA15" i="57" s="1"/>
  <c r="AC15" i="57" s="1"/>
  <c r="AC17" i="57" s="1"/>
  <c r="X5" i="57" s="1"/>
  <c r="T77" i="19"/>
  <c r="T82" i="19"/>
  <c r="T84" i="19" s="1"/>
  <c r="J21" i="53" s="1"/>
  <c r="J37" i="32"/>
  <c r="C22" i="80"/>
  <c r="F51" i="12" s="1"/>
  <c r="B107" i="35"/>
  <c r="B15" i="29"/>
  <c r="D18" i="85"/>
  <c r="E18" i="85"/>
  <c r="E20" i="85" s="1"/>
  <c r="C18" i="85"/>
  <c r="C20" i="85" s="1"/>
  <c r="I49" i="13"/>
  <c r="H49" i="13"/>
  <c r="F49" i="13"/>
  <c r="F40" i="13"/>
  <c r="I40" i="13"/>
  <c r="H40" i="13"/>
  <c r="H27" i="13"/>
  <c r="I27" i="13"/>
  <c r="F27" i="13"/>
  <c r="I55" i="13"/>
  <c r="H55" i="13"/>
  <c r="I34" i="13"/>
  <c r="F34" i="13"/>
  <c r="J34" i="13" s="1"/>
  <c r="H34" i="13"/>
  <c r="E36" i="85"/>
  <c r="E38" i="85"/>
  <c r="D36" i="85"/>
  <c r="D38" i="85" s="1"/>
  <c r="C36" i="85"/>
  <c r="C38" i="85"/>
  <c r="E4" i="85"/>
  <c r="G2" i="20"/>
  <c r="D20" i="85"/>
  <c r="M50" i="12"/>
  <c r="D51" i="13"/>
  <c r="K51" i="13" s="1"/>
  <c r="M52" i="12"/>
  <c r="D53" i="13"/>
  <c r="M53" i="12"/>
  <c r="D54" i="13" s="1"/>
  <c r="K54" i="13"/>
  <c r="M41" i="12"/>
  <c r="J29" i="53" s="1"/>
  <c r="M42" i="12"/>
  <c r="D43" i="13" s="1"/>
  <c r="K43" i="13" s="1"/>
  <c r="M43" i="12"/>
  <c r="D44" i="13" s="1"/>
  <c r="K44" i="13"/>
  <c r="M44" i="12"/>
  <c r="D45" i="13" s="1"/>
  <c r="K45" i="13" s="1"/>
  <c r="M45" i="12"/>
  <c r="D46" i="13"/>
  <c r="K46" i="13" s="1"/>
  <c r="M46" i="12"/>
  <c r="D47" i="13"/>
  <c r="M47" i="12"/>
  <c r="D48" i="13" s="1"/>
  <c r="K48" i="13"/>
  <c r="M36" i="12"/>
  <c r="D37" i="13"/>
  <c r="M37" i="12"/>
  <c r="D38" i="13"/>
  <c r="K38" i="13" s="1"/>
  <c r="M38" i="12"/>
  <c r="D39" i="13" s="1"/>
  <c r="K39" i="13" s="1"/>
  <c r="M28" i="12"/>
  <c r="D29" i="13"/>
  <c r="M29" i="12"/>
  <c r="D30" i="13" s="1"/>
  <c r="M30" i="12"/>
  <c r="D31" i="13" s="1"/>
  <c r="K31" i="13" s="1"/>
  <c r="M31" i="12"/>
  <c r="D32" i="13"/>
  <c r="K32" i="13" s="1"/>
  <c r="M32" i="12"/>
  <c r="D33" i="13" s="1"/>
  <c r="M10" i="12"/>
  <c r="D11" i="13"/>
  <c r="K11" i="13" s="1"/>
  <c r="M11" i="12"/>
  <c r="D12" i="13"/>
  <c r="M12" i="12"/>
  <c r="D13" i="13" s="1"/>
  <c r="K13" i="13" s="1"/>
  <c r="J25" i="53" s="1"/>
  <c r="L25" i="53" s="1"/>
  <c r="M14" i="12"/>
  <c r="D15" i="13"/>
  <c r="M15" i="12"/>
  <c r="D16" i="13"/>
  <c r="K16" i="13" s="1"/>
  <c r="M16" i="12"/>
  <c r="D17" i="13" s="1"/>
  <c r="M17" i="12"/>
  <c r="D18" i="13"/>
  <c r="K18" i="13" s="1"/>
  <c r="M18" i="12"/>
  <c r="M19" i="12"/>
  <c r="D20" i="13"/>
  <c r="K20" i="13" s="1"/>
  <c r="M20" i="12"/>
  <c r="D21" i="13"/>
  <c r="K21" i="13" s="1"/>
  <c r="M21" i="12"/>
  <c r="M22" i="12"/>
  <c r="D23" i="13"/>
  <c r="K23" i="13" s="1"/>
  <c r="M23" i="12"/>
  <c r="D24" i="13" s="1"/>
  <c r="K24" i="13"/>
  <c r="M24" i="12"/>
  <c r="D25" i="13"/>
  <c r="K25" i="13" s="1"/>
  <c r="M25" i="12"/>
  <c r="D26" i="13"/>
  <c r="K26" i="13" s="1"/>
  <c r="M35" i="12"/>
  <c r="L54" i="12"/>
  <c r="L48" i="12"/>
  <c r="L39" i="12"/>
  <c r="L33" i="12"/>
  <c r="L26" i="12"/>
  <c r="K54" i="12"/>
  <c r="K48" i="12"/>
  <c r="K39" i="12"/>
  <c r="K33" i="12"/>
  <c r="K26" i="12"/>
  <c r="J54" i="12"/>
  <c r="J48" i="12"/>
  <c r="J55" i="12" s="1"/>
  <c r="J39" i="12"/>
  <c r="J33" i="12"/>
  <c r="J26" i="12"/>
  <c r="I54" i="12"/>
  <c r="I48" i="12"/>
  <c r="I39" i="12"/>
  <c r="I33" i="12"/>
  <c r="I26" i="12"/>
  <c r="H54" i="12"/>
  <c r="H48" i="12"/>
  <c r="H39" i="12"/>
  <c r="H33" i="12"/>
  <c r="H55" i="12" s="1"/>
  <c r="H26" i="12"/>
  <c r="G54" i="12"/>
  <c r="G48" i="12"/>
  <c r="G39" i="12"/>
  <c r="G33" i="12"/>
  <c r="G26" i="12"/>
  <c r="G55" i="12"/>
  <c r="F48" i="12"/>
  <c r="F39" i="12"/>
  <c r="F33" i="12"/>
  <c r="F26" i="12"/>
  <c r="E54" i="12"/>
  <c r="E48" i="12"/>
  <c r="E39" i="12"/>
  <c r="E33" i="12"/>
  <c r="E26" i="12"/>
  <c r="D54" i="12"/>
  <c r="D48" i="12"/>
  <c r="D39" i="12"/>
  <c r="D33" i="12"/>
  <c r="D26" i="12"/>
  <c r="C54" i="12"/>
  <c r="C48" i="12"/>
  <c r="C55" i="12" s="1"/>
  <c r="C39" i="12"/>
  <c r="C33" i="12"/>
  <c r="C26" i="12"/>
  <c r="E16" i="75"/>
  <c r="E15" i="75"/>
  <c r="M16" i="42"/>
  <c r="M17" i="42"/>
  <c r="M27" i="42"/>
  <c r="M28" i="42"/>
  <c r="M15" i="42"/>
  <c r="M26" i="42"/>
  <c r="D42" i="79"/>
  <c r="D37" i="79"/>
  <c r="L3" i="41"/>
  <c r="J72" i="41" s="1"/>
  <c r="T78" i="19"/>
  <c r="T41" i="22"/>
  <c r="T43" i="22"/>
  <c r="T83" i="19"/>
  <c r="H36" i="23" s="1"/>
  <c r="I45" i="23"/>
  <c r="I46" i="23"/>
  <c r="I47" i="23"/>
  <c r="I48" i="23"/>
  <c r="K45" i="23"/>
  <c r="K46" i="23"/>
  <c r="K49" i="23"/>
  <c r="K47" i="23"/>
  <c r="K48" i="23"/>
  <c r="M48" i="23" s="1"/>
  <c r="P95" i="19"/>
  <c r="P96" i="19"/>
  <c r="P100" i="19" s="1"/>
  <c r="P94" i="19"/>
  <c r="E31" i="18"/>
  <c r="N15" i="26" s="1"/>
  <c r="E18" i="18"/>
  <c r="N13" i="26"/>
  <c r="N28" i="26"/>
  <c r="H39" i="53"/>
  <c r="L39" i="53" s="1"/>
  <c r="O28" i="43"/>
  <c r="O26" i="43" s="1"/>
  <c r="G9" i="28" s="1"/>
  <c r="Q28" i="43"/>
  <c r="Q26" i="43"/>
  <c r="G12" i="28" s="1"/>
  <c r="G41" i="28"/>
  <c r="G45" i="28" s="1"/>
  <c r="J14" i="34"/>
  <c r="K32" i="20"/>
  <c r="J15" i="34"/>
  <c r="J16" i="34"/>
  <c r="J26" i="34" s="1"/>
  <c r="J17" i="34"/>
  <c r="J18" i="34"/>
  <c r="J19" i="34"/>
  <c r="J20" i="34"/>
  <c r="J21" i="34"/>
  <c r="J22" i="34"/>
  <c r="J23" i="34"/>
  <c r="J24" i="34"/>
  <c r="I58" i="30"/>
  <c r="K36" i="20" s="1"/>
  <c r="J7" i="31"/>
  <c r="J9" i="31"/>
  <c r="J41" i="34"/>
  <c r="J42" i="34"/>
  <c r="J43" i="34"/>
  <c r="J44" i="34"/>
  <c r="J45" i="34"/>
  <c r="J46" i="34"/>
  <c r="J61" i="34"/>
  <c r="C45" i="17"/>
  <c r="J7" i="90" s="1"/>
  <c r="D45" i="17"/>
  <c r="J9" i="90" s="1"/>
  <c r="E45" i="17"/>
  <c r="J11" i="90" s="1"/>
  <c r="F45" i="17"/>
  <c r="J13" i="90" s="1"/>
  <c r="H45" i="17"/>
  <c r="J34" i="90" s="1"/>
  <c r="I45" i="17"/>
  <c r="J36" i="90" s="1"/>
  <c r="M18" i="42"/>
  <c r="D86" i="79" s="1"/>
  <c r="M19" i="42"/>
  <c r="M29" i="42"/>
  <c r="M30" i="42"/>
  <c r="D88" i="79" s="1"/>
  <c r="K54" i="20"/>
  <c r="D17" i="75"/>
  <c r="R29" i="65"/>
  <c r="R28" i="65"/>
  <c r="R27" i="65"/>
  <c r="R26" i="65"/>
  <c r="R25" i="65"/>
  <c r="R24" i="65"/>
  <c r="R23" i="65"/>
  <c r="R22" i="65"/>
  <c r="R21" i="65"/>
  <c r="R20" i="65"/>
  <c r="R19" i="65"/>
  <c r="R18" i="65"/>
  <c r="R17" i="65"/>
  <c r="R16" i="65"/>
  <c r="R15" i="65"/>
  <c r="R13" i="65"/>
  <c r="R12" i="65"/>
  <c r="R30" i="65" s="1"/>
  <c r="R11" i="65"/>
  <c r="Q30" i="65"/>
  <c r="P30" i="65"/>
  <c r="O30" i="65"/>
  <c r="N30" i="65"/>
  <c r="M30" i="65"/>
  <c r="L30" i="65"/>
  <c r="K30" i="65"/>
  <c r="D30" i="15"/>
  <c r="B31" i="15"/>
  <c r="C12" i="80"/>
  <c r="D56" i="79" s="1"/>
  <c r="E58" i="79" s="1"/>
  <c r="D12" i="72" s="1"/>
  <c r="M22" i="42"/>
  <c r="H49" i="53" s="1"/>
  <c r="M53" i="42"/>
  <c r="M54" i="42"/>
  <c r="M55" i="42"/>
  <c r="M56" i="42" s="1"/>
  <c r="E74" i="79"/>
  <c r="E83" i="79"/>
  <c r="F2" i="82"/>
  <c r="H61" i="82"/>
  <c r="G3" i="81"/>
  <c r="I18" i="81"/>
  <c r="F138" i="35"/>
  <c r="H138" i="35" s="1"/>
  <c r="G219" i="67"/>
  <c r="H219" i="67" s="1"/>
  <c r="B142" i="35"/>
  <c r="I238" i="67"/>
  <c r="I138" i="67"/>
  <c r="I85" i="67"/>
  <c r="I84" i="67"/>
  <c r="I51" i="67"/>
  <c r="I24" i="67"/>
  <c r="I16" i="67"/>
  <c r="G326" i="67"/>
  <c r="H326" i="67"/>
  <c r="G312" i="67"/>
  <c r="H312" i="67" s="1"/>
  <c r="G311" i="67"/>
  <c r="H311" i="67"/>
  <c r="G310" i="67"/>
  <c r="H310" i="67" s="1"/>
  <c r="G309" i="67"/>
  <c r="H309" i="67"/>
  <c r="G308" i="67"/>
  <c r="H308" i="67" s="1"/>
  <c r="G289" i="67"/>
  <c r="H289" i="67"/>
  <c r="G244" i="67"/>
  <c r="H244" i="67" s="1"/>
  <c r="G238" i="67"/>
  <c r="H238" i="67"/>
  <c r="G235" i="67"/>
  <c r="H235" i="67" s="1"/>
  <c r="G224" i="67"/>
  <c r="H224" i="67"/>
  <c r="G223" i="67"/>
  <c r="H223" i="67" s="1"/>
  <c r="G218" i="67"/>
  <c r="H218" i="67"/>
  <c r="G216" i="67"/>
  <c r="H216" i="67" s="1"/>
  <c r="G215" i="67"/>
  <c r="H215" i="67"/>
  <c r="G203" i="67"/>
  <c r="H203" i="67" s="1"/>
  <c r="G201" i="67"/>
  <c r="H201" i="67"/>
  <c r="G177" i="67"/>
  <c r="H177" i="67" s="1"/>
  <c r="G176" i="67"/>
  <c r="H176" i="67"/>
  <c r="G175" i="67"/>
  <c r="H175" i="67" s="1"/>
  <c r="G160" i="67"/>
  <c r="H160" i="67"/>
  <c r="G157" i="67"/>
  <c r="H157" i="67" s="1"/>
  <c r="G155" i="67"/>
  <c r="H155" i="67"/>
  <c r="G154" i="67"/>
  <c r="H154" i="67" s="1"/>
  <c r="G148" i="67"/>
  <c r="H148" i="67"/>
  <c r="G147" i="67"/>
  <c r="H147" i="67" s="1"/>
  <c r="G146" i="67"/>
  <c r="H146" i="67"/>
  <c r="G144" i="67"/>
  <c r="H144" i="67" s="1"/>
  <c r="G143" i="67"/>
  <c r="H143" i="67"/>
  <c r="G142" i="67"/>
  <c r="H142" i="67" s="1"/>
  <c r="G140" i="67"/>
  <c r="H140" i="67"/>
  <c r="G139" i="67"/>
  <c r="H139" i="67" s="1"/>
  <c r="G138" i="67"/>
  <c r="H138" i="67"/>
  <c r="G132" i="67"/>
  <c r="H132" i="67" s="1"/>
  <c r="G128" i="67"/>
  <c r="H128" i="67"/>
  <c r="G127" i="67"/>
  <c r="H127" i="67" s="1"/>
  <c r="G126" i="67"/>
  <c r="H126" i="67"/>
  <c r="G125" i="67"/>
  <c r="H125" i="67" s="1"/>
  <c r="G119" i="67"/>
  <c r="H119" i="67" s="1"/>
  <c r="G116" i="67"/>
  <c r="H116" i="67" s="1"/>
  <c r="G109" i="67"/>
  <c r="H109" i="67"/>
  <c r="G108" i="67"/>
  <c r="H108" i="67" s="1"/>
  <c r="G107" i="67"/>
  <c r="H107" i="67"/>
  <c r="G106" i="67"/>
  <c r="H106" i="67" s="1"/>
  <c r="G105" i="67"/>
  <c r="H105" i="67"/>
  <c r="G104" i="67"/>
  <c r="H104" i="67" s="1"/>
  <c r="G103" i="67"/>
  <c r="H103" i="67"/>
  <c r="G100" i="67"/>
  <c r="H100" i="67" s="1"/>
  <c r="G99" i="67"/>
  <c r="H99" i="67"/>
  <c r="G98" i="67"/>
  <c r="H98" i="67" s="1"/>
  <c r="G97" i="67"/>
  <c r="H97" i="67"/>
  <c r="G96" i="67"/>
  <c r="H96" i="67" s="1"/>
  <c r="G89" i="67"/>
  <c r="H89" i="67"/>
  <c r="G86" i="67"/>
  <c r="H86" i="67" s="1"/>
  <c r="G85" i="67"/>
  <c r="H85" i="67"/>
  <c r="G84" i="67"/>
  <c r="H84" i="67" s="1"/>
  <c r="G83" i="67"/>
  <c r="H83" i="67"/>
  <c r="G82" i="67"/>
  <c r="H82" i="67" s="1"/>
  <c r="G79" i="67"/>
  <c r="H79" i="67"/>
  <c r="G78" i="67"/>
  <c r="H78" i="67" s="1"/>
  <c r="G56" i="67"/>
  <c r="H56" i="67"/>
  <c r="G55" i="67"/>
  <c r="H55" i="67" s="1"/>
  <c r="G53" i="67"/>
  <c r="H53" i="67"/>
  <c r="G52" i="67"/>
  <c r="H52" i="67" s="1"/>
  <c r="G51" i="67"/>
  <c r="H51" i="67"/>
  <c r="G50" i="67"/>
  <c r="H50" i="67" s="1"/>
  <c r="G48" i="67"/>
  <c r="H48" i="67"/>
  <c r="G47" i="67"/>
  <c r="H47" i="67" s="1"/>
  <c r="G46" i="67"/>
  <c r="H46" i="67"/>
  <c r="G45" i="67"/>
  <c r="H45" i="67" s="1"/>
  <c r="G41" i="67"/>
  <c r="H41" i="67"/>
  <c r="G40" i="67"/>
  <c r="H40" i="67" s="1"/>
  <c r="G39" i="67"/>
  <c r="H39" i="67"/>
  <c r="G27" i="67"/>
  <c r="H27" i="67" s="1"/>
  <c r="G26" i="67"/>
  <c r="H26" i="67"/>
  <c r="G25" i="67"/>
  <c r="H25" i="67" s="1"/>
  <c r="G24" i="67"/>
  <c r="H24" i="67"/>
  <c r="G23" i="67"/>
  <c r="H23" i="67" s="1"/>
  <c r="G22" i="67"/>
  <c r="H22" i="67"/>
  <c r="G21" i="67"/>
  <c r="H21" i="67" s="1"/>
  <c r="G20" i="67"/>
  <c r="H20" i="67"/>
  <c r="G19" i="67"/>
  <c r="H19" i="67" s="1"/>
  <c r="G18" i="67"/>
  <c r="H18" i="67"/>
  <c r="G16" i="67"/>
  <c r="H16" i="67" s="1"/>
  <c r="G14" i="67"/>
  <c r="H14" i="67"/>
  <c r="G13" i="67"/>
  <c r="H13" i="67" s="1"/>
  <c r="H49" i="19"/>
  <c r="P49" i="19" s="1"/>
  <c r="H92" i="27"/>
  <c r="H123" i="27" s="1"/>
  <c r="H93" i="27"/>
  <c r="H94" i="27"/>
  <c r="H125" i="27" s="1"/>
  <c r="H95" i="27"/>
  <c r="H126" i="27" s="1"/>
  <c r="H96" i="27"/>
  <c r="H97" i="27"/>
  <c r="H111" i="27" s="1"/>
  <c r="H98" i="27"/>
  <c r="H112" i="27" s="1"/>
  <c r="H99" i="27"/>
  <c r="H113" i="27" s="1"/>
  <c r="H100" i="27"/>
  <c r="H147" i="27" s="1"/>
  <c r="H101" i="27"/>
  <c r="H132" i="27" s="1"/>
  <c r="H102" i="27"/>
  <c r="J102" i="27" s="1"/>
  <c r="B16" i="29"/>
  <c r="B31" i="29"/>
  <c r="B51" i="29"/>
  <c r="B52" i="29"/>
  <c r="B121" i="35"/>
  <c r="H33" i="15"/>
  <c r="J33" i="15" s="1"/>
  <c r="H35" i="15"/>
  <c r="J35" i="15"/>
  <c r="H37" i="15"/>
  <c r="J37" i="15" s="1"/>
  <c r="H41" i="15"/>
  <c r="J41" i="15" s="1"/>
  <c r="H39" i="15"/>
  <c r="J39" i="15" s="1"/>
  <c r="H34" i="15"/>
  <c r="J34" i="15" s="1"/>
  <c r="H40" i="15"/>
  <c r="J40" i="15" s="1"/>
  <c r="H42" i="15"/>
  <c r="J42" i="15"/>
  <c r="H38" i="15"/>
  <c r="J38" i="15" s="1"/>
  <c r="H45" i="15"/>
  <c r="J45" i="15" s="1"/>
  <c r="H46" i="15"/>
  <c r="J46" i="15" s="1"/>
  <c r="H47" i="15"/>
  <c r="J47" i="15" s="1"/>
  <c r="H32" i="16"/>
  <c r="J32" i="16" s="1"/>
  <c r="H33" i="16"/>
  <c r="J33" i="16"/>
  <c r="J41" i="16" s="1"/>
  <c r="J46" i="16" s="1"/>
  <c r="H21" i="53" s="1"/>
  <c r="H34" i="16"/>
  <c r="J34" i="16" s="1"/>
  <c r="H35" i="16"/>
  <c r="J35" i="16"/>
  <c r="H36" i="16"/>
  <c r="J36" i="16" s="1"/>
  <c r="H37" i="16"/>
  <c r="J37" i="16" s="1"/>
  <c r="H38" i="16"/>
  <c r="J38" i="16" s="1"/>
  <c r="H39" i="16"/>
  <c r="J39" i="16" s="1"/>
  <c r="J40" i="16"/>
  <c r="H43" i="16"/>
  <c r="J43" i="16"/>
  <c r="H44" i="16"/>
  <c r="J44" i="16" s="1"/>
  <c r="H45" i="16"/>
  <c r="J45" i="16"/>
  <c r="L43" i="53"/>
  <c r="H43" i="53"/>
  <c r="R58" i="22"/>
  <c r="G69" i="23"/>
  <c r="K76" i="23"/>
  <c r="I81" i="23"/>
  <c r="I84" i="23"/>
  <c r="H25" i="19"/>
  <c r="P25" i="19"/>
  <c r="S172" i="27"/>
  <c r="U58" i="22"/>
  <c r="U56" i="22"/>
  <c r="U54" i="22"/>
  <c r="U52" i="22"/>
  <c r="U50" i="22"/>
  <c r="J61" i="32"/>
  <c r="J59" i="32"/>
  <c r="J56" i="32"/>
  <c r="J54" i="32"/>
  <c r="J52" i="32"/>
  <c r="J50" i="32"/>
  <c r="J48" i="32"/>
  <c r="J46" i="32"/>
  <c r="D2" i="79"/>
  <c r="M99" i="35"/>
  <c r="M104" i="35"/>
  <c r="M105" i="35"/>
  <c r="M106" i="35"/>
  <c r="M111" i="35"/>
  <c r="M117" i="35"/>
  <c r="M123" i="35"/>
  <c r="M125" i="35"/>
  <c r="M127" i="35"/>
  <c r="M131" i="35"/>
  <c r="M138" i="35"/>
  <c r="M140" i="35"/>
  <c r="M145" i="35"/>
  <c r="M147" i="35"/>
  <c r="M151" i="35"/>
  <c r="M160" i="35"/>
  <c r="B119" i="35"/>
  <c r="B118" i="35"/>
  <c r="B109" i="35"/>
  <c r="B108" i="35"/>
  <c r="B143" i="35"/>
  <c r="N92" i="35"/>
  <c r="C24" i="80"/>
  <c r="C14" i="80"/>
  <c r="E84" i="82" s="1"/>
  <c r="B30" i="29"/>
  <c r="B29" i="29"/>
  <c r="B28" i="29"/>
  <c r="B53" i="29"/>
  <c r="K63" i="23"/>
  <c r="K62" i="23"/>
  <c r="K64" i="23"/>
  <c r="K66" i="23" s="1"/>
  <c r="I63" i="23"/>
  <c r="I62" i="23"/>
  <c r="I64" i="23"/>
  <c r="I66" i="23" s="1"/>
  <c r="F3" i="28"/>
  <c r="C39" i="59"/>
  <c r="C22" i="59"/>
  <c r="A193" i="27"/>
  <c r="S193" i="27" s="1"/>
  <c r="L26" i="20"/>
  <c r="J30" i="30"/>
  <c r="G25" i="20" s="1"/>
  <c r="N76" i="41"/>
  <c r="N68" i="41"/>
  <c r="N64" i="41"/>
  <c r="N60" i="41"/>
  <c r="N52" i="41"/>
  <c r="N40" i="41"/>
  <c r="F43" i="45"/>
  <c r="G25" i="28"/>
  <c r="G28" i="28" s="1"/>
  <c r="L29" i="20"/>
  <c r="G3" i="71"/>
  <c r="K18" i="71"/>
  <c r="K13" i="71"/>
  <c r="K11" i="71"/>
  <c r="L16" i="20"/>
  <c r="M10" i="70"/>
  <c r="M14" i="70"/>
  <c r="I16" i="69"/>
  <c r="L21" i="20"/>
  <c r="B17" i="29"/>
  <c r="I76" i="23"/>
  <c r="J30" i="65"/>
  <c r="I30" i="65"/>
  <c r="H30" i="65"/>
  <c r="G30" i="65"/>
  <c r="F30" i="65"/>
  <c r="P38" i="23"/>
  <c r="P36" i="23"/>
  <c r="H36" i="19"/>
  <c r="N31" i="42"/>
  <c r="K31" i="42"/>
  <c r="I31" i="42"/>
  <c r="N22" i="42"/>
  <c r="R95" i="19"/>
  <c r="R94" i="19"/>
  <c r="N20" i="42"/>
  <c r="K20" i="42"/>
  <c r="I20" i="42"/>
  <c r="G20" i="42"/>
  <c r="E20" i="42"/>
  <c r="H45" i="53" s="1"/>
  <c r="R45" i="22"/>
  <c r="M41" i="54" s="1"/>
  <c r="P45" i="22"/>
  <c r="M39" i="54" s="1"/>
  <c r="M45" i="63"/>
  <c r="M42" i="63"/>
  <c r="M37" i="63"/>
  <c r="M40" i="63"/>
  <c r="M35" i="63"/>
  <c r="M33" i="63"/>
  <c r="M28" i="63"/>
  <c r="M24" i="63"/>
  <c r="M17" i="63"/>
  <c r="M9" i="63"/>
  <c r="L28" i="20"/>
  <c r="G3" i="58"/>
  <c r="J6" i="32"/>
  <c r="O39" i="26"/>
  <c r="O37" i="26"/>
  <c r="O33" i="26"/>
  <c r="O30" i="26"/>
  <c r="O28" i="26"/>
  <c r="O27" i="26"/>
  <c r="O26" i="26"/>
  <c r="U31" i="22"/>
  <c r="P90" i="23"/>
  <c r="P69" i="23"/>
  <c r="P60" i="23"/>
  <c r="P57" i="23"/>
  <c r="P54" i="23"/>
  <c r="P52" i="23"/>
  <c r="P43" i="23"/>
  <c r="P41" i="23"/>
  <c r="P86" i="23"/>
  <c r="P81" i="23"/>
  <c r="P78" i="23"/>
  <c r="P76" i="23"/>
  <c r="P72" i="23"/>
  <c r="P34" i="23"/>
  <c r="P29" i="23"/>
  <c r="P26" i="23"/>
  <c r="P17" i="23"/>
  <c r="P9" i="23"/>
  <c r="P7" i="23"/>
  <c r="H3" i="63"/>
  <c r="M7" i="63"/>
  <c r="U11" i="22"/>
  <c r="L67" i="34"/>
  <c r="L65" i="34"/>
  <c r="L63" i="34"/>
  <c r="L68" i="20"/>
  <c r="L66" i="20"/>
  <c r="L39" i="20"/>
  <c r="L59" i="34"/>
  <c r="F43" i="18"/>
  <c r="F42" i="18"/>
  <c r="F41" i="18"/>
  <c r="F38" i="18"/>
  <c r="F36" i="18"/>
  <c r="F33" i="18"/>
  <c r="F32" i="18"/>
  <c r="F31" i="18"/>
  <c r="F30" i="18"/>
  <c r="F29" i="18"/>
  <c r="F28" i="18"/>
  <c r="F27" i="18"/>
  <c r="F25" i="18"/>
  <c r="F23" i="18"/>
  <c r="F12" i="18"/>
  <c r="F13" i="18"/>
  <c r="F14" i="18"/>
  <c r="F15" i="18"/>
  <c r="F16" i="18"/>
  <c r="F17" i="18"/>
  <c r="F18" i="18"/>
  <c r="F19" i="18"/>
  <c r="F20" i="18"/>
  <c r="F21" i="18"/>
  <c r="F11" i="18"/>
  <c r="F10" i="60"/>
  <c r="F11" i="60"/>
  <c r="F12" i="60"/>
  <c r="F13" i="60"/>
  <c r="F14" i="60"/>
  <c r="F15" i="60"/>
  <c r="F16" i="60"/>
  <c r="F17" i="60"/>
  <c r="F18" i="60"/>
  <c r="F19" i="60"/>
  <c r="F20" i="60"/>
  <c r="F21" i="60"/>
  <c r="F22" i="60"/>
  <c r="F23" i="60"/>
  <c r="F24" i="60"/>
  <c r="F25" i="60"/>
  <c r="F26" i="60"/>
  <c r="F27" i="60"/>
  <c r="F28" i="60"/>
  <c r="F29" i="60"/>
  <c r="F30" i="60"/>
  <c r="F31" i="60"/>
  <c r="F37" i="60"/>
  <c r="F38" i="60"/>
  <c r="F42" i="60" s="1"/>
  <c r="F39" i="60"/>
  <c r="F40" i="60"/>
  <c r="F41" i="60"/>
  <c r="E42" i="60"/>
  <c r="D42" i="60"/>
  <c r="E32" i="60"/>
  <c r="D32" i="60"/>
  <c r="E4" i="60"/>
  <c r="L59" i="20"/>
  <c r="L54" i="20"/>
  <c r="L52" i="20"/>
  <c r="L50" i="20"/>
  <c r="L48" i="20"/>
  <c r="L46" i="20"/>
  <c r="L45" i="20"/>
  <c r="L41" i="20"/>
  <c r="L38" i="20"/>
  <c r="L37" i="20"/>
  <c r="L36" i="20"/>
  <c r="L35" i="20"/>
  <c r="L33" i="20"/>
  <c r="L32" i="20"/>
  <c r="L30" i="20"/>
  <c r="L27" i="20"/>
  <c r="N82" i="41"/>
  <c r="G4" i="20"/>
  <c r="L17" i="20"/>
  <c r="J11" i="32"/>
  <c r="L25" i="20"/>
  <c r="L23" i="20"/>
  <c r="L22" i="20"/>
  <c r="L19" i="20"/>
  <c r="L18" i="20"/>
  <c r="L15" i="20"/>
  <c r="L14" i="20"/>
  <c r="L13" i="20"/>
  <c r="L12" i="20"/>
  <c r="L11" i="20"/>
  <c r="J42" i="59"/>
  <c r="J40" i="59"/>
  <c r="J39" i="59"/>
  <c r="J38" i="59"/>
  <c r="J37" i="59"/>
  <c r="J36" i="59"/>
  <c r="J23" i="59"/>
  <c r="J22" i="59"/>
  <c r="J21" i="59"/>
  <c r="J20" i="59"/>
  <c r="J19" i="59"/>
  <c r="J28" i="59"/>
  <c r="J11" i="59"/>
  <c r="I29" i="58"/>
  <c r="I27" i="58"/>
  <c r="I25" i="58"/>
  <c r="I12" i="58"/>
  <c r="J32" i="59"/>
  <c r="J31" i="59"/>
  <c r="J30" i="59"/>
  <c r="J27" i="59"/>
  <c r="J10" i="59"/>
  <c r="L10" i="20"/>
  <c r="M3" i="54"/>
  <c r="E43" i="15"/>
  <c r="E48" i="15" s="1"/>
  <c r="K39" i="54" s="1"/>
  <c r="E46" i="16"/>
  <c r="K41" i="54"/>
  <c r="K45" i="54"/>
  <c r="M45" i="54"/>
  <c r="O45" i="54" s="1"/>
  <c r="K47" i="54"/>
  <c r="Q47" i="54" s="1"/>
  <c r="M47" i="54"/>
  <c r="O47" i="54" s="1"/>
  <c r="K49" i="54"/>
  <c r="Q49" i="54" s="1"/>
  <c r="M49" i="54"/>
  <c r="O49" i="54" s="1"/>
  <c r="K51" i="54"/>
  <c r="Q51" i="54" s="1"/>
  <c r="M51" i="54"/>
  <c r="O51" i="54" s="1"/>
  <c r="K53" i="54"/>
  <c r="D12" i="51"/>
  <c r="D73" i="51" s="1"/>
  <c r="D13" i="51"/>
  <c r="D14" i="51"/>
  <c r="D15" i="51"/>
  <c r="K57" i="54"/>
  <c r="D33" i="51"/>
  <c r="M57" i="54"/>
  <c r="O57" i="54" s="1"/>
  <c r="D34" i="51"/>
  <c r="D35" i="51"/>
  <c r="K59" i="54"/>
  <c r="M59" i="54"/>
  <c r="O59" i="54" s="1"/>
  <c r="K61" i="54"/>
  <c r="Q61" i="54" s="1"/>
  <c r="M61" i="54"/>
  <c r="O61" i="54"/>
  <c r="K63" i="54"/>
  <c r="Q63" i="54" s="1"/>
  <c r="M63" i="54"/>
  <c r="O63" i="54" s="1"/>
  <c r="K65" i="54"/>
  <c r="M65" i="54"/>
  <c r="O65" i="54" s="1"/>
  <c r="K67" i="54"/>
  <c r="D43" i="51"/>
  <c r="D44" i="51"/>
  <c r="M67" i="54" s="1"/>
  <c r="K69" i="54"/>
  <c r="D46" i="51"/>
  <c r="M69" i="54" s="1"/>
  <c r="O69" i="54" s="1"/>
  <c r="K71" i="54"/>
  <c r="D40" i="51"/>
  <c r="M71" i="54" s="1"/>
  <c r="O71" i="54" s="1"/>
  <c r="H3" i="53"/>
  <c r="M12" i="53"/>
  <c r="A14" i="53"/>
  <c r="M14" i="53" s="1"/>
  <c r="I43" i="15"/>
  <c r="I48" i="15"/>
  <c r="H23" i="53" s="1"/>
  <c r="I46" i="16"/>
  <c r="J25" i="19"/>
  <c r="J36" i="19"/>
  <c r="J33" i="53"/>
  <c r="L33" i="53" s="1"/>
  <c r="J35" i="53"/>
  <c r="J37" i="53"/>
  <c r="J39" i="53"/>
  <c r="H47" i="53"/>
  <c r="G3" i="52"/>
  <c r="L12" i="52"/>
  <c r="A14" i="52"/>
  <c r="L14" i="52" s="1"/>
  <c r="L22" i="52"/>
  <c r="P79" i="19"/>
  <c r="G36" i="52" s="1"/>
  <c r="R79" i="19"/>
  <c r="G38" i="52"/>
  <c r="P84" i="19"/>
  <c r="G40" i="52" s="1"/>
  <c r="R84" i="19"/>
  <c r="G42" i="52"/>
  <c r="G44" i="52"/>
  <c r="K44" i="52" s="1"/>
  <c r="F3" i="51"/>
  <c r="D16" i="51"/>
  <c r="D19" i="51"/>
  <c r="D21" i="51"/>
  <c r="D24" i="51"/>
  <c r="D25" i="51"/>
  <c r="D26" i="51"/>
  <c r="D27" i="51"/>
  <c r="D28" i="51"/>
  <c r="D29" i="51"/>
  <c r="D30" i="51"/>
  <c r="D45" i="51"/>
  <c r="M3" i="48"/>
  <c r="E3" i="45"/>
  <c r="A14" i="45"/>
  <c r="A15" i="45" s="1"/>
  <c r="A16" i="45"/>
  <c r="A17" i="45" s="1"/>
  <c r="A18" i="45" s="1"/>
  <c r="A19" i="45" s="1"/>
  <c r="A20" i="45"/>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G43" i="45"/>
  <c r="F3" i="44"/>
  <c r="H11" i="44"/>
  <c r="H13" i="44"/>
  <c r="H15" i="44"/>
  <c r="H17" i="44"/>
  <c r="G19" i="44"/>
  <c r="H19" i="44"/>
  <c r="G20" i="44"/>
  <c r="H20" i="44"/>
  <c r="G21" i="44"/>
  <c r="H21" i="44"/>
  <c r="G22" i="44"/>
  <c r="H22" i="44"/>
  <c r="G23" i="44"/>
  <c r="H23" i="44"/>
  <c r="G24" i="44"/>
  <c r="H24" i="44"/>
  <c r="G26" i="44"/>
  <c r="H26" i="44"/>
  <c r="G27" i="44"/>
  <c r="H27" i="44"/>
  <c r="G28" i="44"/>
  <c r="H28" i="44"/>
  <c r="D30" i="44"/>
  <c r="E30" i="44"/>
  <c r="F30" i="44"/>
  <c r="H30" i="44"/>
  <c r="G2" i="43"/>
  <c r="P11" i="43"/>
  <c r="P12" i="43"/>
  <c r="P13" i="43"/>
  <c r="P14" i="43"/>
  <c r="P15" i="43"/>
  <c r="P16" i="43"/>
  <c r="P17" i="43"/>
  <c r="P18" i="43"/>
  <c r="P19" i="43"/>
  <c r="P20" i="43"/>
  <c r="P21" i="43"/>
  <c r="P22" i="43"/>
  <c r="P23" i="43"/>
  <c r="P24" i="43"/>
  <c r="P25" i="43"/>
  <c r="K3" i="42"/>
  <c r="E56" i="42"/>
  <c r="G56" i="42"/>
  <c r="I56" i="42"/>
  <c r="K56" i="42"/>
  <c r="N56" i="42"/>
  <c r="N7" i="41"/>
  <c r="N9" i="41"/>
  <c r="N13" i="41"/>
  <c r="N17" i="41"/>
  <c r="N21" i="41"/>
  <c r="N25" i="41"/>
  <c r="N29" i="41"/>
  <c r="N33" i="41"/>
  <c r="N44" i="41"/>
  <c r="N48" i="41"/>
  <c r="N56" i="41"/>
  <c r="N72" i="41"/>
  <c r="N80" i="41"/>
  <c r="L26" i="34"/>
  <c r="L28" i="34"/>
  <c r="L30" i="34"/>
  <c r="L32" i="34"/>
  <c r="L34" i="34"/>
  <c r="L48" i="34"/>
  <c r="L50" i="34"/>
  <c r="L52" i="34"/>
  <c r="L54" i="34"/>
  <c r="L56" i="34"/>
  <c r="J13" i="32"/>
  <c r="J16" i="32"/>
  <c r="J20" i="32"/>
  <c r="J27" i="32"/>
  <c r="J29" i="32"/>
  <c r="J31" i="32"/>
  <c r="J33" i="32"/>
  <c r="J35" i="32"/>
  <c r="J40" i="32"/>
  <c r="J65" i="32"/>
  <c r="K7" i="31"/>
  <c r="K9" i="31"/>
  <c r="K12" i="31"/>
  <c r="K14" i="31"/>
  <c r="E36" i="31"/>
  <c r="H36" i="31"/>
  <c r="J24" i="30"/>
  <c r="J27" i="30"/>
  <c r="J36" i="30"/>
  <c r="J46" i="30"/>
  <c r="J52" i="30"/>
  <c r="G35" i="20" s="1"/>
  <c r="J58" i="30"/>
  <c r="J12" i="29"/>
  <c r="J13" i="29"/>
  <c r="J14" i="29"/>
  <c r="J19" i="29"/>
  <c r="J25" i="29"/>
  <c r="J7" i="29"/>
  <c r="J27" i="29"/>
  <c r="J33" i="29"/>
  <c r="J35" i="29"/>
  <c r="J37" i="29"/>
  <c r="J41" i="29"/>
  <c r="J48" i="29"/>
  <c r="J53" i="29"/>
  <c r="J55" i="29"/>
  <c r="J57" i="29"/>
  <c r="J61" i="29"/>
  <c r="J70" i="29"/>
  <c r="H7" i="28"/>
  <c r="H9" i="28"/>
  <c r="H12" i="28"/>
  <c r="H15" i="28"/>
  <c r="H17" i="28"/>
  <c r="H20" i="28"/>
  <c r="H23" i="28"/>
  <c r="H25" i="28"/>
  <c r="H28" i="28"/>
  <c r="H31" i="28"/>
  <c r="H33" i="28"/>
  <c r="H38" i="28"/>
  <c r="H41" i="28"/>
  <c r="H43" i="28"/>
  <c r="H45" i="28"/>
  <c r="H47" i="28"/>
  <c r="S91" i="27"/>
  <c r="F139" i="27"/>
  <c r="L139" i="27"/>
  <c r="N139" i="27"/>
  <c r="P139" i="27"/>
  <c r="R139" i="27"/>
  <c r="F140" i="27"/>
  <c r="L140" i="27"/>
  <c r="N140" i="27"/>
  <c r="P140" i="27"/>
  <c r="R140" i="27"/>
  <c r="F141" i="27"/>
  <c r="L141" i="27"/>
  <c r="N141" i="27"/>
  <c r="P141" i="27"/>
  <c r="R141" i="27"/>
  <c r="F142" i="27"/>
  <c r="N142" i="27"/>
  <c r="P142" i="27"/>
  <c r="R142" i="27"/>
  <c r="F143" i="27"/>
  <c r="L143" i="27"/>
  <c r="N143" i="27"/>
  <c r="P143" i="27"/>
  <c r="R143" i="27"/>
  <c r="F144" i="27"/>
  <c r="L144" i="27"/>
  <c r="N144" i="27"/>
  <c r="P144" i="27"/>
  <c r="R144" i="27"/>
  <c r="F145" i="27"/>
  <c r="L145" i="27"/>
  <c r="N145" i="27"/>
  <c r="P145" i="27"/>
  <c r="R145" i="27"/>
  <c r="F146" i="27"/>
  <c r="L146" i="27"/>
  <c r="N146" i="27"/>
  <c r="P146" i="27"/>
  <c r="R146" i="27"/>
  <c r="F147" i="27"/>
  <c r="L147" i="27"/>
  <c r="N147" i="27"/>
  <c r="P147" i="27"/>
  <c r="R147" i="27"/>
  <c r="F148" i="27"/>
  <c r="L148" i="27"/>
  <c r="N148" i="27"/>
  <c r="P148" i="27"/>
  <c r="R148" i="27"/>
  <c r="F149" i="27"/>
  <c r="L149" i="27"/>
  <c r="N149" i="27"/>
  <c r="P149" i="27"/>
  <c r="R149" i="27"/>
  <c r="S154" i="27"/>
  <c r="S157" i="27"/>
  <c r="S161" i="27"/>
  <c r="S180" i="27"/>
  <c r="S185" i="27"/>
  <c r="L3" i="26"/>
  <c r="O9" i="26"/>
  <c r="O13" i="26"/>
  <c r="O15" i="26"/>
  <c r="O17" i="26"/>
  <c r="O21" i="26"/>
  <c r="O45" i="26"/>
  <c r="O49" i="26"/>
  <c r="K14" i="25"/>
  <c r="K25" i="25"/>
  <c r="K29" i="25"/>
  <c r="B1" i="20"/>
  <c r="G11" i="23"/>
  <c r="J24" i="23"/>
  <c r="J26" i="23" s="1"/>
  <c r="M45" i="23"/>
  <c r="M46" i="23"/>
  <c r="M47" i="23"/>
  <c r="M62" i="23"/>
  <c r="M63" i="23"/>
  <c r="I65" i="23"/>
  <c r="K65" i="23"/>
  <c r="M65" i="23" s="1"/>
  <c r="U7" i="22"/>
  <c r="U15" i="22"/>
  <c r="U20" i="22"/>
  <c r="U26" i="22"/>
  <c r="U28" i="22"/>
  <c r="U34" i="22"/>
  <c r="U37" i="22"/>
  <c r="U43" i="22"/>
  <c r="U45" i="22"/>
  <c r="U62" i="22"/>
  <c r="J12" i="20"/>
  <c r="J13" i="20" s="1"/>
  <c r="J14" i="20" s="1"/>
  <c r="J15" i="20" s="1"/>
  <c r="J17" i="20" s="1"/>
  <c r="G13" i="20"/>
  <c r="G15" i="20"/>
  <c r="G22" i="20"/>
  <c r="G23" i="20"/>
  <c r="G32" i="20"/>
  <c r="D52" i="20"/>
  <c r="J54" i="20" s="1"/>
  <c r="J59" i="20" s="1"/>
  <c r="J3" i="19"/>
  <c r="X15" i="19"/>
  <c r="X16" i="19"/>
  <c r="X21" i="19"/>
  <c r="X22" i="19"/>
  <c r="X23" i="19"/>
  <c r="X24" i="19"/>
  <c r="I25" i="19"/>
  <c r="L25" i="19"/>
  <c r="M25" i="19"/>
  <c r="Q25" i="19"/>
  <c r="R25" i="19"/>
  <c r="T25" i="19"/>
  <c r="U25" i="19"/>
  <c r="X25" i="19"/>
  <c r="X27" i="19"/>
  <c r="X32" i="19"/>
  <c r="X33" i="19"/>
  <c r="X34" i="19"/>
  <c r="X35" i="19"/>
  <c r="L36" i="19"/>
  <c r="M36" i="19"/>
  <c r="P36" i="19"/>
  <c r="R36" i="19"/>
  <c r="T36" i="19"/>
  <c r="U36" i="19"/>
  <c r="X36" i="19"/>
  <c r="X42" i="19"/>
  <c r="G47" i="19"/>
  <c r="I47" i="19" s="1"/>
  <c r="K47" i="19"/>
  <c r="O47" i="19"/>
  <c r="G48" i="19" s="1"/>
  <c r="I48" i="19" s="1"/>
  <c r="K48" i="19" s="1"/>
  <c r="O48" i="19" s="1"/>
  <c r="G49" i="19" s="1"/>
  <c r="I49" i="19" s="1"/>
  <c r="K49" i="19" s="1"/>
  <c r="O49" i="19" s="1"/>
  <c r="G50" i="19" s="1"/>
  <c r="I50" i="19" s="1"/>
  <c r="K50" i="19" s="1"/>
  <c r="O50" i="19" s="1"/>
  <c r="G51" i="19" s="1"/>
  <c r="I51" i="19" s="1"/>
  <c r="K51" i="19" s="1"/>
  <c r="O51" i="19" s="1"/>
  <c r="G52" i="19" s="1"/>
  <c r="I52" i="19" s="1"/>
  <c r="K52" i="19" s="1"/>
  <c r="O52" i="19" s="1"/>
  <c r="O54" i="19" s="1"/>
  <c r="X47" i="19"/>
  <c r="X50" i="19"/>
  <c r="X54" i="19"/>
  <c r="X56" i="19"/>
  <c r="X61" i="19"/>
  <c r="X62" i="19"/>
  <c r="X64" i="19"/>
  <c r="X66" i="19"/>
  <c r="X68" i="19"/>
  <c r="X70" i="19"/>
  <c r="I77" i="19"/>
  <c r="X77" i="19"/>
  <c r="I78" i="19"/>
  <c r="X78" i="19"/>
  <c r="X79" i="19"/>
  <c r="I82" i="19"/>
  <c r="X82" i="19"/>
  <c r="I83" i="19"/>
  <c r="X83" i="19"/>
  <c r="X84" i="19"/>
  <c r="X87" i="19"/>
  <c r="X91" i="19"/>
  <c r="L94" i="19"/>
  <c r="T94" i="19"/>
  <c r="X94" i="19"/>
  <c r="L95" i="19"/>
  <c r="X95" i="19"/>
  <c r="X96" i="19"/>
  <c r="T98" i="19"/>
  <c r="X98" i="19"/>
  <c r="X100" i="19"/>
  <c r="C2" i="18"/>
  <c r="E23" i="18"/>
  <c r="E36" i="18"/>
  <c r="I4" i="16"/>
  <c r="D19" i="16"/>
  <c r="D24" i="16"/>
  <c r="E19" i="16"/>
  <c r="E24" i="16" s="1"/>
  <c r="F19" i="16"/>
  <c r="F24" i="16"/>
  <c r="G19" i="16"/>
  <c r="G24" i="16" s="1"/>
  <c r="H19" i="16"/>
  <c r="H24" i="16"/>
  <c r="I19" i="16"/>
  <c r="I24" i="16"/>
  <c r="J19" i="16"/>
  <c r="J24" i="16"/>
  <c r="K19" i="16"/>
  <c r="K24" i="16"/>
  <c r="G41" i="16"/>
  <c r="G46" i="16"/>
  <c r="I4" i="15"/>
  <c r="D20" i="15"/>
  <c r="D25" i="15" s="1"/>
  <c r="E20" i="15"/>
  <c r="E25" i="15" s="1"/>
  <c r="F20" i="15"/>
  <c r="G20" i="15"/>
  <c r="H20" i="15"/>
  <c r="H25" i="15" s="1"/>
  <c r="I20" i="15"/>
  <c r="I25" i="15" s="1"/>
  <c r="J20" i="15"/>
  <c r="K20" i="15"/>
  <c r="F25" i="15"/>
  <c r="G25" i="15"/>
  <c r="J25" i="15"/>
  <c r="K25" i="15"/>
  <c r="D43" i="15"/>
  <c r="D48" i="15" s="1"/>
  <c r="F43" i="15"/>
  <c r="F48" i="15"/>
  <c r="G43" i="15"/>
  <c r="G48" i="15" s="1"/>
  <c r="I3" i="1"/>
  <c r="G200" i="67"/>
  <c r="H200" i="67"/>
  <c r="B120" i="35"/>
  <c r="G202" i="67"/>
  <c r="H202" i="67" s="1"/>
  <c r="B141" i="35"/>
  <c r="G217" i="67"/>
  <c r="H217" i="67" s="1"/>
  <c r="J95" i="27"/>
  <c r="J126" i="27" s="1"/>
  <c r="J93" i="27"/>
  <c r="J140" i="27" s="1"/>
  <c r="J48" i="34"/>
  <c r="J56" i="34"/>
  <c r="K38" i="20" s="1"/>
  <c r="D89" i="79"/>
  <c r="D87" i="79"/>
  <c r="E114" i="79" s="1"/>
  <c r="G48" i="29"/>
  <c r="D22" i="13"/>
  <c r="K22" i="13"/>
  <c r="T64" i="19"/>
  <c r="T68" i="19" s="1"/>
  <c r="R96" i="19"/>
  <c r="R100" i="19"/>
  <c r="G22" i="42" s="1"/>
  <c r="H139" i="27"/>
  <c r="H107" i="27"/>
  <c r="H109" i="27"/>
  <c r="J96" i="27"/>
  <c r="J110" i="27" s="1"/>
  <c r="H106" i="27"/>
  <c r="D50" i="82"/>
  <c r="G50" i="82"/>
  <c r="H31" i="53"/>
  <c r="F32" i="60"/>
  <c r="H29" i="53" s="1"/>
  <c r="D42" i="13"/>
  <c r="K42" i="13" s="1"/>
  <c r="M33" i="12"/>
  <c r="D91" i="82"/>
  <c r="H25" i="53"/>
  <c r="D55" i="12"/>
  <c r="J31" i="53" s="1"/>
  <c r="E55" i="12"/>
  <c r="H48" i="82"/>
  <c r="H36" i="82"/>
  <c r="Q69" i="54"/>
  <c r="F13" i="81"/>
  <c r="L40" i="41" s="1"/>
  <c r="M19" i="53"/>
  <c r="A21" i="53"/>
  <c r="M21" i="53" s="1"/>
  <c r="A23" i="53"/>
  <c r="J49" i="53"/>
  <c r="L49" i="53"/>
  <c r="G26" i="52"/>
  <c r="H56" i="13"/>
  <c r="D25" i="75" s="1"/>
  <c r="G28" i="52"/>
  <c r="K12" i="13"/>
  <c r="K53" i="13"/>
  <c r="K33" i="13"/>
  <c r="K37" i="13"/>
  <c r="K47" i="13"/>
  <c r="K15" i="13"/>
  <c r="K30" i="13"/>
  <c r="L55" i="12"/>
  <c r="I55" i="12"/>
  <c r="M26" i="12"/>
  <c r="D19" i="13"/>
  <c r="K19" i="13" s="1"/>
  <c r="E89" i="82"/>
  <c r="H84" i="82"/>
  <c r="T96" i="19"/>
  <c r="T95" i="19"/>
  <c r="N9" i="26"/>
  <c r="N21" i="26" s="1"/>
  <c r="T100" i="19"/>
  <c r="A16" i="52"/>
  <c r="A18" i="52" s="1"/>
  <c r="L16" i="52"/>
  <c r="K36" i="23"/>
  <c r="K38" i="23"/>
  <c r="N37" i="26"/>
  <c r="N39" i="26" s="1"/>
  <c r="N49" i="26" s="1"/>
  <c r="K18" i="20" s="1"/>
  <c r="N45" i="26"/>
  <c r="I69" i="23"/>
  <c r="B69" i="23"/>
  <c r="B21" i="26"/>
  <c r="J22" i="63"/>
  <c r="K24" i="23"/>
  <c r="K15" i="23"/>
  <c r="K26" i="23"/>
  <c r="B46" i="26"/>
  <c r="N22" i="26"/>
  <c r="H13" i="81"/>
  <c r="K21" i="20"/>
  <c r="R87" i="19"/>
  <c r="J47" i="53"/>
  <c r="L47" i="53"/>
  <c r="I42" i="52"/>
  <c r="K42" i="52" s="1"/>
  <c r="D15" i="80"/>
  <c r="G20" i="93"/>
  <c r="E18" i="91"/>
  <c r="F42" i="95"/>
  <c r="E68" i="95"/>
  <c r="F68" i="95"/>
  <c r="F19" i="95"/>
  <c r="C68" i="95"/>
  <c r="E77" i="95"/>
  <c r="C77" i="95"/>
  <c r="G48" i="52" l="1"/>
  <c r="K48" i="52" s="1"/>
  <c r="F21" i="87"/>
  <c r="F24" i="87" s="1"/>
  <c r="F27" i="87" s="1"/>
  <c r="F30" i="87" s="1"/>
  <c r="J37" i="41" s="1"/>
  <c r="F1" i="73"/>
  <c r="H1" i="102"/>
  <c r="C25" i="80"/>
  <c r="M51" i="12"/>
  <c r="D24" i="72" s="1"/>
  <c r="F52" i="13"/>
  <c r="C15" i="80"/>
  <c r="B6" i="72"/>
  <c r="F18" i="91"/>
  <c r="I31" i="93"/>
  <c r="R191" i="27"/>
  <c r="R189" i="27"/>
  <c r="J100" i="27"/>
  <c r="J147" i="27" s="1"/>
  <c r="J92" i="27"/>
  <c r="J123" i="27" s="1"/>
  <c r="T20" i="22"/>
  <c r="R20" i="22" s="1"/>
  <c r="P34" i="22"/>
  <c r="AD17" i="57"/>
  <c r="AG17" i="57" s="1"/>
  <c r="AO5" i="57" s="1"/>
  <c r="AC30" i="57"/>
  <c r="AL20" i="57" s="1"/>
  <c r="AN20" i="57" s="1"/>
  <c r="AL6" i="57" s="1"/>
  <c r="E29" i="92"/>
  <c r="E23" i="75"/>
  <c r="C58" i="85"/>
  <c r="C60" i="85"/>
  <c r="E27" i="75"/>
  <c r="C9" i="75"/>
  <c r="E25" i="75"/>
  <c r="E28" i="75"/>
  <c r="E13" i="75"/>
  <c r="H2" i="98"/>
  <c r="G3" i="97"/>
  <c r="H142" i="27"/>
  <c r="J142" i="27"/>
  <c r="J157" i="27"/>
  <c r="H133" i="27"/>
  <c r="H149" i="27"/>
  <c r="J124" i="27"/>
  <c r="H116" i="27"/>
  <c r="J107" i="27"/>
  <c r="H146" i="27"/>
  <c r="J109" i="27"/>
  <c r="J97" i="27"/>
  <c r="J128" i="27" s="1"/>
  <c r="J114" i="27"/>
  <c r="H144" i="27"/>
  <c r="J111" i="27"/>
  <c r="H148" i="27"/>
  <c r="H131" i="27"/>
  <c r="H128" i="27"/>
  <c r="J94" i="27"/>
  <c r="H114" i="27"/>
  <c r="H108" i="27"/>
  <c r="H141" i="27"/>
  <c r="J14" i="70"/>
  <c r="K29" i="20" s="1"/>
  <c r="H16" i="69"/>
  <c r="K26" i="20" s="1"/>
  <c r="J67" i="34"/>
  <c r="K39" i="20" s="1"/>
  <c r="K64" i="20" s="1"/>
  <c r="K66" i="20" s="1"/>
  <c r="I73" i="29"/>
  <c r="K24" i="20" s="1"/>
  <c r="J30" i="90"/>
  <c r="J17" i="90"/>
  <c r="J53" i="90"/>
  <c r="J55" i="90" s="1"/>
  <c r="J57" i="90" s="1"/>
  <c r="D49" i="79" s="1"/>
  <c r="H2" i="53"/>
  <c r="H2" i="17"/>
  <c r="I13" i="98"/>
  <c r="G21" i="25"/>
  <c r="C21" i="25" s="1"/>
  <c r="J16" i="25"/>
  <c r="E12" i="25"/>
  <c r="E65" i="35" s="1"/>
  <c r="E23" i="25"/>
  <c r="E76" i="35" s="1"/>
  <c r="C76" i="35" s="1"/>
  <c r="L26" i="22"/>
  <c r="T47" i="19"/>
  <c r="D27" i="13"/>
  <c r="D34" i="13"/>
  <c r="K34" i="13" s="1"/>
  <c r="H84" i="23"/>
  <c r="K84" i="23" s="1"/>
  <c r="R34" i="22"/>
  <c r="T79" i="19"/>
  <c r="T87" i="19" s="1"/>
  <c r="R52" i="22"/>
  <c r="T31" i="22"/>
  <c r="P31" i="22" s="1"/>
  <c r="O41" i="54"/>
  <c r="T45" i="22"/>
  <c r="P50" i="19"/>
  <c r="T50" i="19" s="1"/>
  <c r="I46" i="52"/>
  <c r="D49" i="13"/>
  <c r="K49" i="13" s="1"/>
  <c r="L29" i="53"/>
  <c r="M48" i="12"/>
  <c r="H13" i="89"/>
  <c r="H35" i="53"/>
  <c r="L35" i="53" s="1"/>
  <c r="G46" i="52"/>
  <c r="E42" i="35"/>
  <c r="E44" i="35" s="1"/>
  <c r="E45" i="35" s="1"/>
  <c r="E46" i="35" s="1"/>
  <c r="F29" i="35"/>
  <c r="J29" i="35" s="1"/>
  <c r="R54" i="22"/>
  <c r="R50" i="22"/>
  <c r="I48" i="30"/>
  <c r="I12" i="30"/>
  <c r="R64" i="19"/>
  <c r="R68" i="19" s="1"/>
  <c r="I40" i="52" s="1"/>
  <c r="K40" i="52" s="1"/>
  <c r="V61" i="19"/>
  <c r="T51" i="19"/>
  <c r="T49" i="19"/>
  <c r="L51" i="19"/>
  <c r="L52" i="19"/>
  <c r="P87" i="19"/>
  <c r="H35" i="32"/>
  <c r="H59" i="32"/>
  <c r="H61" i="32"/>
  <c r="H50" i="32"/>
  <c r="H37" i="32"/>
  <c r="I27" i="59"/>
  <c r="I28" i="59" s="1"/>
  <c r="F34" i="91"/>
  <c r="F35" i="91" s="1"/>
  <c r="I3" i="16"/>
  <c r="E3" i="96"/>
  <c r="G2" i="58"/>
  <c r="E2" i="87"/>
  <c r="G2" i="69"/>
  <c r="H2" i="70"/>
  <c r="K2" i="27"/>
  <c r="G2" i="32"/>
  <c r="D1" i="79"/>
  <c r="H2" i="30"/>
  <c r="K2" i="23"/>
  <c r="F2" i="51"/>
  <c r="G2" i="81"/>
  <c r="F2" i="35"/>
  <c r="H2" i="63"/>
  <c r="A3" i="54"/>
  <c r="K2" i="42"/>
  <c r="G2" i="25"/>
  <c r="H2" i="31"/>
  <c r="F2" i="28"/>
  <c r="D1" i="92"/>
  <c r="H2" i="90"/>
  <c r="L2" i="26"/>
  <c r="M2" i="48"/>
  <c r="I3" i="15"/>
  <c r="F2" i="44"/>
  <c r="J3" i="12"/>
  <c r="L2" i="41"/>
  <c r="G2" i="71"/>
  <c r="H2" i="59"/>
  <c r="E3" i="85"/>
  <c r="P2" i="22"/>
  <c r="F1" i="82"/>
  <c r="I2" i="1"/>
  <c r="D19" i="1" s="1"/>
  <c r="D1" i="94"/>
  <c r="E2" i="45"/>
  <c r="I3" i="13"/>
  <c r="F2" i="89"/>
  <c r="D2" i="86"/>
  <c r="G1" i="43"/>
  <c r="C1" i="18"/>
  <c r="D1" i="75"/>
  <c r="D1" i="91"/>
  <c r="H3" i="34"/>
  <c r="J2" i="19"/>
  <c r="G2" i="52"/>
  <c r="E3" i="95"/>
  <c r="E3" i="60"/>
  <c r="F1" i="93"/>
  <c r="M2" i="54"/>
  <c r="G2" i="29"/>
  <c r="G20" i="25"/>
  <c r="G42" i="35"/>
  <c r="G44" i="35" s="1"/>
  <c r="G51" i="35" s="1"/>
  <c r="G53" i="35" s="1"/>
  <c r="M52" i="23"/>
  <c r="H6" i="32"/>
  <c r="L72" i="41"/>
  <c r="H27" i="32"/>
  <c r="I11" i="59"/>
  <c r="A20" i="52"/>
  <c r="L20" i="52" s="1"/>
  <c r="L18" i="52"/>
  <c r="P80" i="19"/>
  <c r="Q54" i="19"/>
  <c r="D52" i="13"/>
  <c r="AL16" i="57"/>
  <c r="AN16" i="57" s="1"/>
  <c r="AJ7" i="57" s="1"/>
  <c r="H48" i="32" s="1"/>
  <c r="J43" i="15"/>
  <c r="J48" i="15" s="1"/>
  <c r="H19" i="53" s="1"/>
  <c r="K69" i="23"/>
  <c r="M69" i="23" s="1"/>
  <c r="M66" i="23"/>
  <c r="H143" i="27"/>
  <c r="H127" i="27"/>
  <c r="H110" i="27"/>
  <c r="H27" i="53"/>
  <c r="L27" i="53" s="1"/>
  <c r="J36" i="15"/>
  <c r="K17" i="13"/>
  <c r="J127" i="27"/>
  <c r="L31" i="53"/>
  <c r="M49" i="23"/>
  <c r="Q65" i="54"/>
  <c r="J133" i="27"/>
  <c r="J116" i="27"/>
  <c r="J149" i="27"/>
  <c r="D36" i="13"/>
  <c r="M39" i="12"/>
  <c r="H125" i="35"/>
  <c r="F42" i="35"/>
  <c r="F44" i="35" s="1"/>
  <c r="H69" i="35"/>
  <c r="L49" i="19"/>
  <c r="J19" i="53"/>
  <c r="K29" i="13"/>
  <c r="M23" i="53"/>
  <c r="A25" i="53"/>
  <c r="J143" i="27"/>
  <c r="G93" i="82"/>
  <c r="J101" i="27"/>
  <c r="Q57" i="54"/>
  <c r="Q45" i="54"/>
  <c r="O39" i="54"/>
  <c r="G45" i="17"/>
  <c r="J32" i="90" s="1"/>
  <c r="G17" i="28"/>
  <c r="G20" i="28" s="1"/>
  <c r="K22" i="20" s="1"/>
  <c r="H41" i="53"/>
  <c r="D61" i="79"/>
  <c r="E69" i="79" s="1"/>
  <c r="M20" i="42"/>
  <c r="K46" i="20" s="1"/>
  <c r="M46" i="20" s="1"/>
  <c r="G30" i="44"/>
  <c r="M53" i="54"/>
  <c r="O53" i="54" s="1"/>
  <c r="H105" i="35"/>
  <c r="H104" i="35"/>
  <c r="H41" i="16"/>
  <c r="H46" i="16" s="1"/>
  <c r="F54" i="12"/>
  <c r="F55" i="12" s="1"/>
  <c r="M64" i="23"/>
  <c r="Q67" i="54"/>
  <c r="O67" i="54"/>
  <c r="D42" i="35"/>
  <c r="N17" i="26"/>
  <c r="Q71" i="54"/>
  <c r="H43" i="15"/>
  <c r="H48" i="15" s="1"/>
  <c r="D93" i="82"/>
  <c r="J106" i="27"/>
  <c r="H115" i="27"/>
  <c r="H130" i="27"/>
  <c r="J99" i="27"/>
  <c r="I24" i="52"/>
  <c r="K24" i="52" s="1"/>
  <c r="Q59" i="54"/>
  <c r="J98" i="27"/>
  <c r="H145" i="27"/>
  <c r="H129" i="27"/>
  <c r="E44" i="79"/>
  <c r="H140" i="27"/>
  <c r="H124" i="27"/>
  <c r="M31" i="42"/>
  <c r="J23" i="53" s="1"/>
  <c r="L23" i="53" s="1"/>
  <c r="K55" i="12"/>
  <c r="E24" i="75"/>
  <c r="I49" i="23"/>
  <c r="I54" i="23" s="1"/>
  <c r="J27" i="13"/>
  <c r="K27" i="13" s="1"/>
  <c r="H81" i="23"/>
  <c r="K81" i="23" s="1"/>
  <c r="I26" i="52"/>
  <c r="K26" i="52" s="1"/>
  <c r="D24" i="75"/>
  <c r="G56" i="13" s="1"/>
  <c r="G57" i="13" s="1"/>
  <c r="R48" i="19"/>
  <c r="T48" i="19" s="1"/>
  <c r="L48" i="19"/>
  <c r="F24" i="91"/>
  <c r="F27" i="91" s="1"/>
  <c r="F29" i="91" s="1"/>
  <c r="E46" i="94"/>
  <c r="E54" i="94" s="1"/>
  <c r="H66" i="82"/>
  <c r="J49" i="13"/>
  <c r="H26" i="82"/>
  <c r="I48" i="29"/>
  <c r="A26" i="52"/>
  <c r="L24" i="52"/>
  <c r="D6" i="79"/>
  <c r="J40" i="13"/>
  <c r="T52" i="19"/>
  <c r="H63" i="32"/>
  <c r="E15" i="82" s="1"/>
  <c r="H46" i="32"/>
  <c r="E24" i="91"/>
  <c r="E35" i="91"/>
  <c r="L47" i="19"/>
  <c r="D52" i="94"/>
  <c r="D62" i="95"/>
  <c r="D66" i="95"/>
  <c r="D68" i="95" s="1"/>
  <c r="J14" i="31"/>
  <c r="K54" i="23"/>
  <c r="B54" i="23"/>
  <c r="E74" i="35"/>
  <c r="E84" i="35"/>
  <c r="G12" i="25"/>
  <c r="I16" i="30"/>
  <c r="I18" i="30" s="1"/>
  <c r="L48" i="41" s="1"/>
  <c r="I35" i="29"/>
  <c r="I68" i="29"/>
  <c r="I13" i="29"/>
  <c r="I12" i="29"/>
  <c r="K20" i="20" l="1"/>
  <c r="M54" i="12"/>
  <c r="D25" i="72" s="1"/>
  <c r="D26" i="72" s="1"/>
  <c r="J52" i="13"/>
  <c r="F55" i="13"/>
  <c r="J139" i="27"/>
  <c r="R150" i="27" s="1"/>
  <c r="J131" i="27"/>
  <c r="P20" i="22"/>
  <c r="C61" i="85"/>
  <c r="I28" i="52" s="1"/>
  <c r="K28" i="52" s="1"/>
  <c r="L76" i="41"/>
  <c r="C17" i="75"/>
  <c r="E12" i="75"/>
  <c r="K30" i="52"/>
  <c r="C22" i="75"/>
  <c r="C29" i="75" s="1"/>
  <c r="K46" i="52"/>
  <c r="J144" i="27"/>
  <c r="J76" i="41"/>
  <c r="J125" i="27"/>
  <c r="J141" i="27"/>
  <c r="J108" i="27"/>
  <c r="F147" i="35"/>
  <c r="H147" i="35" s="1"/>
  <c r="J48" i="41"/>
  <c r="I30" i="30"/>
  <c r="J17" i="31"/>
  <c r="K37" i="20" s="1"/>
  <c r="J38" i="90"/>
  <c r="J46" i="90" s="1"/>
  <c r="K45" i="20" s="1"/>
  <c r="J41" i="90"/>
  <c r="F84" i="35"/>
  <c r="C84" i="35" s="1"/>
  <c r="J18" i="25"/>
  <c r="F74" i="35"/>
  <c r="C74" i="35" s="1"/>
  <c r="C23" i="25"/>
  <c r="E86" i="35"/>
  <c r="C86" i="35" s="1"/>
  <c r="K86" i="23"/>
  <c r="J29" i="41"/>
  <c r="R31" i="22"/>
  <c r="L29" i="41"/>
  <c r="E7" i="29"/>
  <c r="I7" i="29" s="1"/>
  <c r="I14" i="29" s="1"/>
  <c r="I19" i="29" s="1"/>
  <c r="P54" i="19"/>
  <c r="I36" i="52" s="1"/>
  <c r="K36" i="52" s="1"/>
  <c r="R60" i="22"/>
  <c r="H40" i="32"/>
  <c r="T60" i="22"/>
  <c r="J176" i="27"/>
  <c r="V64" i="19"/>
  <c r="J175" i="27"/>
  <c r="I32" i="59"/>
  <c r="I38" i="59" s="1"/>
  <c r="I31" i="59"/>
  <c r="I37" i="59" s="1"/>
  <c r="I30" i="59"/>
  <c r="I36" i="59" s="1"/>
  <c r="I39" i="59"/>
  <c r="H56" i="32"/>
  <c r="C20" i="25"/>
  <c r="F73" i="35"/>
  <c r="C73" i="35" s="1"/>
  <c r="M54" i="23"/>
  <c r="G45" i="35"/>
  <c r="G46" i="35" s="1"/>
  <c r="I57" i="29"/>
  <c r="I14" i="59"/>
  <c r="I20" i="59" s="1"/>
  <c r="I15" i="59"/>
  <c r="I21" i="59" s="1"/>
  <c r="I13" i="59"/>
  <c r="I19" i="59" s="1"/>
  <c r="I22" i="59"/>
  <c r="H15" i="82"/>
  <c r="I35" i="93"/>
  <c r="F37" i="91"/>
  <c r="E55" i="94" s="1"/>
  <c r="E56" i="94" s="1"/>
  <c r="E57" i="94" s="1"/>
  <c r="Q53" i="54"/>
  <c r="M25" i="53"/>
  <c r="A27" i="53"/>
  <c r="K36" i="13"/>
  <c r="J41" i="53" s="1"/>
  <c r="L41" i="53" s="1"/>
  <c r="D40" i="13"/>
  <c r="K40" i="13" s="1"/>
  <c r="K52" i="13"/>
  <c r="D55" i="13"/>
  <c r="S54" i="19"/>
  <c r="R80" i="19"/>
  <c r="J112" i="27"/>
  <c r="J145" i="27"/>
  <c r="J129" i="27"/>
  <c r="J146" i="27"/>
  <c r="J130" i="27"/>
  <c r="J113" i="27"/>
  <c r="D18" i="58"/>
  <c r="E51" i="79"/>
  <c r="D11" i="72" s="1"/>
  <c r="F51" i="35"/>
  <c r="F53" i="35" s="1"/>
  <c r="F45" i="35"/>
  <c r="F46" i="35" s="1"/>
  <c r="N11" i="22"/>
  <c r="N15" i="22" s="1"/>
  <c r="R54" i="19"/>
  <c r="L26" i="52"/>
  <c r="A28" i="52"/>
  <c r="E51" i="35"/>
  <c r="E53" i="35" s="1"/>
  <c r="D44" i="35"/>
  <c r="J148" i="27"/>
  <c r="J115" i="27"/>
  <c r="J132" i="27"/>
  <c r="T54" i="19"/>
  <c r="L11" i="22"/>
  <c r="B12" i="25"/>
  <c r="F65" i="35"/>
  <c r="B65" i="35" s="1"/>
  <c r="T34" i="22"/>
  <c r="M55" i="12" l="1"/>
  <c r="F56" i="13"/>
  <c r="D26" i="75" s="1"/>
  <c r="E26" i="75" s="1"/>
  <c r="J55" i="13"/>
  <c r="K55" i="13" s="1"/>
  <c r="D22" i="75"/>
  <c r="I56" i="13" s="1"/>
  <c r="I57" i="13" s="1"/>
  <c r="C19" i="75"/>
  <c r="C31" i="75" s="1"/>
  <c r="D30" i="72" s="1"/>
  <c r="E17" i="75"/>
  <c r="R117" i="27"/>
  <c r="J154" i="27" s="1"/>
  <c r="J161" i="27" s="1"/>
  <c r="H65" i="32"/>
  <c r="K17" i="20" s="1"/>
  <c r="R134" i="27"/>
  <c r="L154" i="27" s="1"/>
  <c r="L161" i="27" s="1"/>
  <c r="J169" i="27" s="1"/>
  <c r="L169" i="27" s="1"/>
  <c r="P180" i="27" s="1"/>
  <c r="M90" i="23"/>
  <c r="J17" i="41" s="1"/>
  <c r="H71" i="35"/>
  <c r="E27" i="29"/>
  <c r="I33" i="29" s="1"/>
  <c r="I37" i="29" s="1"/>
  <c r="I25" i="29"/>
  <c r="R70" i="19"/>
  <c r="T28" i="22" s="1"/>
  <c r="I53" i="35"/>
  <c r="F11" i="35" s="1"/>
  <c r="V68" i="19"/>
  <c r="V70" i="19" s="1"/>
  <c r="I40" i="30" s="1"/>
  <c r="I44" i="30" s="1"/>
  <c r="D25" i="58"/>
  <c r="J177" i="27"/>
  <c r="E52" i="29"/>
  <c r="E53" i="29"/>
  <c r="E51" i="29"/>
  <c r="I40" i="59"/>
  <c r="L60" i="41" s="1"/>
  <c r="I23" i="59"/>
  <c r="H9" i="89"/>
  <c r="H11" i="89" s="1"/>
  <c r="H15" i="89" s="1"/>
  <c r="H18" i="58"/>
  <c r="H21" i="58" s="1"/>
  <c r="T80" i="19"/>
  <c r="G61" i="19"/>
  <c r="K61" i="19" s="1"/>
  <c r="M61" i="19" s="1"/>
  <c r="Q61" i="19" s="1"/>
  <c r="G62" i="19" s="1"/>
  <c r="K62" i="19" s="1"/>
  <c r="M62" i="19" s="1"/>
  <c r="Q62" i="19" s="1"/>
  <c r="Q64" i="19" s="1"/>
  <c r="S64" i="19" s="1"/>
  <c r="U64" i="19" s="1"/>
  <c r="Q66" i="19" s="1"/>
  <c r="S66" i="19" s="1"/>
  <c r="U66" i="19" s="1"/>
  <c r="Q68" i="19" s="1"/>
  <c r="I44" i="35"/>
  <c r="F16" i="35" s="1"/>
  <c r="H61" i="35"/>
  <c r="H65" i="35" s="1"/>
  <c r="D45" i="35"/>
  <c r="D46" i="35" s="1"/>
  <c r="I46" i="35" s="1"/>
  <c r="F10" i="35" s="1"/>
  <c r="J45" i="53"/>
  <c r="L45" i="53" s="1"/>
  <c r="T70" i="19"/>
  <c r="I38" i="52"/>
  <c r="K38" i="52" s="1"/>
  <c r="D56" i="13"/>
  <c r="A29" i="53"/>
  <c r="M27" i="53"/>
  <c r="L19" i="53"/>
  <c r="L28" i="52"/>
  <c r="A30" i="52"/>
  <c r="L15" i="22"/>
  <c r="P15" i="22" s="1"/>
  <c r="P11" i="22"/>
  <c r="I33" i="93"/>
  <c r="G33" i="93"/>
  <c r="K25" i="20"/>
  <c r="J56" i="13" l="1"/>
  <c r="K56" i="13" s="1"/>
  <c r="E22" i="75"/>
  <c r="D29" i="75"/>
  <c r="E29" i="75" s="1"/>
  <c r="L17" i="41"/>
  <c r="J167" i="27"/>
  <c r="L167" i="27" s="1"/>
  <c r="L180" i="27" s="1"/>
  <c r="J166" i="27"/>
  <c r="L166" i="27" s="1"/>
  <c r="J168" i="27"/>
  <c r="L168" i="27" s="1"/>
  <c r="N180" i="27" s="1"/>
  <c r="K13" i="20"/>
  <c r="J60" i="41"/>
  <c r="I42" i="59"/>
  <c r="K11" i="20" s="1"/>
  <c r="I27" i="29"/>
  <c r="I41" i="29" s="1"/>
  <c r="P28" i="22"/>
  <c r="P37" i="22" s="1"/>
  <c r="P62" i="22" s="1"/>
  <c r="R28" i="22"/>
  <c r="R37" i="22" s="1"/>
  <c r="T37" i="22"/>
  <c r="H79" i="35"/>
  <c r="I53" i="29"/>
  <c r="L21" i="53"/>
  <c r="R11" i="22"/>
  <c r="R15" i="22" s="1"/>
  <c r="L7" i="41"/>
  <c r="L82" i="41" s="1"/>
  <c r="H25" i="58"/>
  <c r="H27" i="58" s="1"/>
  <c r="L9" i="41" s="1"/>
  <c r="H18" i="89"/>
  <c r="H20" i="89" s="1"/>
  <c r="H22" i="89" s="1"/>
  <c r="S68" i="19"/>
  <c r="P85" i="19"/>
  <c r="L30" i="52"/>
  <c r="A32" i="52"/>
  <c r="H99" i="35"/>
  <c r="J9" i="41"/>
  <c r="J13" i="71"/>
  <c r="R172" i="27"/>
  <c r="H16" i="35"/>
  <c r="I38" i="30"/>
  <c r="I42" i="30" s="1"/>
  <c r="I52" i="30" s="1"/>
  <c r="J7" i="41"/>
  <c r="J8" i="25"/>
  <c r="J33" i="63"/>
  <c r="J37" i="63" s="1"/>
  <c r="J40" i="63" s="1"/>
  <c r="J42" i="63" s="1"/>
  <c r="M29" i="53"/>
  <c r="A31" i="53"/>
  <c r="L64" i="41" l="1"/>
  <c r="J45" i="63"/>
  <c r="J64" i="41" s="1"/>
  <c r="H28" i="89"/>
  <c r="J21" i="41" s="1"/>
  <c r="R62" i="22"/>
  <c r="H29" i="58"/>
  <c r="K10" i="20" s="1"/>
  <c r="E143" i="35"/>
  <c r="E142" i="35"/>
  <c r="E117" i="35"/>
  <c r="H117" i="35" s="1"/>
  <c r="E141" i="35"/>
  <c r="J18" i="71"/>
  <c r="J68" i="41" s="1"/>
  <c r="T15" i="22"/>
  <c r="H11" i="35" s="1"/>
  <c r="J185" i="27"/>
  <c r="L185" i="27"/>
  <c r="J25" i="25"/>
  <c r="J12" i="25"/>
  <c r="J180" i="27"/>
  <c r="R180" i="27" s="1"/>
  <c r="L170" i="27"/>
  <c r="H106" i="35"/>
  <c r="H111" i="35" s="1"/>
  <c r="M31" i="53"/>
  <c r="A33" i="53"/>
  <c r="H92" i="35"/>
  <c r="K28" i="20"/>
  <c r="A34" i="52"/>
  <c r="L32" i="52"/>
  <c r="U68" i="19"/>
  <c r="R85" i="19"/>
  <c r="T62" i="22" l="1"/>
  <c r="E11" i="82" s="1"/>
  <c r="K16" i="20"/>
  <c r="J29" i="25"/>
  <c r="L21" i="41"/>
  <c r="L33" i="41"/>
  <c r="K14" i="20"/>
  <c r="H10" i="35"/>
  <c r="L68" i="41"/>
  <c r="R185" i="27"/>
  <c r="R193" i="27" s="1"/>
  <c r="K35" i="20"/>
  <c r="E55" i="82" s="1"/>
  <c r="E56" i="82" s="1"/>
  <c r="A36" i="52"/>
  <c r="L34" i="52"/>
  <c r="F12" i="35"/>
  <c r="F145" i="35"/>
  <c r="H143" i="35"/>
  <c r="E123" i="35"/>
  <c r="H123" i="35" s="1"/>
  <c r="Q70" i="19"/>
  <c r="T85" i="19"/>
  <c r="M33" i="53"/>
  <c r="A35" i="53"/>
  <c r="J33" i="41"/>
  <c r="H11" i="82" l="1"/>
  <c r="H16" i="82" s="1"/>
  <c r="H50" i="82" s="1"/>
  <c r="E16" i="82"/>
  <c r="E50" i="82" s="1"/>
  <c r="L52" i="41"/>
  <c r="J52" i="41"/>
  <c r="K12" i="20"/>
  <c r="J13" i="41"/>
  <c r="L13" i="41"/>
  <c r="K19" i="20"/>
  <c r="H12" i="35"/>
  <c r="H145" i="35"/>
  <c r="H151" i="35" s="1"/>
  <c r="H55" i="82"/>
  <c r="J25" i="41"/>
  <c r="L25" i="41"/>
  <c r="K15" i="20"/>
  <c r="I55" i="29"/>
  <c r="I61" i="29" s="1"/>
  <c r="M35" i="53"/>
  <c r="A37" i="53"/>
  <c r="E127" i="35"/>
  <c r="H127" i="35" s="1"/>
  <c r="S70" i="19"/>
  <c r="P88" i="19"/>
  <c r="E91" i="82"/>
  <c r="H56" i="82"/>
  <c r="H91" i="82" s="1"/>
  <c r="L36" i="52"/>
  <c r="A38" i="52"/>
  <c r="I70" i="29" l="1"/>
  <c r="J44" i="41" s="1"/>
  <c r="E93" i="82"/>
  <c r="D7" i="79"/>
  <c r="H93" i="82"/>
  <c r="D42" i="94" s="1"/>
  <c r="L44" i="41"/>
  <c r="H131" i="35"/>
  <c r="H160" i="35" s="1"/>
  <c r="F13" i="35" s="1"/>
  <c r="F14" i="35" s="1"/>
  <c r="M37" i="53"/>
  <c r="A39" i="53"/>
  <c r="R88" i="19"/>
  <c r="U70" i="19"/>
  <c r="A40" i="52"/>
  <c r="L38" i="52"/>
  <c r="D44" i="94" l="1"/>
  <c r="D46" i="94" s="1"/>
  <c r="D54" i="94" s="1"/>
  <c r="E25" i="91"/>
  <c r="E27" i="91" s="1"/>
  <c r="E29" i="91" s="1"/>
  <c r="E37" i="91" s="1"/>
  <c r="D55" i="94" s="1"/>
  <c r="E20" i="92"/>
  <c r="K23" i="20"/>
  <c r="H13" i="35"/>
  <c r="H14" i="35" s="1"/>
  <c r="J20" i="35" s="1"/>
  <c r="J33" i="35" s="1"/>
  <c r="K27" i="20" s="1"/>
  <c r="A41" i="53"/>
  <c r="M39" i="53"/>
  <c r="L40" i="52"/>
  <c r="A42" i="52"/>
  <c r="T88" i="19"/>
  <c r="G94" i="19"/>
  <c r="I94" i="19" s="1"/>
  <c r="K94" i="19" s="1"/>
  <c r="O94" i="19" s="1"/>
  <c r="G95" i="19" s="1"/>
  <c r="I95" i="19" s="1"/>
  <c r="K95" i="19" s="1"/>
  <c r="O95" i="19" s="1"/>
  <c r="O96" i="19" s="1"/>
  <c r="Q96" i="19" s="1"/>
  <c r="S96" i="19" s="1"/>
  <c r="O98" i="19" s="1"/>
  <c r="Q98" i="19" s="1"/>
  <c r="S98" i="19" s="1"/>
  <c r="O100" i="19" s="1"/>
  <c r="Q100" i="19" s="1"/>
  <c r="S100" i="19" s="1"/>
  <c r="D56" i="94" l="1"/>
  <c r="D57" i="94" s="1"/>
  <c r="K30" i="20"/>
  <c r="K33" i="20" s="1"/>
  <c r="K41" i="20" s="1"/>
  <c r="K59" i="20" s="1"/>
  <c r="K68" i="20" s="1"/>
  <c r="D5" i="79" s="1"/>
  <c r="E8" i="79" s="1"/>
  <c r="L56" i="41"/>
  <c r="L80" i="41" s="1"/>
  <c r="J56" i="41"/>
  <c r="J80" i="41" s="1"/>
  <c r="J82" i="41" s="1"/>
  <c r="L42" i="52"/>
  <c r="A44" i="52"/>
  <c r="A43" i="53"/>
  <c r="M41" i="53"/>
  <c r="D9" i="72" l="1"/>
  <c r="D17" i="72" s="1"/>
  <c r="D28" i="72" s="1"/>
  <c r="G22" i="52" s="1"/>
  <c r="E116" i="79"/>
  <c r="I22" i="52" s="1"/>
  <c r="M43" i="53"/>
  <c r="A45" i="53"/>
  <c r="A46" i="52"/>
  <c r="L44" i="52"/>
  <c r="D8" i="75" l="1"/>
  <c r="D32" i="72"/>
  <c r="E11" i="92"/>
  <c r="E24" i="92" s="1"/>
  <c r="E41" i="92" s="1"/>
  <c r="E45" i="92" s="1"/>
  <c r="G12" i="93"/>
  <c r="G31" i="93" s="1"/>
  <c r="G35" i="93" s="1"/>
  <c r="K22" i="52"/>
  <c r="L46" i="52"/>
  <c r="A48" i="52"/>
  <c r="L48" i="52" s="1"/>
  <c r="A47" i="53"/>
  <c r="M45" i="53"/>
  <c r="A49" i="53" l="1"/>
  <c r="M49" i="53" s="1"/>
  <c r="M47" i="53"/>
  <c r="E8" i="75" l="1"/>
  <c r="E9" i="75" s="1"/>
  <c r="D9" i="75"/>
  <c r="D19" i="75" s="1"/>
  <c r="D31" i="75" s="1"/>
  <c r="E19" i="75" l="1"/>
  <c r="E31" i="75" s="1"/>
</calcChain>
</file>

<file path=xl/sharedStrings.xml><?xml version="1.0" encoding="utf-8"?>
<sst xmlns="http://schemas.openxmlformats.org/spreadsheetml/2006/main" count="4900" uniqueCount="3027">
  <si>
    <t>Years of teaching experience/
Années d'exp en enseignement</t>
  </si>
  <si>
    <t>A1 / Gr 1</t>
  </si>
  <si>
    <t>A2 / Gr 2</t>
  </si>
  <si>
    <t>A3 / Gr 3</t>
  </si>
  <si>
    <t>A4 / Gr 4</t>
  </si>
  <si>
    <t>Elementary 
(Col.1 x Col. 3) 
(two decimals)</t>
  </si>
  <si>
    <t>Secondary 
(Col. 2 X Col. 3) 
(two decimals)</t>
  </si>
  <si>
    <t>Other Capital, Leases</t>
  </si>
  <si>
    <t>Schedule 10A,                 CP5015 +                        Schedule 10B, CP5035</t>
  </si>
  <si>
    <t>Schedule 10ADJ, CP6819</t>
  </si>
  <si>
    <t>1.3.10</t>
  </si>
  <si>
    <t>1.3.14</t>
  </si>
  <si>
    <t>Number of Secondary schools in which pupils were enrolled in day school program in current year</t>
  </si>
  <si>
    <t>Special Education</t>
  </si>
  <si>
    <t>School Foundation</t>
  </si>
  <si>
    <t>Salaries, wages and employee benefits that are not payable as a result of employees withholding their services or a lockout.</t>
  </si>
  <si>
    <t>Library Teachers</t>
  </si>
  <si>
    <t>Section 1 - Summary of Allocations</t>
  </si>
  <si>
    <t>Item Reference</t>
  </si>
  <si>
    <t>First Nation, Métis and Inuit Education Supplemental Allocation</t>
  </si>
  <si>
    <t>1.26.1</t>
  </si>
  <si>
    <t>1.26.2</t>
  </si>
  <si>
    <t>1.26.3</t>
  </si>
  <si>
    <t>(Note)</t>
  </si>
  <si>
    <t>Land &amp; Land Improvement with Infinite Lives</t>
  </si>
  <si>
    <t>Buildings - 40 years</t>
  </si>
  <si>
    <t>Supplementary Information on Salaries and Benefits</t>
  </si>
  <si>
    <t>10G</t>
  </si>
  <si>
    <t>Supplementary Information on Retirement Benefits and Termination Benefits</t>
  </si>
  <si>
    <t>Gain on Disposal</t>
  </si>
  <si>
    <t>Loss on Disposal</t>
  </si>
  <si>
    <t>Continuing Education / Literacy &amp; Numeracy / Summer School</t>
  </si>
  <si>
    <t>Subject other than  French but taught in French language (grades 11 and 12)</t>
  </si>
  <si>
    <t>French as a Second Language - Secondary amount</t>
  </si>
  <si>
    <t>Moyenne salariale des enseignants dans des établissement de soins, de traitement et de services correctionnels (AAS niveau 4) au secondaire</t>
  </si>
  <si>
    <t>Tableau 10A&amp;10B, C3132</t>
  </si>
  <si>
    <t>Annexe H, C1296</t>
  </si>
  <si>
    <t>Governance allocation</t>
  </si>
  <si>
    <t>Operating Fund - Revenues</t>
  </si>
  <si>
    <t>10ADJ</t>
  </si>
  <si>
    <t>Amount per JK to Grade 3 Pupil</t>
  </si>
  <si>
    <t>SEPPA (Inflation on High Needs Amount also reflected here)</t>
  </si>
  <si>
    <t>JK to Grade 3</t>
  </si>
  <si>
    <t>Grade 4 to 8</t>
  </si>
  <si>
    <t>FSL - ELEMENTARY</t>
  </si>
  <si>
    <t>20 but &lt;60 (grades 4 to 8 only)</t>
  </si>
  <si>
    <t>60 but&lt;150 (grades 4 to 8 only)</t>
  </si>
  <si>
    <t>150 or more (grades 1 to 8 only)</t>
  </si>
  <si>
    <t>Autres - dép. non liées au fonctionnement</t>
  </si>
  <si>
    <t>From Sept. 1, 2007 to Aug. 31, 2008</t>
  </si>
  <si>
    <t>Textbooks and Classroom supplies</t>
  </si>
  <si>
    <t>Continuing Education, Summer School, PLAR</t>
  </si>
  <si>
    <t>13.3.1</t>
  </si>
  <si>
    <t>13.3.2</t>
  </si>
  <si>
    <t>13.3.3</t>
  </si>
  <si>
    <t>Where a board's teacher salary grid identifies teachers with 13 years of teaching experience or more,  report the average under the line 13+.</t>
  </si>
  <si>
    <t>Compare the number of Elementary pupils, who entered Canada, reported in line 1999/00 with 2000/01</t>
  </si>
  <si>
    <t>Section 3, Item 3.7, CP0661</t>
  </si>
  <si>
    <t>Colonne B</t>
  </si>
  <si>
    <t>Col. A / Col. B</t>
  </si>
  <si>
    <t>ESL, PDF</t>
  </si>
  <si>
    <t>ESL</t>
  </si>
  <si>
    <t>Compare le nombre d'élèves à l'élémentaire du conseil,qui sont arrivés au Canada en 1998/99 avec 1999/00</t>
  </si>
  <si>
    <t>Section 3, poste 3.7, C0665</t>
  </si>
  <si>
    <t>Section 3, poste 3.7, C0663</t>
  </si>
  <si>
    <t>E0789</t>
  </si>
  <si>
    <t>E0706</t>
  </si>
  <si>
    <t>3.1.1</t>
  </si>
  <si>
    <t>3.1.2</t>
  </si>
  <si>
    <t>French as a Second Language - Elementary amount</t>
  </si>
  <si>
    <t>Warning</t>
  </si>
  <si>
    <t>TOTAL SCHOOL OPERATIONS ALLOCATIONS</t>
  </si>
  <si>
    <t>ALLOCATION FOR SCHOOL RENEWAL</t>
  </si>
  <si>
    <t>Continuing Education Average Daily Enrolment</t>
  </si>
  <si>
    <t>Adult Native as a second language</t>
  </si>
  <si>
    <t>Col. 15</t>
  </si>
  <si>
    <t>Summer School Average Daily Enrolment</t>
  </si>
  <si>
    <t>The number of Elementary Teachers reported on Section 7 should be the same number as on Appendix H</t>
  </si>
  <si>
    <t xml:space="preserve">Allocation for board administration costs </t>
  </si>
  <si>
    <t>Ministry Adjustment (for Ministry use only)</t>
  </si>
  <si>
    <t>Base for Grant Advances</t>
  </si>
  <si>
    <t>Ministry Adjustment should be zero.</t>
  </si>
  <si>
    <t>Section 1</t>
  </si>
  <si>
    <t>Section 3 - Language Allocations</t>
  </si>
  <si>
    <t>I00104</t>
  </si>
  <si>
    <t>I00105</t>
  </si>
  <si>
    <t>I00106</t>
  </si>
  <si>
    <t>I00107</t>
  </si>
  <si>
    <t>I00108</t>
  </si>
  <si>
    <t>I00109</t>
  </si>
  <si>
    <t>I00110</t>
  </si>
  <si>
    <t>I00111</t>
  </si>
  <si>
    <t>I00112</t>
  </si>
  <si>
    <t>I00501</t>
  </si>
  <si>
    <t>Section 3, poste 3.7, C0664</t>
  </si>
  <si>
    <t>Section 13 - Learning Opportunities Allocation</t>
  </si>
  <si>
    <t>Please indicate the most recent school year reflected on the salary grid:</t>
  </si>
  <si>
    <t>YEAR / ANNÉE</t>
  </si>
  <si>
    <t>(Col. 2 X Col. 4)</t>
  </si>
  <si>
    <t>Enveloping</t>
  </si>
  <si>
    <t>I00101</t>
  </si>
  <si>
    <t>Non-credit cross-over courses (Section 5.6 "Ontario Secondary Schools Grades 9 to 12 - Program and Diploma  requirements - 1999) (Note 1)</t>
  </si>
  <si>
    <t>1.10</t>
  </si>
  <si>
    <t>Note 1 :</t>
  </si>
  <si>
    <t>Error Messages</t>
  </si>
  <si>
    <t>Worksheet cross-references</t>
  </si>
  <si>
    <t>Column A</t>
  </si>
  <si>
    <t>Column B</t>
  </si>
  <si>
    <t>$ Col. A</t>
  </si>
  <si>
    <t>$ Col. B</t>
  </si>
  <si>
    <t xml:space="preserve">equal to </t>
  </si>
  <si>
    <t>E0713</t>
  </si>
  <si>
    <t>E0720</t>
  </si>
  <si>
    <t>E0727</t>
  </si>
  <si>
    <t>E0734</t>
  </si>
  <si>
    <t>E0741</t>
  </si>
  <si>
    <t>E0748</t>
  </si>
  <si>
    <t>E0755</t>
  </si>
  <si>
    <t>E0762</t>
  </si>
  <si>
    <t>E0769</t>
  </si>
  <si>
    <t>E0776</t>
  </si>
  <si>
    <t>Other Buildings</t>
  </si>
  <si>
    <t>Portable Structures</t>
  </si>
  <si>
    <t>SUBTOTAL</t>
  </si>
  <si>
    <t>Asset Permanently Removed From Service</t>
  </si>
  <si>
    <t>Construction In Progress Assets</t>
  </si>
  <si>
    <t>Construction In Progress - 40 years</t>
  </si>
  <si>
    <t>Construction In Progress - 20 years</t>
  </si>
  <si>
    <t>Construction In Progress - Portables</t>
  </si>
  <si>
    <t>Capital Leased Assets</t>
  </si>
  <si>
    <t>Buildings</t>
  </si>
  <si>
    <t>GRAND TOTAL</t>
  </si>
  <si>
    <t>Grades 7 &amp; 8 Student Success Teachers &amp; Literacy/Numeracy Coaches:</t>
  </si>
  <si>
    <t>Q &amp; E factor + 1</t>
  </si>
  <si>
    <t>Full Day K Classroom</t>
  </si>
  <si>
    <t>All school authorities must complete this section in order to generate the appropriate allocation calculations</t>
  </si>
  <si>
    <t>Sum of Day School ADE categories</t>
  </si>
  <si>
    <t>must equal:</t>
  </si>
  <si>
    <t>Secondary Total (Item 4.1.4 + Item 4.1.5 must equal the specified codepoint)</t>
  </si>
  <si>
    <t>E0893</t>
  </si>
  <si>
    <t>Elementary calculated factor (Item 7.1 X 7.3) (four decimals) - English Language Instructional Unit</t>
  </si>
  <si>
    <t>Land</t>
  </si>
  <si>
    <t>Land Improvements</t>
  </si>
  <si>
    <t>Note:</t>
  </si>
  <si>
    <t>&amp;=IF(G12&lt;&gt;I12,"ERROR","")</t>
  </si>
  <si>
    <t>Transportation - Contracted and Board-Owned Vehicles</t>
  </si>
  <si>
    <t>F1.1</t>
  </si>
  <si>
    <t>Transportation - Board-Owned Vehicles - Details</t>
  </si>
  <si>
    <t>F2</t>
  </si>
  <si>
    <t>Board and Lodging</t>
  </si>
  <si>
    <t xml:space="preserve">Capital Leases </t>
  </si>
  <si>
    <t>Special approval - Capital</t>
  </si>
  <si>
    <t>Adjusted Expenditures for Compliance</t>
  </si>
  <si>
    <t>Schedule 10B, CP3131</t>
  </si>
  <si>
    <t>E0783</t>
  </si>
  <si>
    <t>E0790</t>
  </si>
  <si>
    <t>E0707</t>
  </si>
  <si>
    <t>E0714</t>
  </si>
  <si>
    <t>E0721</t>
  </si>
  <si>
    <t>E0728</t>
  </si>
  <si>
    <t>Sec:  Section 1.3, line 1.3.18</t>
  </si>
  <si>
    <t>Section 18 - First Nation, Métis and Inuit Education Supplemental Allocation</t>
  </si>
  <si>
    <t>School Amount - elementary school</t>
  </si>
  <si>
    <t>TOTAL</t>
  </si>
  <si>
    <t>a)</t>
  </si>
  <si>
    <t>School Authority No.</t>
  </si>
  <si>
    <t>Name of Sch. Authority</t>
  </si>
  <si>
    <t>Elem:  Section 1.1, line 1.1.4</t>
  </si>
  <si>
    <t>Sec:  Section 1.1, line 1.1.7</t>
  </si>
  <si>
    <t>Elem:  Section 10, line 10.19</t>
  </si>
  <si>
    <t>Sec:  Section 10, 10.19</t>
  </si>
  <si>
    <t>Elem:  Section 18, line 18.3.6</t>
  </si>
  <si>
    <t>Sec:  Section 18, line 18.3.6</t>
  </si>
  <si>
    <t>Number of pupils of the board enrolled at October 31, 2009 who meet the eligibility criteria under section 30(4) of Ont. 2010/11 Grant Reg. and entered Canada:</t>
  </si>
  <si>
    <t>From Sept. 1, 2008 to Aug. 31, 2009</t>
  </si>
  <si>
    <t>From Sept. 1, 2009 to Oct. 31, 2010</t>
  </si>
  <si>
    <t>Fundraising for external charities</t>
  </si>
  <si>
    <t>Student activities and resources (including fees)</t>
  </si>
  <si>
    <t>Subtotal (to revenue Sch 9, Lines 4.1 &amp; 4.2)</t>
  </si>
  <si>
    <t>Capital asset fundraising</t>
  </si>
  <si>
    <t>Schedule 7, line 1 - line 2.1, Current year amounts</t>
  </si>
  <si>
    <t>&amp;=IF(G12&lt;&gt;I12,"WARNING","")</t>
  </si>
  <si>
    <t>Expense Categories (as used in Uniform Code of Accounts)</t>
  </si>
  <si>
    <t>**********************************************************Expenses recorded on an adjusted compliance basis ONLY **********************************************************</t>
  </si>
  <si>
    <t>Subject other than  French but taught in French language (grades 9 and 10 only)</t>
  </si>
  <si>
    <t>9.2.1</t>
  </si>
  <si>
    <t>ADE for summer literacy and numeracy remedial courses, Gr.7-10 day school pupils (CP0583 +CP0590)</t>
  </si>
  <si>
    <t>School operations allocation for summer literacy and numeracy remedial courses</t>
  </si>
  <si>
    <t>1.3.1</t>
  </si>
  <si>
    <t>Range 3 =   251 to 500 km with 20% or more secondary road</t>
  </si>
  <si>
    <t>Range 4 = &gt; 500 km</t>
  </si>
  <si>
    <t>Range 5  = no road access</t>
  </si>
  <si>
    <t>BOARD ADMINISTRATION</t>
  </si>
  <si>
    <t>Compare the total expenditures for Sec 23 program reported on Schedule 10B with the allocation on Section 2</t>
  </si>
  <si>
    <t>Average the Spec. Ed. Sec 23 Elementary Teacher Classroom Expenditure</t>
  </si>
  <si>
    <t>Average the Spec. Ed. Sec 23 Elementary Teacher Assistant Expenditure</t>
  </si>
  <si>
    <t>Average the Spec. Ed. Sec 23 Secondary Teacher Classroom Expenditure</t>
  </si>
  <si>
    <t>Average the Spec. Ed. Sec 23 Secondary Teacher Assistant Expenditure</t>
  </si>
  <si>
    <t>Transportation</t>
  </si>
  <si>
    <t>4.1.1</t>
  </si>
  <si>
    <t>Library &amp; Guidance</t>
  </si>
  <si>
    <t>French as a second language - only for school authorities with English-language unit</t>
  </si>
  <si>
    <t>Donations to external charities</t>
  </si>
  <si>
    <t>Student activities and resources (including school resources and supplies, library resources, sporting activites)</t>
  </si>
  <si>
    <t>Subtotal (to expenses Sch 10, Line 79, Col 5)</t>
  </si>
  <si>
    <t>Capital assets</t>
  </si>
  <si>
    <t>Subtotal (Total of Col. 1 and 2 should equal Schedule 3, Capital Expenditure Budget, page 2, line 2.21, col. 8)</t>
  </si>
  <si>
    <t>CLASSROOM</t>
  </si>
  <si>
    <t>02</t>
  </si>
  <si>
    <t>The change in non-financial assets on Schedule 1 should equal to the increase (decrease) in non-financial assets on Schedule 1.1</t>
  </si>
  <si>
    <t>Schedule 1, line 4.3 Current Year amount - Prior Year amount</t>
  </si>
  <si>
    <t>Schedule 1.1, line 4.3 Current Year amount</t>
  </si>
  <si>
    <t>Schedule 10A, CP5011</t>
  </si>
  <si>
    <t>Section 2, CP0638</t>
  </si>
  <si>
    <t>Schedule 10B, CP5031</t>
  </si>
  <si>
    <t>Section2, CP0639</t>
  </si>
  <si>
    <t>11.9</t>
  </si>
  <si>
    <t>11.10.1</t>
  </si>
  <si>
    <t>11.10.2</t>
  </si>
  <si>
    <t>11.12</t>
  </si>
  <si>
    <t>b) Les avantages sociaux au C6003 (Temps de préparation) doivent être inclus à la catégorie "Titulaires de classe".</t>
  </si>
  <si>
    <r>
      <t>Maximum home-to-school allocation</t>
    </r>
    <r>
      <rPr>
        <b/>
        <sz val="10"/>
        <rFont val="Arial"/>
        <family val="2"/>
      </rPr>
      <t/>
    </r>
  </si>
  <si>
    <t>REVENUES</t>
  </si>
  <si>
    <t>Secondary        (whole numbers)</t>
  </si>
  <si>
    <t>Savings from strike or lock-out:</t>
  </si>
  <si>
    <t>Enter the contract amount for contracted vehicles and the amount reported on Appendix F1.1 for board-owned vehicles</t>
  </si>
  <si>
    <t>Note: Do not report enrolment on this form in respect of pupils for whom the board is entitled to charge fees per Section 8 of Ont. Calculation of Fees Reg.</t>
  </si>
  <si>
    <t>Total Continuing Education ADE excluding literacy and numeracy courses (sum of items 1.1 to 1.7)</t>
  </si>
  <si>
    <t xml:space="preserve">Total (sum of items 1.1.1 to 1.1.4) </t>
  </si>
  <si>
    <t>TOTAL SECONDARY</t>
  </si>
  <si>
    <t xml:space="preserve">                                    - SK to gr.3</t>
  </si>
  <si>
    <t xml:space="preserve">                                    - gr. 4 to gr.8</t>
  </si>
  <si>
    <t>School Foundation allocation</t>
  </si>
  <si>
    <t>Elem:  Section 1.3, line 1.3.9</t>
  </si>
  <si>
    <t>Summer school literacy and numeracy ADE</t>
  </si>
  <si>
    <t>Pupil Foundation Allocation</t>
  </si>
  <si>
    <t>School Foundation Allocation</t>
  </si>
  <si>
    <t>Total Foundation Allocation - Secondary</t>
  </si>
  <si>
    <t>Subtotal - Grants from Other Ministries and Other GRE</t>
  </si>
  <si>
    <t>Prior years' grant adjustments (specify):</t>
  </si>
  <si>
    <t>Subtotal - Grant Adjustments</t>
  </si>
  <si>
    <t>TOTAL PROVINCIAL GRANTS - OTHER</t>
  </si>
  <si>
    <t>TAXATION</t>
  </si>
  <si>
    <t>Tax revenue from municipalities</t>
  </si>
  <si>
    <t>Tax revenue from unorganized territories</t>
  </si>
  <si>
    <t>TOTAL TAXATION</t>
  </si>
  <si>
    <t>Schedule 9 - Revenues - Page 2</t>
  </si>
  <si>
    <t>SCHOOL GENERATED FUNDS</t>
  </si>
  <si>
    <t>Elementary schools generated funds and other revenues</t>
  </si>
  <si>
    <t>999999=K17-M17</t>
  </si>
  <si>
    <t>999999=Section3!I55</t>
  </si>
  <si>
    <t>Transportation Safety Program</t>
  </si>
  <si>
    <t>15.3.1</t>
  </si>
  <si>
    <t>Capital Program Grant (Specify)</t>
  </si>
  <si>
    <t>pupils to whom S49(6) of the Act applies</t>
  </si>
  <si>
    <t>Annexe H, C1297 + C1299</t>
  </si>
  <si>
    <t>E0852</t>
  </si>
  <si>
    <t>E0859</t>
  </si>
  <si>
    <t>E0866</t>
  </si>
  <si>
    <t>E0873</t>
  </si>
  <si>
    <t>Care and Treatment and Correctional Facilities Assistants (ISA 4)</t>
  </si>
  <si>
    <t>Remote factors for teacherage allocation</t>
  </si>
  <si>
    <t>Transportation - BL and WT</t>
  </si>
  <si>
    <t>Monthly amount</t>
  </si>
  <si>
    <t>SAFE SCHOOLS</t>
  </si>
  <si>
    <t>Projected ADE:</t>
  </si>
  <si>
    <t xml:space="preserve">Moose Factory </t>
  </si>
  <si>
    <t>Moosonee DSAB</t>
  </si>
  <si>
    <t>Penetanguishine</t>
  </si>
  <si>
    <t>James Bay Lowlands</t>
  </si>
  <si>
    <t>Current Year closing cash &amp; cash equivalents on Schedule 1.2 should equal to the cash &amp; cash equivalents - temporary borrowing on Schedule 7</t>
  </si>
  <si>
    <t>Schedule 1.2, line 7, current year amount</t>
  </si>
  <si>
    <t>Assistance for Student Success</t>
  </si>
  <si>
    <t>Other teacherage use</t>
  </si>
  <si>
    <t>15.2.1</t>
  </si>
  <si>
    <t>15.2.2</t>
  </si>
  <si>
    <t>15.2.3</t>
  </si>
  <si>
    <t>International Languages</t>
  </si>
  <si>
    <t>Number of hours of instruction for current year</t>
  </si>
  <si>
    <t>6.1.4</t>
  </si>
  <si>
    <t>Helicopter</t>
  </si>
  <si>
    <t>Snowmobile</t>
  </si>
  <si>
    <t>Station Wagon</t>
  </si>
  <si>
    <t>1.7</t>
  </si>
  <si>
    <t>1.8</t>
  </si>
  <si>
    <t xml:space="preserve">Col.1 </t>
  </si>
  <si>
    <t xml:space="preserve">Col.2 </t>
  </si>
  <si>
    <t>Minstry use only</t>
  </si>
  <si>
    <t>In-Year Increase (+) / Decrease (-)</t>
  </si>
  <si>
    <t>Isolate Board base amount</t>
  </si>
  <si>
    <t>NEW PUPIL PLACES</t>
  </si>
  <si>
    <t>Per pupil amount - Elementary</t>
  </si>
  <si>
    <t>Estimated coordinator travel expenditure</t>
  </si>
  <si>
    <t>Number of individual student equivalency assessments for grade 9 and 10 credits</t>
  </si>
  <si>
    <t>Number of individual student equivalency assessments for grade 11 and 12 credits</t>
  </si>
  <si>
    <t>3.4.2</t>
  </si>
  <si>
    <t>3.5.1</t>
  </si>
  <si>
    <t>&amp;='Sch 1.1 Stmt of Fin. Activities'!H37</t>
  </si>
  <si>
    <t>&amp;=IF(G14&lt;&gt;I14,"ERROR","")</t>
  </si>
  <si>
    <t>Current Year Net Assets should equal to Current Year Net Financial Position</t>
  </si>
  <si>
    <t>Schedule 1, Line 5, Current Year amount</t>
  </si>
  <si>
    <t>Schedule 1, Line 8, Current Year amount</t>
  </si>
  <si>
    <t>Does the Board operate 2 sections (Y or N)</t>
  </si>
  <si>
    <t>Cost adjustment amount for Non-Teaching Staff</t>
  </si>
  <si>
    <t>Appendix H,                Sum of lines 1 to 4 Col. 4</t>
  </si>
  <si>
    <t>Appendix H,                Sum of lines 1 to 4 Col. 5</t>
  </si>
  <si>
    <t>Appendix H,                Line 6 Col. 5</t>
  </si>
  <si>
    <t>Appendix H,                Line 6 Col. 4</t>
  </si>
  <si>
    <t>Name of School Authority</t>
  </si>
  <si>
    <t>School Authority Number</t>
  </si>
  <si>
    <t>Compare the number of Elementary pupils, who entered Canada, reported in line 1998/99 with 1999/00</t>
  </si>
  <si>
    <t>Section 3, Item 3.7, CP0665</t>
  </si>
  <si>
    <t>Language</t>
  </si>
  <si>
    <t>Cost Adjustment and Teacher Qualification and Experience</t>
  </si>
  <si>
    <t>Secondary School Foundation Amount</t>
  </si>
  <si>
    <t>10A</t>
  </si>
  <si>
    <t>Where boards require additional rows to report their municipalities data, they should insert rows, and copy the formula in Column 7 to the new rows.</t>
  </si>
  <si>
    <t xml:space="preserve">Notes:  </t>
  </si>
  <si>
    <t>a)  Residential taxes reported in column 3 include residential/farm tax revenue and farmlands and managed forests tax revenue.</t>
  </si>
  <si>
    <t>b)  Business taxes reported in column 4 include commercial, industrial, pipeline, railway and power utility lands tax revenue.</t>
  </si>
  <si>
    <t>c)  Col. 11 is the cost of tax collection to a maximum of 2% of the taxes levied for school purposes in unorganized areas.</t>
  </si>
  <si>
    <t>Per Pupil 
Amount</t>
  </si>
  <si>
    <t>Vice-Principals - Administrative Time</t>
  </si>
  <si>
    <t>Student Success Leader - maximum allowable travel - NB/Sud</t>
  </si>
  <si>
    <t>Student Success Leader - maximum allowable travel - Fr</t>
  </si>
  <si>
    <t>Territorial Student Program - selected boards</t>
  </si>
  <si>
    <t>Per Board Amount</t>
  </si>
  <si>
    <t>Spec Ed 
Principal Payments</t>
  </si>
  <si>
    <t>District School Area Board</t>
  </si>
  <si>
    <t>Protestant Separate School Board</t>
  </si>
  <si>
    <t>3.</t>
  </si>
  <si>
    <t>Secondary Day School Average Daily Enrolment</t>
  </si>
  <si>
    <t>Appendix H,  Sum of line 2 &amp; 3, Col. 3 and Col. 5</t>
  </si>
  <si>
    <t>Appendix H,  Sum of line 2 to 5, Col. 3 and Col. 5</t>
  </si>
  <si>
    <t>Consolidated Statement of Operations</t>
  </si>
  <si>
    <t>For the year ended August 31</t>
  </si>
  <si>
    <t>Provincial grants - Grants for Student Needs</t>
  </si>
  <si>
    <t>School generated funds</t>
  </si>
  <si>
    <t>EXPENSES</t>
  </si>
  <si>
    <t>TOTAL EXPENSES</t>
  </si>
  <si>
    <t>Annual Surplus/(Deficit)</t>
  </si>
  <si>
    <t>Accumulated Surplus / (Deficit) at beginning of year</t>
  </si>
  <si>
    <t>Accumulated Surplus / (Deficit) at end of year</t>
  </si>
  <si>
    <t>Schedule 3 - Capital Expenditure - Moveable Assets - Additions and Betterments</t>
  </si>
  <si>
    <t>Col 4</t>
  </si>
  <si>
    <t>Col 5</t>
  </si>
  <si>
    <t>Moveable Type Assets</t>
  </si>
  <si>
    <t>Computer Hardware</t>
  </si>
  <si>
    <t>Computer Software</t>
  </si>
  <si>
    <t>Vehicles &lt; 1 ton</t>
  </si>
  <si>
    <t>Administration du conseil</t>
  </si>
  <si>
    <t>Board Administration</t>
  </si>
  <si>
    <t>Approved personalized special education equipment</t>
  </si>
  <si>
    <t>SECTION 23 FACILTIES AMOUNT</t>
  </si>
  <si>
    <t>Low Range</t>
  </si>
  <si>
    <t>Select the type of transportation provided by the board for each route from the drop-down menu . Report  TSP transportation by road on this Appendix.</t>
  </si>
  <si>
    <t>The total expenditure from Schedule 10C, should be equal to the school operations and maintenance in Schedule10.</t>
  </si>
  <si>
    <t>Schedule 10C
Total exp., Col. 3</t>
  </si>
  <si>
    <t>Schedule 10
CP7012</t>
  </si>
  <si>
    <t>School</t>
  </si>
  <si>
    <t xml:space="preserve">Total Language Allocation </t>
  </si>
  <si>
    <t>(Line 5.2.2 X line 5.1.1)</t>
  </si>
  <si>
    <t>Special Education expenditures for Teacher Assistants cannot be greater than the Total expenditures for Teacher Assistants</t>
  </si>
  <si>
    <t>Amounts from Deferred Revenue - Federal Government</t>
  </si>
  <si>
    <t>Specify other:</t>
  </si>
  <si>
    <t>TOTAL FEDERAL GRANTS &amp; FEES</t>
  </si>
  <si>
    <t>INVESTMENT INCOME</t>
  </si>
  <si>
    <t>TOTAL INVESTMENT INCOME</t>
  </si>
  <si>
    <t>OTHER FEES &amp; REVENUES FROM SCHOOL BOARDS</t>
  </si>
  <si>
    <t>Rental Revenue - Instructional Accommodation / Schools</t>
  </si>
  <si>
    <t>Rental Revenue - Non-Instructional Accommodation</t>
  </si>
  <si>
    <t>TOTAL OTHER FEES &amp; REVENUES FROM SCHOOL BOARDS</t>
  </si>
  <si>
    <t>FEES &amp; REVENUES FROM OTHER SOURCES</t>
  </si>
  <si>
    <t>Fees from Boards outside Ontario</t>
  </si>
  <si>
    <t>Fees from Individuals - Day School, Ontario Residents</t>
  </si>
  <si>
    <t>Fees from Individuals - Day School, Other</t>
  </si>
  <si>
    <t>Fees from Individuals - Continuing Education</t>
  </si>
  <si>
    <t>Rental Revenue - Non-Instructional Accommodation / Schools</t>
  </si>
  <si>
    <t>Rental revenue from Community Use</t>
  </si>
  <si>
    <t>Rental revenue - Other</t>
  </si>
  <si>
    <t>Insurance proceeds other than capital appurtenances</t>
  </si>
  <si>
    <t>Board Level Donations - to be applied to Classroom Expenses</t>
  </si>
  <si>
    <t>Board Level Donations - Other</t>
  </si>
  <si>
    <t>Government of Ontario - Non grant payment</t>
  </si>
  <si>
    <t>Amounts from Deferred Revenue - Other Third Party</t>
  </si>
  <si>
    <t>TOTAL OTHER FEES &amp; REVENUES FROM OTHER SOURCES</t>
  </si>
  <si>
    <t>Schedule 14 - School Generated Funds</t>
  </si>
  <si>
    <t>SCHOOL GENERATED FUNDS - REVENUES/DEFERRED REVENUES</t>
  </si>
  <si>
    <t>Field trips/excursions (including admission, transportation and accomodation)</t>
  </si>
  <si>
    <t>Prior Year Net Assets should equal to Prior Year Net Financial Position</t>
  </si>
  <si>
    <t>Schedule 1, Line 5, Prior Year amount</t>
  </si>
  <si>
    <t>Schedule 1, LIne 8 Prior Year amount</t>
  </si>
  <si>
    <t>&amp;=IF(G18&lt;&gt;I18,"ERROR","")</t>
  </si>
  <si>
    <t>Total CUS</t>
  </si>
  <si>
    <t>Average Salaries &amp; Wages of Spec. Ed. Elementary Classroom Teachers</t>
  </si>
  <si>
    <t>Schedule 10A, CP3102</t>
  </si>
  <si>
    <t>Average Salaries &amp; Wages of Spec. Ed. Elementary Teachers Assistants</t>
  </si>
  <si>
    <t>18.3.6</t>
  </si>
  <si>
    <t xml:space="preserve">The special education recovery amount should be reported on Schedules 10A and 10B, if the recovery of negotiated services on Appendix B includes the recovery of special education expenditures. </t>
  </si>
  <si>
    <t>Native Studies Amount</t>
  </si>
  <si>
    <t>Aboriginal Amount</t>
  </si>
  <si>
    <t>18.3.1</t>
  </si>
  <si>
    <t>Board ADE</t>
  </si>
  <si>
    <t>18.3.2</t>
  </si>
  <si>
    <t>Incidence factor</t>
  </si>
  <si>
    <t>18.3.3</t>
  </si>
  <si>
    <t>I01003</t>
  </si>
  <si>
    <t>Col.14</t>
  </si>
  <si>
    <t>Col.15</t>
  </si>
  <si>
    <t>Col.16</t>
  </si>
  <si>
    <t>(Appendix F2 -  column 5,  line 1.1 )</t>
  </si>
  <si>
    <t>Section 3, poste 3.21, C0684</t>
  </si>
  <si>
    <t>Section 3, Item 3.21, CP0686</t>
  </si>
  <si>
    <t>Section 3, Item 3.21, CP0684</t>
  </si>
  <si>
    <t>Construction in Progress - 20 years</t>
  </si>
  <si>
    <t>Construction in Progress - Portables</t>
  </si>
  <si>
    <t>&amp;='[Sch 1 Stmt of Fin. Position]Sch 1 Stmt of Fin. Position'!E32-'[Sch 1 Stmt of Fin. Position]Sch 1 Stmt of Fin. Position'!H32</t>
  </si>
  <si>
    <t>&amp;='[Sch 1 Stmt of Fin. Position]Sch 1 Stmt of Fin. Position'!E34</t>
  </si>
  <si>
    <t>&amp;='[Sch 1 Stmt of Fin. Position]Sch 1 Stmt of Fin. Position'!E47</t>
  </si>
  <si>
    <t>&amp;='[Sch 1 Stmt of Fin. Position]Sch 1 Stmt of Fin. Position'!H34</t>
  </si>
  <si>
    <t>(Line 9.1.2.1 less line 9.1.2.2)</t>
  </si>
  <si>
    <t>(Appendix F1 -  column 14,  line 1.16 )</t>
  </si>
  <si>
    <t>Elementary ADE</t>
  </si>
  <si>
    <t>Secondary ADE</t>
  </si>
  <si>
    <t xml:space="preserve">Col.A </t>
  </si>
  <si>
    <t>LOG Demographic Component</t>
  </si>
  <si>
    <t>Schedule 10A, CP3302</t>
  </si>
  <si>
    <t>Moyenne salariale des salaires des enseignants à l'EED au secondaire</t>
  </si>
  <si>
    <t>Tableau 10A&amp;10B, C3122</t>
  </si>
  <si>
    <t>Out of Province Students</t>
  </si>
  <si>
    <t>VISA Students</t>
  </si>
  <si>
    <t>40-110,41-110</t>
  </si>
  <si>
    <t>Formulaire A.2, Somme de C1012, C1014, C1016</t>
  </si>
  <si>
    <t>Annexe H, C1297</t>
  </si>
  <si>
    <t>The number of Pupils in Special Ed. Self-Contained Classes from JK to Grade 8 compared to the number of Teachers in Self-Contained Classes</t>
  </si>
  <si>
    <t>Data form A.2, Sum of CP1012, CP1014, CP1016</t>
  </si>
  <si>
    <t>Data E, CP1297</t>
  </si>
  <si>
    <t>15-151</t>
  </si>
  <si>
    <t>15-152, 15-170*</t>
  </si>
  <si>
    <t>Dept. Head Release Time</t>
  </si>
  <si>
    <t>15-154</t>
  </si>
  <si>
    <t>Clerical/Secretarial/Admin - School Administration</t>
  </si>
  <si>
    <t>Principals, VP's, Teachers - Continuing Education</t>
  </si>
  <si>
    <t>55-151,152,161,170</t>
  </si>
  <si>
    <t>1.7.1</t>
  </si>
  <si>
    <t xml:space="preserve">Rural and Small Community Allocation </t>
  </si>
  <si>
    <t>Safe Schools Allocation</t>
  </si>
  <si>
    <t>Tuition fees per pupil (Line 1.19 / Line 1.0)</t>
  </si>
  <si>
    <t>Total (Sum of lines 1.1 to 1.18)</t>
  </si>
  <si>
    <t>Amounts for greater than 99 municipalities</t>
  </si>
  <si>
    <t>Base amount for eligible isolate boards only</t>
  </si>
  <si>
    <t>REPORTING ENTITIES PROJECT</t>
  </si>
  <si>
    <t>Per-Pupil Amount</t>
  </si>
  <si>
    <t>LEARNING OPPORTUNITIES</t>
  </si>
  <si>
    <t>Learning Opportunities Growth Factor</t>
  </si>
  <si>
    <t>LITERACY AND NUMERACY</t>
  </si>
  <si>
    <t>Transportation Adjustment Factor</t>
  </si>
  <si>
    <t>Amount per pupil</t>
  </si>
  <si>
    <t>SCHOOL DISPERSION AMOUNT</t>
  </si>
  <si>
    <t>Per pupil</t>
  </si>
  <si>
    <t>STUDENTS AT RISK</t>
  </si>
  <si>
    <t>Assist For Grade 7 and 8</t>
  </si>
  <si>
    <t>Assist For Grade 9 to 12</t>
  </si>
  <si>
    <t>Transportation for students at risk</t>
  </si>
  <si>
    <t>Geographic Component - Elem</t>
  </si>
  <si>
    <t>Geographic Component - Sec</t>
  </si>
  <si>
    <t>School amount - converted into a Table amount</t>
  </si>
  <si>
    <t>Per pupil amount - converted into a Table amount</t>
  </si>
  <si>
    <t>Per teacher amount - converted into a Table amount</t>
  </si>
  <si>
    <t>Student Success Leader - maximum allowable travel - TB</t>
  </si>
  <si>
    <t>The change in total fund balances on Schedule 1 should equal to the change in fund balances on Schedule 1.1</t>
  </si>
  <si>
    <t>Remote and Rural Allocation</t>
  </si>
  <si>
    <t>Transportation Allocation</t>
  </si>
  <si>
    <t>Schedule 10, CP5902</t>
  </si>
  <si>
    <t>Appendix H, sum of line 19 &amp; 20, Col. 1</t>
  </si>
  <si>
    <t>Appendix H,  line 22, Col. 1</t>
  </si>
  <si>
    <t>Appendix H,  line 18, Col. 1</t>
  </si>
  <si>
    <t>I01202</t>
  </si>
  <si>
    <t>Special Education Expenditure Schedule 10A should not be zero if the board has elementary enrolment</t>
  </si>
  <si>
    <t>Course enrolment</t>
  </si>
  <si>
    <t>Number of classes</t>
  </si>
  <si>
    <t>Adjustment for small class size</t>
  </si>
  <si>
    <t>If ADE &lt; 50</t>
  </si>
  <si>
    <t>Schedule 10, CP6202</t>
  </si>
  <si>
    <t>Calculation of Fees</t>
  </si>
  <si>
    <t>Tuition Fee Revenue</t>
  </si>
  <si>
    <t>Vice-Principals - instruction time only</t>
  </si>
  <si>
    <t>10-152</t>
  </si>
  <si>
    <t>Grades JK - 3</t>
  </si>
  <si>
    <t>Enter enrolment data below - cells in other boxes for SS, SST &amp; LN SEL &amp; BE will be prepopulated</t>
  </si>
  <si>
    <t>Sec:  Section 5, line 5.4</t>
  </si>
  <si>
    <t>Elem: Section 13, line 13.1</t>
  </si>
  <si>
    <t>Full-time Equivalent</t>
  </si>
  <si>
    <t>Pupil Foundation Allocation - Elementary - Primary (JK to Grade 3)</t>
  </si>
  <si>
    <t>Pupil Foundation Allocation - Elementary - Junior/Intermediate (Grades 4 to 8)</t>
  </si>
  <si>
    <t>Base Amount Grades 4 to 8</t>
  </si>
  <si>
    <t>Total Pupil Foundation Allocation - Elementary</t>
  </si>
  <si>
    <t>1.1.6</t>
  </si>
  <si>
    <t>The total of the transportation recoveries for home-to-school, board and lodging and territorial student program reported in Section 9 should equal the total reported on Schedule 9</t>
  </si>
  <si>
    <t>Warning Messages</t>
  </si>
  <si>
    <t>Schedule 13,  CP0553</t>
  </si>
  <si>
    <t>cannot be greater than</t>
  </si>
  <si>
    <t>Capital funded from Operating</t>
  </si>
  <si>
    <t>Principal Payments</t>
  </si>
  <si>
    <t>Recovery of Negotiated Service (note1)</t>
  </si>
  <si>
    <t>Moyenne salariale des aide -enseignants à l'EED à l'élémentaire</t>
  </si>
  <si>
    <t>Tableau 10A&amp;10B, C3302</t>
  </si>
  <si>
    <t>Annexe H, C1303</t>
  </si>
  <si>
    <t>Enter the number of days the board provides bussing for this route.</t>
  </si>
  <si>
    <t>Type of Benefit</t>
  </si>
  <si>
    <t>01</t>
  </si>
  <si>
    <t>07</t>
  </si>
  <si>
    <t>08</t>
  </si>
  <si>
    <t>09</t>
  </si>
  <si>
    <t>Other Benefits</t>
  </si>
  <si>
    <t>Retirement Health, Dental, Life Insurance Plans</t>
  </si>
  <si>
    <t>Long Term Disability Plans</t>
  </si>
  <si>
    <t>OPSEU Pension Benefits</t>
  </si>
  <si>
    <t>Other Pension Benefits</t>
  </si>
  <si>
    <t>Sub-total - Other Benefits</t>
  </si>
  <si>
    <t>Liability as of August 31, 2013</t>
  </si>
  <si>
    <t>Schedule 10G - Supplementary Information on Retirement Benefits and Termination Benefits</t>
  </si>
  <si>
    <t>ESTIMATED FUTURE YEARS (N/A FOR ESTIMATES)</t>
  </si>
  <si>
    <t>2014-15 Benefits Expenses</t>
  </si>
  <si>
    <t>2014-15 Benefits Payments</t>
  </si>
  <si>
    <t>2015-16 Benefits Expenses</t>
  </si>
  <si>
    <t>Sub-total - non-retirement gratuity related benefits Benefits</t>
  </si>
  <si>
    <t>Employee Average Remaining Service Life (EARSL) (one decimal)</t>
  </si>
  <si>
    <t>Discount Rate on Other Employee Benefit Expense - Note 2 (e.g. enter 4.50 for 4.5%)</t>
  </si>
  <si>
    <t>Discount Rate on Other Non Pension Requirement Benefit Expense - Note 1 (e.g. enter 4.50 for 4.5%)</t>
  </si>
  <si>
    <t>Note 1 - Other non-Pension Retirement Benefit Expenses include retirement gratuity plans, retirement health, dental, life insurance plans</t>
  </si>
  <si>
    <t>Note 2 - Other Employee Benefit Expenses include long-term disability plans, workers compensation benefits and termination benefits.</t>
  </si>
  <si>
    <t xml:space="preserve">    Average Daily Enrolment </t>
  </si>
  <si>
    <t>Pupils of
Board</t>
  </si>
  <si>
    <t>Cafeteria income</t>
  </si>
  <si>
    <t>Day School ADE</t>
  </si>
  <si>
    <t>2.1.2</t>
  </si>
  <si>
    <t>Aboriginal amount</t>
  </si>
  <si>
    <t>18.3.5</t>
  </si>
  <si>
    <t>Incidence rate</t>
  </si>
  <si>
    <t>E0812</t>
  </si>
  <si>
    <t>E0819</t>
  </si>
  <si>
    <t>E0826</t>
  </si>
  <si>
    <t>E0833</t>
  </si>
  <si>
    <t>E0840</t>
  </si>
  <si>
    <t>E0847</t>
  </si>
  <si>
    <t>E0854</t>
  </si>
  <si>
    <t>E0861</t>
  </si>
  <si>
    <t>Total First Nation, Métis and Inuit Supplemental Allocation</t>
  </si>
  <si>
    <t>Grades</t>
  </si>
  <si>
    <t>Section 23 Programs</t>
  </si>
  <si>
    <t>Detail</t>
  </si>
  <si>
    <t>Custodial Operations</t>
  </si>
  <si>
    <t>Wages</t>
  </si>
  <si>
    <t>Benefits</t>
  </si>
  <si>
    <t>Supplies</t>
  </si>
  <si>
    <t>Contract services</t>
  </si>
  <si>
    <t>Maintenance Operations</t>
  </si>
  <si>
    <t>Utilities</t>
  </si>
  <si>
    <t>Electricity</t>
  </si>
  <si>
    <t>Heating - oil</t>
  </si>
  <si>
    <t>Heating - gas</t>
  </si>
  <si>
    <t>Heating - other</t>
  </si>
  <si>
    <t>c) Les prestations d'assurance-maladie complémentaire incluent les soins dentaires, hôpital et soin de la vue</t>
  </si>
  <si>
    <t>d) La rubrique "autres" inclus, mais n'ait pas limitée, au régime d'assistance aux employés, prime d'encouragement à la retraite, CSPAAT</t>
  </si>
  <si>
    <t>et autres avantages sociaux non-mentionnés</t>
  </si>
  <si>
    <t>CP0535 at line 4.1.3, Col. B of Schedule 13 should agree with CP0535 at line 2.3, Col. 6 of Schedule 13</t>
  </si>
  <si>
    <t>First Nation ADE</t>
  </si>
  <si>
    <t>Enter the estimated annual cost for each contracted or board-owned vehicle. For Estimates and Revised Estimates, the estimated cost is expected to be the same amount as the amount reported in column 14.</t>
  </si>
  <si>
    <t>5.2.3</t>
  </si>
  <si>
    <t>ADE</t>
  </si>
  <si>
    <t>Elementary fees</t>
  </si>
  <si>
    <t>Secondary fees</t>
  </si>
  <si>
    <t>(including PAC)</t>
  </si>
  <si>
    <t>(whole number)</t>
  </si>
  <si>
    <t>Government of Canada Students</t>
  </si>
  <si>
    <t>TOTAL SCHOOL RENEWAL ALLOCATIONS</t>
  </si>
  <si>
    <t>(Please enter all full time equivalent enrolment (FTE) and average daily enrolment (ADE) to two decimal places)</t>
  </si>
  <si>
    <t>except for the following:</t>
  </si>
  <si>
    <t>Note 1 - In cases where school authorities negotiate specific special education services or programs over and above the regular programs provided by the school, these expenses are recovered by separate billing from the Agency requesting the services. The recovery of these expenses is reported on Appendix B - Tuition Revenue for Negotiated Services. School authorities are requested to report the recovery of these expenses in Column 35 against the appropriate expense category.</t>
  </si>
  <si>
    <t>expenses</t>
  </si>
  <si>
    <t>(Report expenses included in Schedule 3 CP7101 and Schedule 10 CP7112 - See Instructions)</t>
  </si>
  <si>
    <t>Total Expense</t>
  </si>
  <si>
    <t>*******Expenses recorded according to the CICA Public Sector Accounting Handbook*******</t>
  </si>
  <si>
    <t>Total Expenses</t>
  </si>
  <si>
    <t>Retirement Gratuity Plans</t>
  </si>
  <si>
    <t>Retirement Health, Dental, Life Insurance Plans, etc.</t>
  </si>
  <si>
    <t>Post Employment Benefits / Compensated absences</t>
  </si>
  <si>
    <t>Workers Compensation Benefits</t>
  </si>
  <si>
    <t>Termination Benefits</t>
  </si>
  <si>
    <t>OPSEU Pension Plan</t>
  </si>
  <si>
    <t>Other Pension Plans</t>
  </si>
  <si>
    <t>OMERS</t>
  </si>
  <si>
    <t>Extended Health Benefits - Current Employees</t>
  </si>
  <si>
    <t>b) Please refer to PSA Handbook Sections 3250 and 3255 for definitions of various terms related to this schedule.</t>
  </si>
  <si>
    <t>c) Statutory employee benefits include EI, CPP Employer Health Tax.</t>
  </si>
  <si>
    <t>e) Other benefits benefit expenses not recorded elsewhere.</t>
  </si>
  <si>
    <t>INSTRUCTION</t>
  </si>
  <si>
    <t>E0764</t>
  </si>
  <si>
    <t>E0771</t>
  </si>
  <si>
    <t>E0778</t>
  </si>
  <si>
    <t>E0785</t>
  </si>
  <si>
    <t>E0792</t>
  </si>
  <si>
    <t>E0709</t>
  </si>
  <si>
    <t>E0716</t>
  </si>
  <si>
    <t>E0723</t>
  </si>
  <si>
    <t>E0730</t>
  </si>
  <si>
    <t>E0737</t>
  </si>
  <si>
    <t>E0744</t>
  </si>
  <si>
    <t>E0751</t>
  </si>
  <si>
    <t>E0758</t>
  </si>
  <si>
    <t>E0765</t>
  </si>
  <si>
    <t>E0772</t>
  </si>
  <si>
    <t>E0779</t>
  </si>
  <si>
    <t>E0786</t>
  </si>
  <si>
    <t>E0793</t>
  </si>
  <si>
    <t>E0710</t>
  </si>
  <si>
    <t>E0717</t>
  </si>
  <si>
    <t>E0724</t>
  </si>
  <si>
    <t>E0731</t>
  </si>
  <si>
    <t>E0738</t>
  </si>
  <si>
    <t>E0745</t>
  </si>
  <si>
    <t>E0752</t>
  </si>
  <si>
    <t>E0759</t>
  </si>
  <si>
    <t>Municipality / Locality Number</t>
  </si>
  <si>
    <t>Payments in Lieu of Taxes</t>
  </si>
  <si>
    <t>Other Non-Operating</t>
  </si>
  <si>
    <t>All Staff - Other Non-Operating</t>
  </si>
  <si>
    <t>59-xxx</t>
  </si>
  <si>
    <t>*  see instructions for detail on Code of Account references and exceptions.</t>
  </si>
  <si>
    <t>Base Amount</t>
  </si>
  <si>
    <t>9.2.2</t>
  </si>
  <si>
    <t>9.2.3</t>
  </si>
  <si>
    <t>Total employee benefits expenditures on Schedule 10F should equal to the total employee benefits expenditures on Schedule 10, CP9003</t>
  </si>
  <si>
    <t>Coordinator travel allocation</t>
  </si>
  <si>
    <t>Tableau 10A&amp;10B, C3312</t>
  </si>
  <si>
    <t>Annexe H, C1301</t>
  </si>
  <si>
    <t xml:space="preserve">Ministry of Education </t>
  </si>
  <si>
    <t>Ministry of Education</t>
  </si>
  <si>
    <t>NON-CLASSROOM</t>
  </si>
  <si>
    <t>Coordinators &amp; Consultants</t>
  </si>
  <si>
    <t>Phase-In amount</t>
  </si>
  <si>
    <t>Section 16, page 2 - calculation of previous year allocations using current benchmarks</t>
  </si>
  <si>
    <t>JK - Gr. 3</t>
  </si>
  <si>
    <t>16.8.0</t>
  </si>
  <si>
    <t>16.8.1</t>
  </si>
  <si>
    <t>16.8.2</t>
  </si>
  <si>
    <t>Adjustment to last year's ADE figures if required</t>
  </si>
  <si>
    <t>16.8.3</t>
  </si>
  <si>
    <t>Fees - Day School</t>
  </si>
  <si>
    <t>Transportation Recoveries</t>
  </si>
  <si>
    <t>Employment Assistance</t>
  </si>
  <si>
    <t>(This section relates to the PLAR for mature students as defined in Section 6.6 of Ontario Secondary School Grades 9 to 12)</t>
  </si>
  <si>
    <t>Territorial Student Program</t>
  </si>
  <si>
    <t>Home-to-School - board school</t>
  </si>
  <si>
    <t>TOTAL SCHOOL GENERATED FUNDS - EXPENSES / EXPENDITURES</t>
  </si>
  <si>
    <t>Est.</t>
  </si>
  <si>
    <t>Operating revenue for declining enrolment purposes:</t>
  </si>
  <si>
    <t>Other</t>
  </si>
  <si>
    <t>Code of Accounts References</t>
  </si>
  <si>
    <t>d) Teachers, providing library and guidance to pupils, are to be included.</t>
  </si>
  <si>
    <t>13 and over</t>
  </si>
  <si>
    <t>Local taxation</t>
  </si>
  <si>
    <t>Provincial grants - Other</t>
  </si>
  <si>
    <t>Appendix H,                Sum of lines 1 to 4 Col. 1</t>
  </si>
  <si>
    <t>Appendix H,                Line 5 Col. 4</t>
  </si>
  <si>
    <t>Appendix H,                Line 5 Col. 5</t>
  </si>
  <si>
    <t>Appendix H,                Line 7 Col. 5</t>
  </si>
  <si>
    <t>Appendix H,                Line 7 Col. 4</t>
  </si>
  <si>
    <t xml:space="preserve">School Authority No. </t>
  </si>
  <si>
    <t>FTE of Part-time pupils</t>
  </si>
  <si>
    <t>Junior Kindergarten (JK)</t>
  </si>
  <si>
    <t>Guidance Teachers</t>
  </si>
  <si>
    <t>999999=AppendixH!E20</t>
  </si>
  <si>
    <t>F3</t>
  </si>
  <si>
    <t>Expenditure for Transportation to/from Provincial Schools</t>
  </si>
  <si>
    <t>G</t>
  </si>
  <si>
    <t>Board Teacher Salary Grid</t>
  </si>
  <si>
    <t>H</t>
  </si>
  <si>
    <t>16.5.1</t>
  </si>
  <si>
    <t xml:space="preserve">TOTAL EXPENDITURE  </t>
  </si>
  <si>
    <t>Salaries and supplies in approved facilities</t>
  </si>
  <si>
    <t>E0844</t>
  </si>
  <si>
    <t>E0851</t>
  </si>
  <si>
    <t>E0858</t>
  </si>
  <si>
    <t>E0865</t>
  </si>
  <si>
    <t>E0872</t>
  </si>
  <si>
    <t>E0879</t>
  </si>
  <si>
    <t>E0886</t>
  </si>
  <si>
    <t>E0803</t>
  </si>
  <si>
    <t>E0810</t>
  </si>
  <si>
    <t>Subtotal - Legislative Grants</t>
  </si>
  <si>
    <t>Other Ministry of Education Grants</t>
  </si>
  <si>
    <t>Other Provincial Grants</t>
  </si>
  <si>
    <t>Ministry of Training Colleges &amp; Universities</t>
  </si>
  <si>
    <t>Subtotal - Other Provincial Grants</t>
  </si>
  <si>
    <t>Third Party</t>
  </si>
  <si>
    <t>School Boards</t>
  </si>
  <si>
    <t>Colleges</t>
  </si>
  <si>
    <t>Federal Government</t>
  </si>
  <si>
    <t>Other Third Party - Specify:</t>
  </si>
  <si>
    <t>Subtotal - Third Party</t>
  </si>
  <si>
    <t>SUBTOTAL - OPERATING DEFERRED REVENUE</t>
  </si>
  <si>
    <t>Subtotal - Other Ministry of Education Grants</t>
  </si>
  <si>
    <t>MECR / BECR</t>
  </si>
  <si>
    <t>School Generated Funds - Capital</t>
  </si>
  <si>
    <t>Board Level Donations - Capital</t>
  </si>
  <si>
    <t>SUBTOTAL - CAPITAL DEFERRED REVENUE</t>
  </si>
  <si>
    <t>TOTAL - DEFERRED REVENUE</t>
  </si>
  <si>
    <t>Schedule 9 - Revenues - Page 1</t>
  </si>
  <si>
    <t>PROVINCIAL GRANTS - GRANTS FOR STUDENT NEEDS</t>
  </si>
  <si>
    <t>Plus: Amounts from deferred revenue - legislative grants</t>
  </si>
  <si>
    <t>TOTAL PROVINCIAL GRANTS - GRANTS FOR STUDENT NEEDS</t>
  </si>
  <si>
    <t>PROVINCIAL GRANTS - OTHER</t>
  </si>
  <si>
    <t>Amounts from deferred revenue -Other Ministry of Education grants</t>
  </si>
  <si>
    <t>Specify other grants for operating:</t>
  </si>
  <si>
    <t>Subtotal - EDU Other Grants</t>
  </si>
  <si>
    <t>Grants from Other Ministries and Other Government Reporting Entities (GRE)</t>
  </si>
  <si>
    <t>Provincial employment assistance programs</t>
  </si>
  <si>
    <t>TCU Grant: Literacy and Basic Skills</t>
  </si>
  <si>
    <t>TCU Grant: OYAP</t>
  </si>
  <si>
    <t>Amounts from Deferred Revenue - Other Ministries</t>
  </si>
  <si>
    <t>Specify other grants from other ministries:</t>
  </si>
  <si>
    <t>Remote and Rural adjustment</t>
  </si>
  <si>
    <t>Learning Opportunities adjustment</t>
  </si>
  <si>
    <t>NPP adjustment</t>
  </si>
  <si>
    <t>Supervisory Officers Allocation</t>
  </si>
  <si>
    <t>SO base amount</t>
  </si>
  <si>
    <t>Base amount - range 1 = &lt;50</t>
  </si>
  <si>
    <t>Base amount - range 2 = 50 &lt;&gt; 100</t>
  </si>
  <si>
    <t>Base amount - range 3 = 100 &lt;&gt; 200</t>
  </si>
  <si>
    <t>Base amount - range 4 = &gt;200</t>
  </si>
  <si>
    <t>Remote factors for SO travel</t>
  </si>
  <si>
    <t>Range 1 =   &lt;251 km</t>
  </si>
  <si>
    <t>Range 2 =   251 to 500 km</t>
  </si>
  <si>
    <t>Election cost (costs relating to Municipal Election Act 1996) Note 1</t>
  </si>
  <si>
    <t>Tax Revenue Net of Election Costs</t>
  </si>
  <si>
    <t>Dispersion Factor</t>
  </si>
  <si>
    <t>Minimum Average Dispersion Factor</t>
  </si>
  <si>
    <t>RURAL AND SMALL COMMUNITIES ALLOCATION</t>
  </si>
  <si>
    <t>Specify other grants from other government reporting entities (GRE):</t>
  </si>
  <si>
    <t>Cost per sq. metre - Elementary</t>
  </si>
  <si>
    <t>Cost per sq. metre - Secondary</t>
  </si>
  <si>
    <t>Well water - base amount - eligible boards</t>
  </si>
  <si>
    <t>Community Use - % of School Operation allocation - converted into a Table amount</t>
  </si>
  <si>
    <t>COMMUNITY USE OF SCHOOLS - CO-ORDINATORS</t>
  </si>
  <si>
    <t>SCHOOL RENEWAL</t>
  </si>
  <si>
    <t>.....( If (Item 16.1.9 Col.1 - Col.2) is greater than 0, (Item 16.1.8 col. 1 - Col. 2), otherwise 0)</t>
  </si>
  <si>
    <t>Moyenne salariale des aides-enseignants dans des établissement de soins, de traitement et de services correctionnels (AAS niveau 4) au secondaire</t>
  </si>
  <si>
    <t>Tableau 10A&amp;10B, C3332</t>
  </si>
  <si>
    <t>**********************************************************Expenditures recorded according to the CICA Public Sector Accounting Handbook**********************************************************</t>
  </si>
  <si>
    <t>Interest Charges on Long Term Debt</t>
  </si>
  <si>
    <t>Municipality or Locality</t>
  </si>
  <si>
    <t>Language Allocation</t>
  </si>
  <si>
    <t>Data form A.2, CP1018</t>
  </si>
  <si>
    <t>Enter the total kilometers travelled by road on a daily basis.  Note - for land vehicles only.</t>
  </si>
  <si>
    <t>Select the frequency of trips from the drop-down menu.</t>
  </si>
  <si>
    <t>Continuing Education, Summer School &amp; International Language</t>
  </si>
  <si>
    <t>ADMINISTRATION</t>
  </si>
  <si>
    <t>Trustees</t>
  </si>
  <si>
    <t>Directors &amp; Supervisory Officers</t>
  </si>
  <si>
    <t>Schedules</t>
  </si>
  <si>
    <t>Schedule 13,  CP0536</t>
  </si>
  <si>
    <t>10B</t>
  </si>
  <si>
    <t>Sub-total  (Items 2.1 to 2.4)</t>
  </si>
  <si>
    <t>Salary - Vehicle driver</t>
  </si>
  <si>
    <t>Benefits - Vehicle driver</t>
  </si>
  <si>
    <t>Insurance</t>
  </si>
  <si>
    <t>Fuel</t>
  </si>
  <si>
    <t>Pupil Transportation (excl. transportation to/from provincial schools)</t>
  </si>
  <si>
    <t>Number of Half-time pupils</t>
  </si>
  <si>
    <t>(note 1)</t>
  </si>
  <si>
    <t>Recognized Expenditure</t>
  </si>
  <si>
    <t>15.1</t>
  </si>
  <si>
    <t>15.1.1</t>
  </si>
  <si>
    <t>15.1.2</t>
  </si>
  <si>
    <t>Approved expenditure for contracted lease arrangements Elementary facilities</t>
  </si>
  <si>
    <t>Number of part-time pupils
(See Note 1)</t>
  </si>
  <si>
    <t>E0870</t>
  </si>
  <si>
    <t>E0877</t>
  </si>
  <si>
    <t>E0884</t>
  </si>
  <si>
    <t>E0801</t>
  </si>
  <si>
    <t>E0808</t>
  </si>
  <si>
    <t>E0815</t>
  </si>
  <si>
    <t>E0822</t>
  </si>
  <si>
    <t>E0829</t>
  </si>
  <si>
    <t>E0836</t>
  </si>
  <si>
    <t>E0843</t>
  </si>
  <si>
    <t>E0850</t>
  </si>
  <si>
    <t>E0857</t>
  </si>
  <si>
    <t>E0864</t>
  </si>
  <si>
    <t>E0871</t>
  </si>
  <si>
    <t>E0878</t>
  </si>
  <si>
    <t>E0885</t>
  </si>
  <si>
    <t>E0802</t>
  </si>
  <si>
    <t>E0809</t>
  </si>
  <si>
    <t>E0816</t>
  </si>
  <si>
    <t>E0823</t>
  </si>
  <si>
    <t>E0830</t>
  </si>
  <si>
    <t>E0837</t>
  </si>
  <si>
    <t>Remote and Rural</t>
  </si>
  <si>
    <t>Learning Opportunity</t>
  </si>
  <si>
    <t>Total Fees</t>
  </si>
  <si>
    <t>(Col 4 + Col 5)</t>
  </si>
  <si>
    <t>Principals and Vice Principals</t>
  </si>
  <si>
    <t xml:space="preserve"> </t>
  </si>
  <si>
    <t>Elementary (whole numbers)</t>
  </si>
  <si>
    <t>Federal grants &amp; fees</t>
  </si>
  <si>
    <t>Other revenues - School boards</t>
  </si>
  <si>
    <t>Q&amp;E per pupil - Secondary</t>
  </si>
  <si>
    <t>NEW TEACHER INDUCTION PROGRAM (NTIP)</t>
  </si>
  <si>
    <t>Amount per New Teacher</t>
  </si>
  <si>
    <t>TRUSTEES</t>
  </si>
  <si>
    <t>Old Base Amount</t>
  </si>
  <si>
    <t>Old Total Entitlement</t>
  </si>
  <si>
    <t>Other including Teacherages</t>
  </si>
  <si>
    <t>Approved expenditure for contracted lease arrangements Secondary facilities</t>
  </si>
  <si>
    <t>S10513</t>
  </si>
  <si>
    <t>S10517</t>
  </si>
  <si>
    <t>S10521</t>
  </si>
  <si>
    <t>S10525</t>
  </si>
  <si>
    <t>S10529</t>
  </si>
  <si>
    <t>Qualification Categories (one decimal)</t>
  </si>
  <si>
    <t xml:space="preserve">Programme régulier </t>
  </si>
  <si>
    <t>Transportation Assistants</t>
  </si>
  <si>
    <t>50 to 54 -122</t>
  </si>
  <si>
    <t>School Operations &amp; Maintenance</t>
  </si>
  <si>
    <t>40-103,41-103</t>
  </si>
  <si>
    <t>40-112,41-112</t>
  </si>
  <si>
    <t>High Range</t>
  </si>
  <si>
    <t>2.3.1</t>
  </si>
  <si>
    <t>Provide the point of  first pick-up.  Where the transportation is to another community, indicate the  community where the pupil resides.</t>
  </si>
  <si>
    <t>Col.10</t>
  </si>
  <si>
    <t>Col. 14</t>
  </si>
  <si>
    <t>Continuing Education</t>
  </si>
  <si>
    <t>Kindergarten (SK)</t>
  </si>
  <si>
    <t>1.1.3</t>
  </si>
  <si>
    <t xml:space="preserve">Minutes of Instruction                                                                                                                                  </t>
  </si>
  <si>
    <t>Number of elementary pupils as at October 31</t>
  </si>
  <si>
    <t>Adult Credit for Diploma - offered during the school day</t>
  </si>
  <si>
    <t>Tableau 10A&amp;10B, C3322</t>
  </si>
  <si>
    <t>Annexe H, C1304</t>
  </si>
  <si>
    <t>Average Salaries &amp; Wages of Spec. Ed. Secondary Teachers Assistants</t>
  </si>
  <si>
    <t>Schedule 10B, CP3322</t>
  </si>
  <si>
    <t>````````````````````</t>
  </si>
  <si>
    <t>Language allocation</t>
  </si>
  <si>
    <t>Summer School tuition fee per pupil</t>
  </si>
  <si>
    <t>Literacy and Numeracy</t>
  </si>
  <si>
    <t>Summer School</t>
  </si>
  <si>
    <t>Recognized capital program expenditures</t>
  </si>
  <si>
    <t>15.3.2</t>
  </si>
  <si>
    <t>15.3.3</t>
  </si>
  <si>
    <t>LOG          TSP Counsellor</t>
  </si>
  <si>
    <t xml:space="preserve">Transportation               TSP </t>
  </si>
  <si>
    <t>16.5.2</t>
  </si>
  <si>
    <t>The total expenditure for home-to-school, school-to-school, board and lodging and territorial student program transportation reported in Section 9 should equal the transportation expenditures reported on Schedule 10</t>
  </si>
  <si>
    <t>Col. 8</t>
  </si>
  <si>
    <t>Col. 9</t>
  </si>
  <si>
    <t>Col. 4</t>
  </si>
  <si>
    <t>Col. 5</t>
  </si>
  <si>
    <t>Col. 6</t>
  </si>
  <si>
    <t>Annexe H, C1298 + C1300</t>
  </si>
  <si>
    <t>SPECIAL EDUCATION High Needs Per Pupil</t>
  </si>
  <si>
    <t>ESL          Table 2</t>
  </si>
  <si>
    <t>SCHOOL OPERATION Community Use</t>
  </si>
  <si>
    <t>Penetanguishene PSS Bd</t>
  </si>
  <si>
    <t>James Bay Lowlands SS Bd</t>
  </si>
  <si>
    <t>Col. B</t>
  </si>
  <si>
    <t>Transportation to/from provincial schools</t>
  </si>
  <si>
    <t xml:space="preserve">PUPIL ACCOMMODATION </t>
  </si>
  <si>
    <t>Allocation for trustees' expenses</t>
  </si>
  <si>
    <t>Section 12 - Teacherages</t>
  </si>
  <si>
    <t>16.1.4</t>
  </si>
  <si>
    <t>10F</t>
  </si>
  <si>
    <t>1.3.8</t>
  </si>
  <si>
    <t>Grades 4 to 8</t>
  </si>
  <si>
    <t>LOG     Student Effectiveness Leader</t>
  </si>
  <si>
    <t>LOG     Student Effectiveness Travel</t>
  </si>
  <si>
    <t>LOG     Student  Effectiveness per Pupil</t>
  </si>
  <si>
    <t>LOG     Student Success per Pupil</t>
  </si>
  <si>
    <t>Student Success per Pupil amounts:</t>
  </si>
  <si>
    <t xml:space="preserve">SEL per pupil amounts:  </t>
  </si>
  <si>
    <t>JBLSSB Broker Board</t>
  </si>
  <si>
    <t>Moosonee DSA Broker Board</t>
  </si>
  <si>
    <t>`</t>
  </si>
  <si>
    <t>&amp;='[Sch 1 Stmt of Fin. Position]Sch 1 Stmt of Fin. Position'!E43-'[Sch 1 Stmt of Fin. Position]Sch 1 Stmt of Fin. Position'!H43</t>
  </si>
  <si>
    <t>&amp;='[Sch 1.2 Stmt Changes in FP]Sch 1.2 Stmt Changes in FP'!E36</t>
  </si>
  <si>
    <t>&amp;='[Sch. 7 Fin Assets,Liabilties]Sch. 7 Fin Assets,Liabilties'!E8-'[Sch. 7 Fin Assets,Liabilties]Sch. 7 Fin Assets,Liabilties'!E21</t>
  </si>
  <si>
    <t>Schedule 1.1, line 3 Current Year amount</t>
  </si>
  <si>
    <t>&amp;='Sch 1.1 Stmt of Fin. Activities'!H31</t>
  </si>
  <si>
    <t>Elem:  Section 5A, line 5A.2</t>
  </si>
  <si>
    <t>Elem:  Section 19, line 19.2</t>
  </si>
  <si>
    <t>Sec:  Section 19, line 19.2</t>
  </si>
  <si>
    <t>Sec:  Section 5A, line 5A.2</t>
  </si>
  <si>
    <t xml:space="preserve">Elem:  Section 5, line 5.4 </t>
  </si>
  <si>
    <t>10.3.1</t>
  </si>
  <si>
    <t>10.3.2</t>
  </si>
  <si>
    <t>10.3.3</t>
  </si>
  <si>
    <t>10.3.4</t>
  </si>
  <si>
    <t>10.3.5</t>
  </si>
  <si>
    <t>10.3.6</t>
  </si>
  <si>
    <t>(Sum of lines 10.2.2 and 10.2.3)</t>
  </si>
  <si>
    <t>Travel amount (Line 10.3.2 / 3)</t>
  </si>
  <si>
    <t xml:space="preserve">Allocation for Supervisory Officers </t>
  </si>
  <si>
    <t>Allocation for Supervisory Officers:</t>
  </si>
  <si>
    <t xml:space="preserve">Base amount </t>
  </si>
  <si>
    <t>Total number of teacherages</t>
  </si>
  <si>
    <t>Special approval allocation for operating expenditures</t>
  </si>
  <si>
    <t>Elementary Day School ADE of all  pupils in French Language Instructional Unit</t>
  </si>
  <si>
    <t>Secondary Day School ADE of all  pupils in French Language Instructional Unit</t>
  </si>
  <si>
    <t>Pupil Amount</t>
  </si>
  <si>
    <t>Other Academic Staff - Teachers, Principals, Vice-Principals</t>
  </si>
  <si>
    <t>Clerical/Secretarial/Technical &amp; Specialized  Staff</t>
  </si>
  <si>
    <t>50 to 54 - 103</t>
  </si>
  <si>
    <t>50 to 54 - 112</t>
  </si>
  <si>
    <t>Technical &amp; Specialized /Bus Drivers (employed by the Board)</t>
  </si>
  <si>
    <t>50 to 54 -110</t>
  </si>
  <si>
    <t>S10002</t>
  </si>
  <si>
    <t>S10003</t>
  </si>
  <si>
    <t>S10004</t>
  </si>
  <si>
    <t>S10005</t>
  </si>
  <si>
    <t>S10006</t>
  </si>
  <si>
    <t>S10007</t>
  </si>
  <si>
    <t>S10008</t>
  </si>
  <si>
    <t>S10009</t>
  </si>
  <si>
    <t>S10011</t>
  </si>
  <si>
    <t>S10012</t>
  </si>
  <si>
    <t>Transport des élèves</t>
  </si>
  <si>
    <t>CP9003</t>
  </si>
  <si>
    <t>Notes</t>
  </si>
  <si>
    <t>a) Les conseils doivent faire une estimation détaillée des avantages sociaux par catégorie de dépenses rapportées au tableau 10.</t>
  </si>
  <si>
    <t xml:space="preserve">a) Boards are requested to estimate the breakdown of employee benefits reported on Schedule 10 by type of benefit expense in this schedule. </t>
  </si>
  <si>
    <t>.....Item 16.9.1 x item 16.9.2</t>
  </si>
  <si>
    <t>16.10.3</t>
  </si>
  <si>
    <t>16.12.1</t>
  </si>
  <si>
    <t>16.12.2</t>
  </si>
  <si>
    <t>16.12.3</t>
  </si>
  <si>
    <t>16.12.4</t>
  </si>
  <si>
    <t xml:space="preserve">c) Columns 3 and 4 include amounts distributed under part XXII.1 of the Municipal Act. </t>
  </si>
  <si>
    <t>Moyenne salariale des titulaires de classe à l'élémentaire</t>
  </si>
  <si>
    <t>Tableau 10.1&amp;10.2, C5114</t>
  </si>
  <si>
    <t xml:space="preserve">Gr. JK to 3 </t>
  </si>
  <si>
    <t>20 but &lt;60 minutes (grades 4 to 8 only)</t>
  </si>
  <si>
    <t>60 but &lt;150 minutes (grades 4 to 8 only)</t>
  </si>
  <si>
    <t>pupils whose parents or guardians do not reside in Ontario</t>
  </si>
  <si>
    <t>Replacement Furniture &amp; Equipment</t>
  </si>
  <si>
    <t>Other Grants - Non GREs (specify)</t>
  </si>
  <si>
    <t>Teacherages</t>
  </si>
  <si>
    <t>Estimated Tax Revenue</t>
  </si>
  <si>
    <t>&amp;=IF(G16&lt;&gt;I16,"ERROR","")</t>
  </si>
  <si>
    <t>3.5.2</t>
  </si>
  <si>
    <t>d) Extended Health benefits include dental, hospital and vision plans</t>
  </si>
  <si>
    <t>Schedule 10 F - Schedule of Employee Benefits</t>
  </si>
  <si>
    <t xml:space="preserve">                            Pour la période allant du 1er septembre 2001 au 31 août 2002</t>
  </si>
  <si>
    <t>Statutory Employee Benefits</t>
  </si>
  <si>
    <t>Life Insurance / Long-Term Disability</t>
  </si>
  <si>
    <t>Supply Teachers</t>
  </si>
  <si>
    <t>Chefs de section</t>
  </si>
  <si>
    <t>per trustee where Day school ADE is more than 300</t>
  </si>
  <si>
    <t>10.2.1</t>
  </si>
  <si>
    <t>10.2.2</t>
  </si>
  <si>
    <t>10.2.3</t>
  </si>
  <si>
    <t>Continuing Education, Summer School and International Language Enrolment</t>
  </si>
  <si>
    <t>f)</t>
  </si>
  <si>
    <t>g)</t>
  </si>
  <si>
    <t>h)</t>
  </si>
  <si>
    <t>E0892</t>
  </si>
  <si>
    <t>Annexe H, C1330</t>
  </si>
  <si>
    <t>Average Salaries &amp; Wages of Secondary Teacher's Preparation Time</t>
  </si>
  <si>
    <t xml:space="preserve">Schedule 10.1&amp;10.2, CP6026 </t>
  </si>
  <si>
    <t>Data E, CP1330</t>
  </si>
  <si>
    <t>I01101</t>
  </si>
  <si>
    <t>I01102</t>
  </si>
  <si>
    <t>I01201</t>
  </si>
  <si>
    <t>Appendix H,               Sum of lines 2 &amp; 3, Col. 2 and Col. 4</t>
  </si>
  <si>
    <t>Elementary - for the developmentally delayed</t>
  </si>
  <si>
    <t>Adult literacy and numeracy for parents [S.3(2)8 of ADE Regulations]</t>
  </si>
  <si>
    <t>Elementary Day School Average Daily Enrolment</t>
  </si>
  <si>
    <t>Secondary:</t>
  </si>
  <si>
    <t>CP0534 at line 4.1.3, Col. A of Schedule 13 should agree with CP0534 at line 2.3, Col. 5 of Schedule 13</t>
  </si>
  <si>
    <t>CP0551 at line 4.1.6, Col. A of Schedule 13 should agree with CP0551 at line 3.5, Col. 5 of Schedule 13</t>
  </si>
  <si>
    <t>CP0552 at line 4.1.6, Col. B of Schedule 13 should agree with CP0552 at line 3.5, Col. 6 of Schedule 13</t>
  </si>
  <si>
    <t>Tuition fee revenue for services negotiated under separate arrangements between a school authority and a fee-paying agency are reported in this section. Examples of negotiated services include high cost programs, counselors, educational assistants etc</t>
  </si>
  <si>
    <t>Appendix B1 - Tuition Fee Revenue</t>
  </si>
  <si>
    <t>Provide the contractor's name for each transportation service provided to the board. In the case of board-owned vehilcles, enter the name of the board.</t>
  </si>
  <si>
    <t>Col.4</t>
  </si>
  <si>
    <t>Col.5</t>
  </si>
  <si>
    <t>Pupil Credits (whole numbers) (see note a)</t>
  </si>
  <si>
    <t>E0777</t>
  </si>
  <si>
    <t>E0784</t>
  </si>
  <si>
    <t>E0791</t>
  </si>
  <si>
    <t>E0708</t>
  </si>
  <si>
    <t>E0715</t>
  </si>
  <si>
    <t>E0722</t>
  </si>
  <si>
    <t>E0729</t>
  </si>
  <si>
    <t>E0736</t>
  </si>
  <si>
    <t>E0743</t>
  </si>
  <si>
    <t>E0750</t>
  </si>
  <si>
    <t>E0757</t>
  </si>
  <si>
    <t>Schedule 10A CP5014</t>
  </si>
  <si>
    <t>E0890</t>
  </si>
  <si>
    <t xml:space="preserve">Select the type of vehicle used to transport the pupils from the drop-down menu.  In the case where the contract is for a combination of vehicles, enter the vehicle combination (e.g. boat and bus combination). </t>
  </si>
  <si>
    <t>Col.6</t>
  </si>
  <si>
    <t>Indicate the seating capacity of the contracted or board-owned vehicle. In the case of a vehicle combination, indicate the capacity for the road vehicle.</t>
  </si>
  <si>
    <t>Col.7</t>
  </si>
  <si>
    <t>If the board is sharing the vehicle, indicate with whom the board is sharing.</t>
  </si>
  <si>
    <t>Less:
Increase(Decrease) Unfunded Liabilities - Interest Accrued</t>
  </si>
  <si>
    <t>16.1.1</t>
  </si>
  <si>
    <t>16.1.2</t>
  </si>
  <si>
    <t>16.1.8</t>
  </si>
  <si>
    <t>16.1.9</t>
  </si>
  <si>
    <t>Declining Enrolment Adjustment</t>
  </si>
  <si>
    <t xml:space="preserve">Maximum board, lodging and weekly transportation allocation </t>
  </si>
  <si>
    <t>Estimated board,  lodging and weekly transportation expenditure</t>
  </si>
  <si>
    <t>&amp;='[Sch 1 Stmt of Fin. Position]Sch 1 Stmt of Fin. Position'!E26-'[Sch 1 Stmt of Fin. Position]Sch 1 Stmt of Fin. Position'!H26</t>
  </si>
  <si>
    <t>Fn 0bj (Prg)</t>
  </si>
  <si>
    <t>Elem.</t>
  </si>
  <si>
    <t>Sec.</t>
  </si>
  <si>
    <t>Classroom Teachers (including Preparation Time)</t>
  </si>
  <si>
    <t>(where the challenge is for a partial credit, the completed challenge should be pro-rated accordingly)</t>
  </si>
  <si>
    <t>PLAR Allocation</t>
  </si>
  <si>
    <t>Section 6 - Adult Education, Continuing Education,</t>
  </si>
  <si>
    <t>6.1.1</t>
  </si>
  <si>
    <t>6.1.2</t>
  </si>
  <si>
    <t>6.1.3</t>
  </si>
  <si>
    <t>Grades 11 and 12</t>
  </si>
  <si>
    <t>3.3</t>
  </si>
  <si>
    <t>3.3.1</t>
  </si>
  <si>
    <t>3.3.2</t>
  </si>
  <si>
    <t>3.3.3</t>
  </si>
  <si>
    <t>3.4</t>
  </si>
  <si>
    <t>equal to</t>
  </si>
  <si>
    <t>Elementary Total (Item 4.1.1 + Item 4.1.2 must equal the specified codepoint)</t>
  </si>
  <si>
    <t>Licence Fees for Trailers</t>
  </si>
  <si>
    <t>Subject of French (grades 9 and 10  only)</t>
  </si>
  <si>
    <t>Secondary</t>
  </si>
  <si>
    <t>Total</t>
  </si>
  <si>
    <t>(two decimals)</t>
  </si>
  <si>
    <t>(whole numbers)</t>
  </si>
  <si>
    <t>2.1.1</t>
  </si>
  <si>
    <t>13.3.8</t>
  </si>
  <si>
    <t>Calculated amount (Col. 1 X Col. 2) (whole dollars)</t>
  </si>
  <si>
    <t>Subject of French (grades 11 and 12)</t>
  </si>
  <si>
    <t>Secondary schools generated funds and other revenues</t>
  </si>
  <si>
    <t>TOTAL SCHOOL GENERATED FUNDS</t>
  </si>
  <si>
    <t>FEDERAL GRANTS &amp; FEES</t>
  </si>
  <si>
    <t>Special Education Expenses net of Negotiated  Services</t>
  </si>
  <si>
    <t>Student Trustees' Funded Percentage of Honoraria</t>
  </si>
  <si>
    <t>Student Trustees' Expenses</t>
  </si>
  <si>
    <t>DIRECTORS AND SUPERVISORY OFFICERS</t>
  </si>
  <si>
    <t>For first 10,000 pupils</t>
  </si>
  <si>
    <t>For next 10,000 pupils</t>
  </si>
  <si>
    <t>For remaining pupils</t>
  </si>
  <si>
    <t>Personnel et dépenses salariales</t>
  </si>
  <si>
    <t>Staffing and Staffing Expenditure</t>
  </si>
  <si>
    <t>Compare the total expenditures for Sec 23 program reported on Schedule 10A with the allocation on Section 2</t>
  </si>
  <si>
    <t>13.2.1</t>
  </si>
  <si>
    <t>13.2.2</t>
  </si>
  <si>
    <t>13.2.3</t>
  </si>
  <si>
    <t>Section 3, Item 3.7, CP0663</t>
  </si>
  <si>
    <t>Clerical and Secretarial Staff</t>
  </si>
  <si>
    <t>Administration and Governance</t>
  </si>
  <si>
    <t>Ministry of Citizenship &amp; Immigration - Citizenship/Adult ESL/FSL</t>
  </si>
  <si>
    <t>Elementary 
(whole numbers)</t>
  </si>
  <si>
    <t>FFL</t>
  </si>
  <si>
    <t>Moose Factory Island DSA</t>
  </si>
  <si>
    <t>Moosonee DSA</t>
  </si>
  <si>
    <t>Page</t>
  </si>
  <si>
    <t>Table of Contents</t>
  </si>
  <si>
    <t>Section 3, poste 3.21, C0681</t>
  </si>
  <si>
    <t>Totals</t>
  </si>
  <si>
    <t># Pupils</t>
  </si>
  <si>
    <t>$ PP</t>
  </si>
  <si>
    <t>Behavioural Expertise amounts:</t>
  </si>
  <si>
    <t>Moose Factory Island DSAB Broker Board</t>
  </si>
  <si>
    <t>School operations</t>
  </si>
  <si>
    <t>(Line 12.2  +  line 12.3.2)</t>
  </si>
  <si>
    <t>Per Pupil Amount</t>
  </si>
  <si>
    <t>Nombre d'élèves dans des classes d'élèves en difficulté entièrement distinctes de la maternelle à la 8e année comparé au nombre d'enseignants dans les classes distinctes.</t>
  </si>
  <si>
    <t>OP</t>
  </si>
  <si>
    <t>Type</t>
  </si>
  <si>
    <t>Seating</t>
  </si>
  <si>
    <t>Vehicle shared with</t>
  </si>
  <si>
    <t>From</t>
  </si>
  <si>
    <t>To</t>
  </si>
  <si>
    <t>Frequency</t>
  </si>
  <si>
    <t>Contracted Amount</t>
  </si>
  <si>
    <t>Boat</t>
  </si>
  <si>
    <t>Weekly</t>
  </si>
  <si>
    <t>Mid-day run</t>
  </si>
  <si>
    <t>Boat and Bus</t>
  </si>
  <si>
    <t>French as a First Language - only for school authorities with French-language unit</t>
  </si>
  <si>
    <t>Schedule 10A, CP3111</t>
  </si>
  <si>
    <t>Schedule 10A, CP3311</t>
  </si>
  <si>
    <t>Schedule 10B, CP3331</t>
  </si>
  <si>
    <t>Average Salaries &amp; Wages of Principals and Vice-Principals</t>
  </si>
  <si>
    <t>Schedule 10, CP6102</t>
  </si>
  <si>
    <t>Average Salaries &amp; Wages of School Clerical and Secretarial Staff</t>
  </si>
  <si>
    <t>Allocation for board trustees' honoraria and expenses and for pupil representation:</t>
  </si>
  <si>
    <t>Allocation for board administration costs:</t>
  </si>
  <si>
    <t>11A</t>
  </si>
  <si>
    <t>School Administration</t>
  </si>
  <si>
    <t>Principals - Administrative Time</t>
  </si>
  <si>
    <t>TOTAL REVENUES</t>
  </si>
  <si>
    <t>OK</t>
  </si>
  <si>
    <t>Programme d'appui aux noveeaux arrivants (PANA) Allocation</t>
  </si>
  <si>
    <t>Appendix F2 - Board, Lodging and Weekly Transportation</t>
  </si>
  <si>
    <t>E0880</t>
  </si>
  <si>
    <t>E0887</t>
  </si>
  <si>
    <t>E0804</t>
  </si>
  <si>
    <t>E0811</t>
  </si>
  <si>
    <t>E0818</t>
  </si>
  <si>
    <t>E0825</t>
  </si>
  <si>
    <t>New Teacher Induction Program (NTIP)</t>
  </si>
  <si>
    <t>Literacy and numeracy component of school operations</t>
  </si>
  <si>
    <t>Transfer credit courses (Section 5.6 "Ontario Secondary Schools Grades 9 to 12 - Program and Diploma  requirements - 1999)</t>
  </si>
  <si>
    <t>Total Transportation Allocation</t>
  </si>
  <si>
    <t>Allocation for Program Supports</t>
  </si>
  <si>
    <t>Community use of schools operations amount</t>
  </si>
  <si>
    <t>5A</t>
  </si>
  <si>
    <t>7A</t>
  </si>
  <si>
    <t>New Teacher Induction Program</t>
  </si>
  <si>
    <t>Community Use of Schools</t>
  </si>
  <si>
    <t>1.22.1</t>
  </si>
  <si>
    <t>1.28.1</t>
  </si>
  <si>
    <t>1.28.2</t>
  </si>
  <si>
    <t>1.28.3</t>
  </si>
  <si>
    <t>Sub-Total:  OPERATING (Sum of lines 1.1 to 1.15)</t>
  </si>
  <si>
    <t>Total - OPERATING (line 1.16 + line 1.17)</t>
  </si>
  <si>
    <t>Total Ministry Adjustment (Item 1.28.1 + Item 1.28.2)</t>
  </si>
  <si>
    <t>Annexe H, CP1298</t>
  </si>
  <si>
    <t>Col. 16</t>
  </si>
  <si>
    <t>d)</t>
  </si>
  <si>
    <t>e)</t>
  </si>
  <si>
    <t>Years of experience</t>
  </si>
  <si>
    <t>F1</t>
  </si>
  <si>
    <t>Secondary calculated factor (Item 7.2 X Item 7.3) (four decimals) - French Language Intructional Unit</t>
  </si>
  <si>
    <t>F0893</t>
  </si>
  <si>
    <t>E0894</t>
  </si>
  <si>
    <t>E0895</t>
  </si>
  <si>
    <t>E0900</t>
  </si>
  <si>
    <t>E0901</t>
  </si>
  <si>
    <t>Average Salaries &amp; Wages of Library and Guidance</t>
  </si>
  <si>
    <t>Schedule 10, CP5702</t>
  </si>
  <si>
    <t>E0860</t>
  </si>
  <si>
    <t>E0867</t>
  </si>
  <si>
    <t>Per Pupil</t>
  </si>
  <si>
    <t>&amp;=IF(G14&lt;&gt;I14,"WARNING","")</t>
  </si>
  <si>
    <t>11.11.1</t>
  </si>
  <si>
    <t>11.11.2</t>
  </si>
  <si>
    <t>Approved number of months for board, lodging and weekly transportation</t>
  </si>
  <si>
    <t>LEARNING ENHANCEMENT Number of schools</t>
  </si>
  <si>
    <t>(Col. 5 + Col. 6)</t>
  </si>
  <si>
    <t>The number of Elementary Principals and Vice-Principals reported on Section 7 should be the same number as on Appendix H</t>
  </si>
  <si>
    <t>The number of Secondary Principals and Vice-Principals reported on Section 7 should be the same number as on Appendix H</t>
  </si>
  <si>
    <t>Remote distance factor</t>
  </si>
  <si>
    <t>999999=Section3!G55</t>
  </si>
  <si>
    <t>999999=Section3!G54</t>
  </si>
  <si>
    <t>999999=K15-M15</t>
  </si>
  <si>
    <t>999999=Section3!G53</t>
  </si>
  <si>
    <t>This column is a calculated cell and provides a daily route cost.</t>
  </si>
  <si>
    <t>City or Town</t>
  </si>
  <si>
    <t>75 or more (JK and K only)</t>
  </si>
  <si>
    <t>FSL - SECONDARY</t>
  </si>
  <si>
    <t>Subject of french (grds.9&amp;10 only)</t>
  </si>
  <si>
    <t>Subject of french (grds.11,12,OAC only)</t>
  </si>
  <si>
    <t>Subject other than french (grd9&amp;10 only)</t>
  </si>
  <si>
    <t>Subject other than french (grd11,12,OAC only)</t>
  </si>
  <si>
    <t>Number of Elem as at Oct31</t>
  </si>
  <si>
    <t>Number of Secondary ADE</t>
  </si>
  <si>
    <t>FFL startup - Elementary only</t>
  </si>
  <si>
    <t>ALF</t>
  </si>
  <si>
    <t>Per-Pupil Amount - Elem</t>
  </si>
  <si>
    <t>TOTAL ALLOCATIONS (Sum of lines 1.18 to 1.22.2)</t>
  </si>
  <si>
    <t>LOG     Student Success Leader</t>
  </si>
  <si>
    <t>LOG     Student Success Travel</t>
  </si>
  <si>
    <t>Language Instruction for Newcomers to Canada (LINC)</t>
  </si>
  <si>
    <t>Other pupils</t>
  </si>
  <si>
    <t>Total pupils</t>
  </si>
  <si>
    <t>Factors</t>
  </si>
  <si>
    <t>E0874</t>
  </si>
  <si>
    <t>E0881</t>
  </si>
  <si>
    <t>E0888</t>
  </si>
  <si>
    <t>E0889</t>
  </si>
  <si>
    <t>Other School Based Teachers &amp; Resource Teachers</t>
  </si>
  <si>
    <t>10-171, 173, 192</t>
  </si>
  <si>
    <t>Care and Treatment and Correctional Facilities Teachers (ISA 4)</t>
  </si>
  <si>
    <t>10-170-(305)</t>
  </si>
  <si>
    <t>Teacher Assistants - General</t>
  </si>
  <si>
    <t>10-191*</t>
  </si>
  <si>
    <t>10-191-(305)</t>
  </si>
  <si>
    <t>Student Support - Professionals, Paraprofessionals and Technicians</t>
  </si>
  <si>
    <t>Social Services</t>
  </si>
  <si>
    <t>21-134</t>
  </si>
  <si>
    <t>Speech Services</t>
  </si>
  <si>
    <t>21-133</t>
  </si>
  <si>
    <t>Psychological Services</t>
  </si>
  <si>
    <t>21-132</t>
  </si>
  <si>
    <t>Attendance Counselling</t>
  </si>
  <si>
    <t>21-131</t>
  </si>
  <si>
    <t>21-121</t>
  </si>
  <si>
    <t>Computer and Other Technical Student Support Services</t>
  </si>
  <si>
    <t>22-135, 21 or 22-110</t>
  </si>
  <si>
    <t>Other Prof. and Paraprof. Staff, Teachers or Teacher Assistants</t>
  </si>
  <si>
    <t>21- 136, 170, 191</t>
  </si>
  <si>
    <t xml:space="preserve">Library and Guidance </t>
  </si>
  <si>
    <t>23-170</t>
  </si>
  <si>
    <t>24-170</t>
  </si>
  <si>
    <t>Technicians &amp; Other Staff - Library/Guidance</t>
  </si>
  <si>
    <t>See Instructions</t>
  </si>
  <si>
    <t>Teacher Support Services</t>
  </si>
  <si>
    <t xml:space="preserve">Coordinators and Consultants </t>
  </si>
  <si>
    <t>Annual Surplus/Deficit reported on Schedule 1.1, line 3.1 should equal Schedule 9, line 9 less Schedule 10, total expenditures</t>
  </si>
  <si>
    <t>Schedule 1.1, line 3.1 Current year amount</t>
  </si>
  <si>
    <t>Schedule 9, line 9 less Schedule 10, total expenditures</t>
  </si>
  <si>
    <t>Other GREs</t>
  </si>
  <si>
    <t>(Sum of lines 13.3.2, 13.3.5 and 13.3.6 and 13.3.7)</t>
  </si>
  <si>
    <t>Operating Fund - Adjusted Expenses for Compliance Purposes</t>
  </si>
  <si>
    <t>Schedule 10A - Special Education Expenses - Elementary</t>
  </si>
  <si>
    <t>Schedule 10B - Special Education Expenses - Secondary</t>
  </si>
  <si>
    <t>Special Education Expenses - Elementary</t>
  </si>
  <si>
    <t>Special Education Expenses - Secondary</t>
  </si>
  <si>
    <t>School Operations &amp; Maintenance Expenses</t>
  </si>
  <si>
    <t>Schedule 10C - School Operations &amp; Maintenance Expenses</t>
  </si>
  <si>
    <t>1.3.1.1</t>
  </si>
  <si>
    <t>1.3.10.1</t>
  </si>
  <si>
    <t>Col. A</t>
  </si>
  <si>
    <t>1.3.5</t>
  </si>
  <si>
    <t>1.3.6</t>
  </si>
  <si>
    <t>1.3.7</t>
  </si>
  <si>
    <t>Administration and Governance Allocation</t>
  </si>
  <si>
    <t>School Renewal Allocation</t>
  </si>
  <si>
    <t>Deduct:</t>
  </si>
  <si>
    <t>Salaries &amp; Wages</t>
  </si>
  <si>
    <t>Employee Benefits</t>
  </si>
  <si>
    <t>Staff Development</t>
  </si>
  <si>
    <t>Supplies &amp; Services</t>
  </si>
  <si>
    <t>Notes:</t>
  </si>
  <si>
    <t>E0856</t>
  </si>
  <si>
    <t>E0863</t>
  </si>
  <si>
    <t>Section 16 - Declining Enrolment Adjustment</t>
  </si>
  <si>
    <t>Declining enrolment adjustment</t>
  </si>
  <si>
    <t>Secondary - English Language Instructional Units</t>
  </si>
  <si>
    <t>E0705</t>
  </si>
  <si>
    <t>E0712</t>
  </si>
  <si>
    <t>E0719</t>
  </si>
  <si>
    <t>E0726</t>
  </si>
  <si>
    <t>E0733</t>
  </si>
  <si>
    <t>E0740</t>
  </si>
  <si>
    <t>E0747</t>
  </si>
  <si>
    <t>E0754</t>
  </si>
  <si>
    <t>E0761</t>
  </si>
  <si>
    <t>E0768</t>
  </si>
  <si>
    <t>E0775</t>
  </si>
  <si>
    <t>E0782</t>
  </si>
  <si>
    <t>ADMIN       Honoraria</t>
  </si>
  <si>
    <t>SCHOOL OPERATION Well Maintenance</t>
  </si>
  <si>
    <t>ADMIN       Trustee</t>
  </si>
  <si>
    <t>REMOTE AND RURAL Distance</t>
  </si>
  <si>
    <t>DISTANT SCHOOL 2003-04 FS Sec</t>
  </si>
  <si>
    <t>ADMIN       Remote Distance Factor</t>
  </si>
  <si>
    <t>SCHOOL OPERATION School Area</t>
  </si>
  <si>
    <t>TOTAL ELEMENTARY</t>
  </si>
  <si>
    <t>Grade 7 and 8 literacy and numeracy remedial</t>
  </si>
  <si>
    <t>Staffing</t>
  </si>
  <si>
    <t>Appendices</t>
  </si>
  <si>
    <t>Error</t>
  </si>
  <si>
    <t>Independent Study Average Daily Enrolment</t>
  </si>
  <si>
    <t>2.2.1</t>
  </si>
  <si>
    <t>Compare le nombre d'élèves au secondaire, du conseil,qui sont arrivés au Canada en 1998/99 avec 1999/00</t>
  </si>
  <si>
    <t>Secion 3,  poste 3.7, C0666</t>
  </si>
  <si>
    <t>Special Approval - Operating</t>
  </si>
  <si>
    <t>COST</t>
  </si>
  <si>
    <t>Additions and Betterments</t>
  </si>
  <si>
    <t>Disposals/Deemed Disposals</t>
  </si>
  <si>
    <t>Assets In Service</t>
  </si>
  <si>
    <t>(Elem.  CP0892; Sec.  CP0893)</t>
  </si>
  <si>
    <t>3.5.2.1</t>
  </si>
  <si>
    <t>3.5.2.2</t>
  </si>
  <si>
    <t>3.5.3</t>
  </si>
  <si>
    <t>&amp;='[Sch 1.2 Stmt Changes in FP]Sch 1.2 Stmt Changes in FP'!H36</t>
  </si>
  <si>
    <t>Provide the point of last drop-off (usually the board's school).  Where the transportation is to another community, indicate the community where the pupil is attending the school.</t>
  </si>
  <si>
    <t>Col.11</t>
  </si>
  <si>
    <t>Col.12</t>
  </si>
  <si>
    <t>Col.13</t>
  </si>
  <si>
    <t>Total Pupil Foundation Allocation</t>
  </si>
  <si>
    <t>Pupil Foundation</t>
  </si>
  <si>
    <t>Section 1.3 - School Foundation Amount</t>
  </si>
  <si>
    <t>Elementary School Foundation Amount</t>
  </si>
  <si>
    <r>
      <t>Remote and Rural Allocation</t>
    </r>
    <r>
      <rPr>
        <sz val="12"/>
        <rFont val="Arial"/>
        <family val="2"/>
      </rPr>
      <t xml:space="preserve"> </t>
    </r>
  </si>
  <si>
    <t>16.10.1</t>
  </si>
  <si>
    <t>16.10.2</t>
  </si>
  <si>
    <t>16.11.1</t>
  </si>
  <si>
    <t>16.11.2</t>
  </si>
  <si>
    <t>16.11.3</t>
  </si>
  <si>
    <t>16.11.4</t>
  </si>
  <si>
    <t>16.11.5</t>
  </si>
  <si>
    <t>Total                              (Col.4 and Col. 5)           (two decimals)</t>
  </si>
  <si>
    <t>for the remaining pupils</t>
  </si>
  <si>
    <t>(Lesser of lines 9.2.2 and 9.2.3)</t>
  </si>
  <si>
    <t>(Lesser of lines 9.1.1 and 9.1.2.3)</t>
  </si>
  <si>
    <t>Maximum Transportation Safety Program amount (Line 9.5.1  X  $1,000)</t>
  </si>
  <si>
    <t>9.5.3</t>
  </si>
  <si>
    <t>Estimated Transportation Safety Program expenditure</t>
  </si>
  <si>
    <t>9.5.4</t>
  </si>
  <si>
    <t>Transportation Safety Program amount</t>
  </si>
  <si>
    <t>Base</t>
  </si>
  <si>
    <t>per pupil for the first 150 pupils</t>
  </si>
  <si>
    <t>per pupil for the next 150 pupils</t>
  </si>
  <si>
    <t>(Line 15.1.1 - line 15.1.2)</t>
  </si>
  <si>
    <t>(Line 15.2.1 - line 15.2.2)</t>
  </si>
  <si>
    <t>(Ministry Use Only):</t>
  </si>
  <si>
    <t>Total weighted enrolment</t>
  </si>
  <si>
    <t>Per pupil amount</t>
  </si>
  <si>
    <t xml:space="preserve">Distance amount </t>
  </si>
  <si>
    <t>Remote teacherage amount</t>
  </si>
  <si>
    <t>Teacherage amount</t>
  </si>
  <si>
    <t>12.3.1</t>
  </si>
  <si>
    <t>Total Cost Adjustment and Teacher Qualification and Experience Allocation</t>
  </si>
  <si>
    <t>Moyenne salariale du temps de préparation des enseignants au secondaire</t>
  </si>
  <si>
    <t xml:space="preserve">Tableau 10.1&amp;10.2, C6026 </t>
  </si>
  <si>
    <t>Secondary (exclude 21 &amp; over at December 31, 2008) (whole numbers)</t>
  </si>
  <si>
    <t>Section 3, poste 3.21, C0682</t>
  </si>
  <si>
    <t>Section 2 -- Special Education Allocation</t>
  </si>
  <si>
    <t>SEPPA</t>
  </si>
  <si>
    <t>Col. 1</t>
  </si>
  <si>
    <t>Col. 2</t>
  </si>
  <si>
    <t>Col. 3</t>
  </si>
  <si>
    <t>Elementary</t>
  </si>
  <si>
    <t>I01203</t>
  </si>
  <si>
    <t>I01204</t>
  </si>
  <si>
    <t>I01205</t>
  </si>
  <si>
    <t>I01206</t>
  </si>
  <si>
    <t>I01207</t>
  </si>
  <si>
    <t>I01208</t>
  </si>
  <si>
    <t>I01209</t>
  </si>
  <si>
    <t>I01210</t>
  </si>
  <si>
    <t>I01301</t>
  </si>
  <si>
    <t>I01305</t>
  </si>
  <si>
    <t>E0817</t>
  </si>
  <si>
    <t>E0824</t>
  </si>
  <si>
    <t>E0831</t>
  </si>
  <si>
    <t>E0838</t>
  </si>
  <si>
    <t>E0845</t>
  </si>
  <si>
    <t>Literacy and Numeracy Assistance</t>
  </si>
  <si>
    <t>E0742</t>
  </si>
  <si>
    <t>E0749</t>
  </si>
  <si>
    <t>E0756</t>
  </si>
  <si>
    <t>E0763</t>
  </si>
  <si>
    <t>E0770</t>
  </si>
  <si>
    <t>Classroom Teachers</t>
  </si>
  <si>
    <t>Retirement Gratuities</t>
  </si>
  <si>
    <t>2.10</t>
  </si>
  <si>
    <t>Adult Education, Continuing Education and Summer School</t>
  </si>
  <si>
    <t>Teacherage</t>
  </si>
  <si>
    <t>Section 5 - Remote and Rural Allocation</t>
  </si>
  <si>
    <t>Col. 10</t>
  </si>
  <si>
    <t>Col. 11</t>
  </si>
  <si>
    <t>Section 19 - Safe Schools Allocation</t>
  </si>
  <si>
    <t>Pre-construction/pre-acquisition costs</t>
  </si>
  <si>
    <t>Proceeds of Disposition</t>
  </si>
  <si>
    <t>Other Buildings - 20 years</t>
  </si>
  <si>
    <t>Schedule 5 Detail of Accumulated Surplus/(Deficit)</t>
  </si>
  <si>
    <t>Net saving (Line 1.26.1 less line 1.26.2) (Amount at line 1.26.3 is reported on Schedule 5.1 as transfer to reserve for strike savings AND as transfer from reserve from strike savings)</t>
  </si>
  <si>
    <t>Number of Elementary Pupils as at October 31</t>
  </si>
  <si>
    <t>18.1.1</t>
  </si>
  <si>
    <t>18.1.2</t>
  </si>
  <si>
    <t>Native Language - elementary</t>
  </si>
  <si>
    <t>Native Language - secondary</t>
  </si>
  <si>
    <t>18.1.3</t>
  </si>
  <si>
    <t>(Line 18.1.1 + line 18.1.2)</t>
  </si>
  <si>
    <t>Native Language Allocation</t>
  </si>
  <si>
    <t>Grades 9 and 10</t>
  </si>
  <si>
    <t>Other Elementary grades</t>
  </si>
  <si>
    <t>Tuition Revenue for Regular Day School (under 21)</t>
  </si>
  <si>
    <t>Tuition Revenue for Regular Day School (21 and over )</t>
  </si>
  <si>
    <t xml:space="preserve">                Regular Day School</t>
  </si>
  <si>
    <t>Elementary Pupils Negotiated Fees</t>
  </si>
  <si>
    <t>I01502</t>
  </si>
  <si>
    <t>I01503</t>
  </si>
  <si>
    <t>I01504</t>
  </si>
  <si>
    <t>I01505</t>
  </si>
  <si>
    <t>I01506</t>
  </si>
  <si>
    <t>Prior Learning Assessment and Recognition (PLAR)</t>
  </si>
  <si>
    <t>Scaling</t>
  </si>
  <si>
    <t>Start Point</t>
  </si>
  <si>
    <t>Vehicles &gt; 1 ton</t>
  </si>
  <si>
    <t>Other moveable type assets (note 3)</t>
  </si>
  <si>
    <t>Note 3 - These include equipment (5yr, 10yr and 15 yr), and first-time equipping.</t>
  </si>
  <si>
    <t>From Sept. 1, 2006 to Aug. 31, 2007</t>
  </si>
  <si>
    <t>BENCHMARK TEACHER SALARY</t>
  </si>
  <si>
    <t>Teacher Salary Benchmark</t>
  </si>
  <si>
    <t xml:space="preserve">Teacher Benefits Benchmark </t>
  </si>
  <si>
    <t>Teacher Salary Benchmark + Benefits</t>
  </si>
  <si>
    <t>PUPIL FOUNDATION</t>
  </si>
  <si>
    <t>JK-Grade 3</t>
  </si>
  <si>
    <t>Grade 4-8</t>
  </si>
  <si>
    <t>SCHOOL FOUNDATION AMOUNTS</t>
  </si>
  <si>
    <t>Principal Salary incl. Benefits - Elem</t>
  </si>
  <si>
    <t>Principal Salary incl. Benefits - Sec</t>
  </si>
  <si>
    <t>Vice-Principal Salary incl. Benefits - Elem</t>
  </si>
  <si>
    <t>Vice-Principal Salary incl. Benefits - Sec</t>
  </si>
  <si>
    <t>Secretary Salary incl. Benefits - Elem</t>
  </si>
  <si>
    <t>Secretary Salary incl. Benefits - Sec</t>
  </si>
  <si>
    <t>School Amount - Elem</t>
  </si>
  <si>
    <t>School Amount - Sec</t>
  </si>
  <si>
    <t>Supplies Amount - Elem</t>
  </si>
  <si>
    <t>Supplies Amount - Sec</t>
  </si>
  <si>
    <t xml:space="preserve">Total (sum of items 1.2 .1 to 1.2.4) </t>
  </si>
  <si>
    <t>2.</t>
  </si>
  <si>
    <t>Elementary Day School Pupils (JK to Gr.8)</t>
  </si>
  <si>
    <t>Col.1</t>
  </si>
  <si>
    <t>(Col. 1 + Col. 2)</t>
  </si>
  <si>
    <t>(Col. 1 X Col. 4)</t>
  </si>
  <si>
    <t>3.1.3</t>
  </si>
  <si>
    <t>3.2.1</t>
  </si>
  <si>
    <t>Continuing Education tuition fee per pupil</t>
  </si>
  <si>
    <t>Tuition Revenue for Continuing Education, Literacy &amp; Numeracy, Summer School</t>
  </si>
  <si>
    <t>Continuing Education and Other Programs</t>
  </si>
  <si>
    <t>B1</t>
  </si>
  <si>
    <t>The change in net financial assets(liabilities) on Schedule 1 should equal to the net revenue (exp.) on Schedule 1.1</t>
  </si>
  <si>
    <t>Schedule 1, line 3 Current Year amount - Prior Year amount</t>
  </si>
  <si>
    <t xml:space="preserve">                      </t>
  </si>
  <si>
    <t/>
  </si>
  <si>
    <t>Tableau 10F - Tableau des avantages sociaux</t>
  </si>
  <si>
    <t>Average Program minutes per school day</t>
  </si>
  <si>
    <t>20- 39 minutes</t>
  </si>
  <si>
    <t>40 minutes or more</t>
  </si>
  <si>
    <t>DISTANT SCHOOL 2003-04 FS Elem (Eng)</t>
  </si>
  <si>
    <t>Schedule 10F
line 19, col. 6</t>
  </si>
  <si>
    <t>Schedulle 10
CP9003</t>
  </si>
  <si>
    <t>Furniture and Equipment in approved facilities</t>
  </si>
  <si>
    <t xml:space="preserve">Principals &amp; Vice-Principals </t>
  </si>
  <si>
    <t>Department Heads</t>
  </si>
  <si>
    <t>Classroom Teachers (incl. Special Education self -contained)</t>
  </si>
  <si>
    <t>10-170*</t>
  </si>
  <si>
    <t>Principals - instruction time only</t>
  </si>
  <si>
    <t>10-151</t>
  </si>
  <si>
    <t>Special Education Expenditure Schedule 10B should not be zero if the board has secondary enrolment</t>
  </si>
  <si>
    <t>Schedule 10B CP5014</t>
  </si>
  <si>
    <t>Pupil Accommodation Allocation</t>
  </si>
  <si>
    <t>Number of Elementary pupils as of October 31</t>
  </si>
  <si>
    <t>Current year secondary Day School ADE</t>
  </si>
  <si>
    <t>3.2.2</t>
  </si>
  <si>
    <t>3.2.3</t>
  </si>
  <si>
    <t>10C</t>
  </si>
  <si>
    <t>Residential Taxes (notes a and c)</t>
  </si>
  <si>
    <t>Business Taxes (notes b and c)</t>
  </si>
  <si>
    <t>I01501</t>
  </si>
  <si>
    <t>Compare le total des dépenses estimées pour les programmes AAS niveau 4 inscrit au tableau 10A avec l'élément à la Section 2 pour le palier élémentaire</t>
  </si>
  <si>
    <t>Tableau 10A&amp;10B, C5012</t>
  </si>
  <si>
    <t>Section 2, C0638</t>
  </si>
  <si>
    <t>Compare le total des dépenses estimées pour les programmes AAS niveau 4 inscrit au tableau 10B avec l'élément à la Section 2 pour le palier secondaire</t>
  </si>
  <si>
    <t>Tableau 10A&amp;3B, C5032</t>
  </si>
  <si>
    <t>Section2, C0639</t>
  </si>
  <si>
    <t>Col.8</t>
  </si>
  <si>
    <t>Identify the board share of the vehicle.  Show 100% where there is no sharing.</t>
  </si>
  <si>
    <t>Col.9</t>
  </si>
  <si>
    <t>Tuition Fee Revenue (Appendix B1, items 1.1 and 1.1.2)</t>
  </si>
  <si>
    <t>Per-Pupil - Enrolment Based Funding</t>
  </si>
  <si>
    <t>Dispersion %</t>
  </si>
  <si>
    <t>Minimum Provision</t>
  </si>
  <si>
    <t>PROFESSIONALS &amp; PARA-PROFESSIONALS</t>
  </si>
  <si>
    <t>PROGRAM ENHANCEMENT GRANT</t>
  </si>
  <si>
    <t>Per-School Amount</t>
  </si>
  <si>
    <t>SCHOOL OPERATIONS</t>
  </si>
  <si>
    <t>999999=Section3!G149</t>
  </si>
  <si>
    <t>999999=K25-M25</t>
  </si>
  <si>
    <t>999999=Section3!G148</t>
  </si>
  <si>
    <t>999999=K27-M27</t>
  </si>
  <si>
    <t>999999=Section3!I150</t>
  </si>
  <si>
    <t>999999=Section3!I149</t>
  </si>
  <si>
    <t>999999=K29-M29</t>
  </si>
  <si>
    <t>999999=Section3!I148</t>
  </si>
  <si>
    <t>999999=K31-M31</t>
  </si>
  <si>
    <t>Expenditure approved by the Minister that is attributed to the withholding of services by employees or a lockout.</t>
  </si>
  <si>
    <t>Section 15 - Special Approvals</t>
  </si>
  <si>
    <t>Distance Amount</t>
  </si>
  <si>
    <t>Col A</t>
  </si>
  <si>
    <t>Col B</t>
  </si>
  <si>
    <t>Col C</t>
  </si>
  <si>
    <t>Full years of teaching experience</t>
  </si>
  <si>
    <t>D</t>
  </si>
  <si>
    <t>C</t>
  </si>
  <si>
    <t>B</t>
  </si>
  <si>
    <t>A1/group1</t>
  </si>
  <si>
    <t>A2/group2</t>
  </si>
  <si>
    <t>A3/group3</t>
  </si>
  <si>
    <t>A4/group4</t>
  </si>
  <si>
    <t>&lt;1</t>
  </si>
  <si>
    <t xml:space="preserve">Section 13 - </t>
  </si>
  <si>
    <t>No</t>
  </si>
  <si>
    <t>Yes</t>
  </si>
  <si>
    <t>Minimum Geographic Area for Distance Amount (sq. km)</t>
  </si>
  <si>
    <t>Minimum Dispersal Factor for Distance Amount</t>
  </si>
  <si>
    <t>Per Pupil Amount for Trustee Allocation</t>
  </si>
  <si>
    <t>Trustee Honoraria frozen to levels set by each isolate board for 1996</t>
  </si>
  <si>
    <t xml:space="preserve">Trustees Expenses amount </t>
  </si>
  <si>
    <t>Base amount - range 1 = &lt;100</t>
  </si>
  <si>
    <t>Base amount - range 2 = 100 &lt;&gt; 200</t>
  </si>
  <si>
    <t>Base amount - range 3 = &gt;200</t>
  </si>
  <si>
    <t xml:space="preserve">Per Pupil Amount for Chair Allocation Capped  - LOW </t>
  </si>
  <si>
    <t>Per Pupil Amount for Chair Allocation Capped - HIGH</t>
  </si>
  <si>
    <t>TOTAL SCHOOL GENERATED FUNDS - REVENUES/DEFERRED REVENUES</t>
  </si>
  <si>
    <t>SCHOOL GENERATED FUNDS - EXPENSES / EXPENDITURES</t>
  </si>
  <si>
    <t>Grades 9 to 12</t>
  </si>
  <si>
    <t>.....(Section 1.1, (Item 1.1.8) x 13%)</t>
  </si>
  <si>
    <t>Special education - SEPPA</t>
  </si>
  <si>
    <t>Remote and Rural allocation</t>
  </si>
  <si>
    <t>16.1.5</t>
  </si>
  <si>
    <t>Administration allocation</t>
  </si>
  <si>
    <t>Day School ADE of pupils of the Board</t>
  </si>
  <si>
    <t>Declining Enrolment Adjustment before phase-in amount</t>
  </si>
  <si>
    <t>Secondary School Size - &gt;= 200 or &lt; 300</t>
  </si>
  <si>
    <t>Secondary School Size - &gt;= 300 or &lt; 400</t>
  </si>
  <si>
    <t>Secondary School Size - &gt;= 400</t>
  </si>
  <si>
    <r>
      <t xml:space="preserve">if line 16.10.5 is less than 151, </t>
    </r>
    <r>
      <rPr>
        <b/>
        <sz val="12"/>
        <rFont val="Arial"/>
        <family val="2"/>
      </rPr>
      <t>enter 0</t>
    </r>
  </si>
  <si>
    <t xml:space="preserve">(Sum of lines 16.12.1, 16.12.2 and 16.12.4) </t>
  </si>
  <si>
    <t>16.12.5</t>
  </si>
  <si>
    <t>16.13.1</t>
  </si>
  <si>
    <t>16.13.2</t>
  </si>
  <si>
    <t>16.13.3</t>
  </si>
  <si>
    <t>16.13.4</t>
  </si>
  <si>
    <t>(Sum of lines 16.13 to 16.13.3)</t>
  </si>
  <si>
    <t>(Sum of lines 16.11.5+16.12.5+16.13.4+16.14)</t>
  </si>
  <si>
    <t>Teacher qualification and experience allocation per pupil:</t>
  </si>
  <si>
    <t>Total Teacher qualification and experience allocation per pupil:</t>
  </si>
  <si>
    <t>Interest income</t>
  </si>
  <si>
    <t>Interest on Sinking Fund Assets</t>
  </si>
  <si>
    <t>Average Salaries &amp; Wages of Coordinators and Consultants</t>
  </si>
  <si>
    <t>Water and sewerage</t>
  </si>
  <si>
    <t>999999=IF(M35999999=0,0,K35/M35)</t>
  </si>
  <si>
    <t>999999=DataA.2!G33</t>
  </si>
  <si>
    <t>999999=AppendixH!G20</t>
  </si>
  <si>
    <t>999999=IF(M37999999=0,0,K37/M37)</t>
  </si>
  <si>
    <t>999999='Schedule10.1&amp;10.2'!E52</t>
  </si>
  <si>
    <t>999999=AppendixH!G45</t>
  </si>
  <si>
    <t>999999=IF(M63999999=0,0,K63/M63)</t>
  </si>
  <si>
    <t>Recognized capital expenditures</t>
  </si>
  <si>
    <t>Recognized operating expenditures</t>
  </si>
  <si>
    <t>Recognized operating expenditures after adjustment (Item 15.1.1 + Item 15.1.2)</t>
  </si>
  <si>
    <t>Recognized capital expenditures after adjustments (Item 15.2.1 + Item 15.2.2)</t>
  </si>
  <si>
    <t>Daily Km</t>
  </si>
  <si>
    <t>Annexe H, Somme des C1285,C1291,C1293,1295,1297,1299</t>
  </si>
  <si>
    <t>Average Salaries &amp; Wages of Classroom Teachers over the number of Teachers and Principals and Vice-Principals instruction time</t>
  </si>
  <si>
    <t>Number of Full-time pupils</t>
  </si>
  <si>
    <t>1.3</t>
  </si>
  <si>
    <t>1.4</t>
  </si>
  <si>
    <t>1.5</t>
  </si>
  <si>
    <t>1.6</t>
  </si>
  <si>
    <t>Teacherage allocation</t>
  </si>
  <si>
    <t>L'enfance en difficulté</t>
  </si>
  <si>
    <t>Regular Program</t>
  </si>
  <si>
    <t>Special Education Program</t>
  </si>
  <si>
    <t>HIGH NEEDS</t>
  </si>
  <si>
    <t>Schedule 13,     line 4.1.3 CP0534</t>
  </si>
  <si>
    <t>Schedule 13,     line 4.1.3, CP0535</t>
  </si>
  <si>
    <t>Schedule 13,     line 4.1.6,  CP0551</t>
  </si>
  <si>
    <t>Schedule 13,     line 4.1.6, CP0552</t>
  </si>
  <si>
    <t>Schedule 13,     line 2.3,          CP0534</t>
  </si>
  <si>
    <t>Schedule 13,     line 2.3,          CP0535</t>
  </si>
  <si>
    <t>Schedule 13,     line 3.5,          CP0551</t>
  </si>
  <si>
    <t>Schedule 13,     line 3.5,          CP0552</t>
  </si>
  <si>
    <t xml:space="preserve">Pupil Foundation allocation </t>
  </si>
  <si>
    <t>Weighting Factor - 15% or more</t>
  </si>
  <si>
    <t>SUPPORTED SCHOOLS - ELEMENTARY</t>
  </si>
  <si>
    <t>ADE greater than or equal to 1 and less than 50 - Fixed Amount</t>
  </si>
  <si>
    <t>ADE greater than or equal to 1 and less than 50 - Variable Amount</t>
  </si>
  <si>
    <t>ADE greater than or equal to 50 and less than 150 - Fixed Amount</t>
  </si>
  <si>
    <t>ADE greater than or equal to 50 and less than 150 - Variable Amount</t>
  </si>
  <si>
    <t>ADE greater than 150 - Fixed Amount</t>
  </si>
  <si>
    <t>ADE greater than 150 - Variable Amount</t>
  </si>
  <si>
    <t>SUPPORTED SCHOOLS - SECONDARY</t>
  </si>
  <si>
    <t>ADE greater than or equal to 50 and less than 200 - Fixed Amount</t>
  </si>
  <si>
    <t>Total Special Education Allocation</t>
  </si>
  <si>
    <t>TCU Grant: Ontario Employment Benefits and Support Measures (EBSM), formerly LDMA</t>
  </si>
  <si>
    <t>Vehicle # 3</t>
  </si>
  <si>
    <t>Make of vehicle (e.g. Bluebird)</t>
  </si>
  <si>
    <t>Capacity (e.g. 72 passenger)</t>
  </si>
  <si>
    <t>Model Year</t>
  </si>
  <si>
    <t>Operating Costs</t>
  </si>
  <si>
    <t>SEPPA:  Allocation per pupil</t>
  </si>
  <si>
    <t>2.1.3</t>
  </si>
  <si>
    <t>Elementary - English Language Instructional Unit</t>
  </si>
  <si>
    <t>Col 6</t>
  </si>
  <si>
    <t>COST ADJ. Non-Teaching Staff</t>
  </si>
  <si>
    <t>Approved Special Incidence Portion (SIP)</t>
  </si>
  <si>
    <t>Total High Needs allocation including SIP</t>
  </si>
  <si>
    <t>SPECIAL EDUCATION EQUIPMENT AMOUNT</t>
  </si>
  <si>
    <t>Net Loss on Disposal of TCS</t>
  </si>
  <si>
    <t>The number of Secondary Teachers reported on Section 7 should be the same number as on Appendix H</t>
  </si>
  <si>
    <t>e) Boards in unorganized areas should  include only their portions of taxes for school purposes relating to the unorganized areas.</t>
  </si>
  <si>
    <t>Professionals, Paraprofessionals and Technicians</t>
  </si>
  <si>
    <t>4.1.2</t>
  </si>
  <si>
    <t>4.1.3</t>
  </si>
  <si>
    <t>4.1.4</t>
  </si>
  <si>
    <t>4.1.5</t>
  </si>
  <si>
    <t>4.1.6</t>
  </si>
  <si>
    <t>4.1.7</t>
  </si>
  <si>
    <t>Schedule 11A</t>
  </si>
  <si>
    <t>1.1.1</t>
  </si>
  <si>
    <t>1.1.2</t>
  </si>
  <si>
    <t>Board Administration including non-instructional operations, maintenance and capital</t>
  </si>
  <si>
    <t>TRANSPORTATION</t>
  </si>
  <si>
    <t>Moyenne salariale des aides-enseignants dans des établissement de soins, de traitement et de services correctionnels (AAS niveau 4) à l'élémentaire</t>
  </si>
  <si>
    <t>Available for Compliance - Unappropriated</t>
  </si>
  <si>
    <t>Operating Accumulated Surplus (previously working &amp; operating funds)</t>
  </si>
  <si>
    <t>Total Unappropriated</t>
  </si>
  <si>
    <t>Available for Compliance - Internally Appropriated</t>
  </si>
  <si>
    <t>Other Purposes (please specify):</t>
  </si>
  <si>
    <t>Total Internally Appropriated</t>
  </si>
  <si>
    <t>Total Accumulated Surplus / (Deficit) Available for Compliance (Sum of lines 1.3 and 2.5)</t>
  </si>
  <si>
    <t>Unavailable for Compliance</t>
  </si>
  <si>
    <t>Interest to be Accrued</t>
  </si>
  <si>
    <t>Net TCA</t>
  </si>
  <si>
    <t>Total Externally Appropriated</t>
  </si>
  <si>
    <t>Total Accumulated Surplus/(Deficit)</t>
  </si>
  <si>
    <t>Contributions Received</t>
  </si>
  <si>
    <t>Earnings on Deferred Revenue</t>
  </si>
  <si>
    <t>Transferred to Revenue</t>
  </si>
  <si>
    <t>Legislative Grants</t>
  </si>
  <si>
    <t>Classroom Expense</t>
  </si>
  <si>
    <t>1.4.1</t>
  </si>
  <si>
    <t>Moyenne salariale des aide -enseignants à l'EED au secondaire</t>
  </si>
  <si>
    <t>Pupils of the board -- JK to Grade 8.</t>
  </si>
  <si>
    <t>Col.2</t>
  </si>
  <si>
    <t>Col.3</t>
  </si>
  <si>
    <t>Enter number of pupils</t>
  </si>
  <si>
    <t>Note 1 -</t>
  </si>
  <si>
    <t>Base amount</t>
  </si>
  <si>
    <t>Total Legislative Grant</t>
  </si>
  <si>
    <t>Safe School Supplement</t>
  </si>
  <si>
    <t xml:space="preserve">French Board Distance Amount </t>
  </si>
  <si>
    <t>Special approvals - Operating</t>
  </si>
  <si>
    <t>Total Secondary Day School Average Daily Enrolment (sum of item 3.3 + item 3.4)</t>
  </si>
  <si>
    <t>4.</t>
  </si>
  <si>
    <t>5.</t>
  </si>
  <si>
    <t>Adult Day School Average Daily Enrolment</t>
  </si>
  <si>
    <t>ADE greater than or equal to 50 and less than 200 - Variable Amount</t>
  </si>
  <si>
    <t>ADE greater than or equal to 200 and less than 500 - Fixed Amount</t>
  </si>
  <si>
    <t>ADE greater than or equal to 200 and less than 500 - Variable Amount</t>
  </si>
  <si>
    <t>ADE greater than 500 - Fixed Amount</t>
  </si>
  <si>
    <t>ADE greater than 500 - Variable Amount</t>
  </si>
  <si>
    <t>REMOTE AND RURAL</t>
  </si>
  <si>
    <t>adopted by</t>
  </si>
  <si>
    <t>on</t>
  </si>
  <si>
    <t>under the provisions of section 231</t>
  </si>
  <si>
    <t>1.5.1</t>
  </si>
  <si>
    <t>WSIB</t>
  </si>
  <si>
    <t>Legislative grants - current year</t>
  </si>
  <si>
    <t>Managerial/Professional Staff</t>
  </si>
  <si>
    <t>Custodial and Maintenance Staff</t>
  </si>
  <si>
    <t>Pupil Transportation</t>
  </si>
  <si>
    <t>Section 9 - Transportation Allocation</t>
  </si>
  <si>
    <t>9.1.1</t>
  </si>
  <si>
    <t>Operations &amp; Maintenance - Schools</t>
  </si>
  <si>
    <t>School Renewal</t>
  </si>
  <si>
    <t>25-161,170,151,152</t>
  </si>
  <si>
    <t>School-to-School</t>
  </si>
  <si>
    <t>Adult Credit for Diploma - offered after end of regular day school</t>
  </si>
  <si>
    <t>2.3.2</t>
  </si>
  <si>
    <t>Pupil Foundation Allocation - Secondary</t>
  </si>
  <si>
    <t>Principal Amount (Line 1.3.11 x Col. A)</t>
  </si>
  <si>
    <t>Total approved expenditure for contracted lease arrangements</t>
  </si>
  <si>
    <t>Eligible teacherages</t>
  </si>
  <si>
    <t>Coordinator component</t>
  </si>
  <si>
    <t>English as second language/English skills development (ESL/ESD) - only for school authorities with English-language unit</t>
  </si>
  <si>
    <t>Actualisation linguistique en français (ALF) - only for school authorities with French-language unit</t>
  </si>
  <si>
    <t>Operating Fund - Expenses</t>
  </si>
  <si>
    <t>Schedule 10 - Operating Fund - Expenditures</t>
  </si>
  <si>
    <t>Amortization and Write Downs &amp; Net Loss on Disposal</t>
  </si>
  <si>
    <t>Amortization and Write Downs</t>
  </si>
  <si>
    <t>Net Loss on Disposal of TCA</t>
  </si>
  <si>
    <t>Instruction Subtotal</t>
  </si>
  <si>
    <t>Administration Subtotal</t>
  </si>
  <si>
    <t>Transportation Subtotal</t>
  </si>
  <si>
    <t>Pupil Accomodation and Teacherage Subtotal</t>
  </si>
  <si>
    <t>Subtotal - Other</t>
  </si>
  <si>
    <t>Secondary               (Col. 2 X Col. 3)      (two decimals)</t>
  </si>
  <si>
    <t>Sec:  Section 13, line 13.1</t>
  </si>
  <si>
    <t>Elem: Section 11, line 11.2</t>
  </si>
  <si>
    <t>Sec: Section 11, line 11.4</t>
  </si>
  <si>
    <t>Elem:  Section 16, line 16.6</t>
  </si>
  <si>
    <t xml:space="preserve">Sec: Section 16, line 16.6 </t>
  </si>
  <si>
    <t>Elem:  Section 15, line 15.1.3</t>
  </si>
  <si>
    <t>Sec:  Section 15, line 15.1.3</t>
  </si>
  <si>
    <t>ADMIN       Tax Collection</t>
  </si>
  <si>
    <t>Estimated transportation expenditure net of recoveries</t>
  </si>
  <si>
    <t>Home-to-school transportation allocation</t>
  </si>
  <si>
    <t>Secondary Pupils Negotiated Fees</t>
  </si>
  <si>
    <t>Tableau 10A&amp;10B, C3112</t>
  </si>
  <si>
    <t>Annexe H, C1295</t>
  </si>
  <si>
    <t>Contract Leases</t>
  </si>
  <si>
    <t>9.1.3</t>
  </si>
  <si>
    <t>Schedule 13   CP0572</t>
  </si>
  <si>
    <t>3.4.1</t>
  </si>
  <si>
    <t>Secondary (exclude pupils 21 years of age or over)</t>
  </si>
  <si>
    <t>Q&amp;E per pupil - Grade 4 to 8</t>
  </si>
  <si>
    <t>Q&amp;E per pupil - Elementary</t>
  </si>
  <si>
    <t>School renewal allocation for summer literacy and numeracy remedial courses</t>
  </si>
  <si>
    <t>(item 18.3.2 / 18.3.1 )</t>
  </si>
  <si>
    <t>(items 18.1.3 + 18.2 +18.3.5)</t>
  </si>
  <si>
    <t>(sum of 2.1 to 2.9)</t>
  </si>
  <si>
    <t>pupils in respect of whom fees are receivable from the crown in right of Canada or a band, council of a band or education authority</t>
  </si>
  <si>
    <t>Parent Engagement</t>
  </si>
  <si>
    <t>Allocation for Trustee's honoraria</t>
  </si>
  <si>
    <t>Allocation for Chair &amp; Vice-Chair</t>
  </si>
  <si>
    <t>Attendance Amount</t>
  </si>
  <si>
    <t>Additional school renewal allocation</t>
  </si>
  <si>
    <t>Note:  Conversion Factor - 1 Sq Ft = 0.092903 Sq M</t>
  </si>
  <si>
    <t>Elementary - English</t>
  </si>
  <si>
    <t>Secondary - English</t>
  </si>
  <si>
    <t>(Sum of lines 5.1.2 and 5.2.3)</t>
  </si>
  <si>
    <t xml:space="preserve">Pupil Credits (whole number) </t>
  </si>
  <si>
    <t>I00102</t>
  </si>
  <si>
    <t>I00103</t>
  </si>
  <si>
    <t>Total Estimated Day School ADE (Sum of Item 2.3 + Item 3.5)</t>
  </si>
  <si>
    <t>S10013</t>
  </si>
  <si>
    <t>S10015</t>
  </si>
  <si>
    <t>S10016</t>
  </si>
  <si>
    <t>S10017</t>
  </si>
  <si>
    <t>S10018</t>
  </si>
  <si>
    <t>Schedule 12</t>
  </si>
  <si>
    <t>1.</t>
  </si>
  <si>
    <t>Correspondence / Self-Study</t>
  </si>
  <si>
    <t>Appendix B - Calculation of Fees</t>
  </si>
  <si>
    <t>1.0</t>
  </si>
  <si>
    <t>Appendix B,               Line 1.19 Col. 6</t>
  </si>
  <si>
    <t>Appendix H,  Sum of line 2 to 5, Col. 2 and Col. 4</t>
  </si>
  <si>
    <t>Total SEPPA</t>
  </si>
  <si>
    <t>10 and &gt; 10</t>
  </si>
  <si>
    <t>Total elementary experience factors</t>
  </si>
  <si>
    <t>Total secondary experience factors</t>
  </si>
  <si>
    <t xml:space="preserve"> Panel</t>
  </si>
  <si>
    <t>E0766</t>
  </si>
  <si>
    <t>E0773</t>
  </si>
  <si>
    <t>15.1.3</t>
  </si>
  <si>
    <t>15.2</t>
  </si>
  <si>
    <t>Analysis</t>
  </si>
  <si>
    <t>Data Analysis</t>
  </si>
  <si>
    <t>Lunchroom/Noon hour/Bus/Yard Supervision</t>
  </si>
  <si>
    <t>1.3.9</t>
  </si>
  <si>
    <t>Total Elementary School Foundation Amount (Sum of lines 1.3.5 to 1.3.8)</t>
  </si>
  <si>
    <t>Kms distance range 2</t>
  </si>
  <si>
    <t>Kms distance range 3</t>
  </si>
  <si>
    <t>Distance Amount Range 1 Greater than 650</t>
  </si>
  <si>
    <t>Distance Amount Range 2 Greater than 1,150</t>
  </si>
  <si>
    <t>Distance Amount Range 3 Greater than 150</t>
  </si>
  <si>
    <t>Distance Amount Range 4 Greater than 650</t>
  </si>
  <si>
    <t xml:space="preserve"> Elementary:</t>
  </si>
  <si>
    <t>Vice-Principal Amount (Line 1.3.12 x Col. A)</t>
  </si>
  <si>
    <t>Secretarial support staff amount (Line 1.3.13 x Col. A)</t>
  </si>
  <si>
    <t>Appendix F1.1 - Transportation - Board-Owned Vehicles - Details</t>
  </si>
  <si>
    <t xml:space="preserve">Vehicle #1 </t>
  </si>
  <si>
    <t>Vehicle # 2</t>
  </si>
  <si>
    <t>I00901</t>
  </si>
  <si>
    <t>I00902</t>
  </si>
  <si>
    <t>I00903</t>
  </si>
  <si>
    <t>Special approval allocation for capital expenditures</t>
  </si>
  <si>
    <t>18.3.4</t>
  </si>
  <si>
    <t>Appendix H,                Sum of lines 15, 16 and 17 Col. 1</t>
  </si>
  <si>
    <t>School Operations and Maintenance Administration</t>
  </si>
  <si>
    <t>Leases</t>
  </si>
  <si>
    <t>Operating component</t>
  </si>
  <si>
    <t>TOTAL Expenditure (Col 3 must equal CP 7012)</t>
  </si>
  <si>
    <t>Detailed description by project</t>
  </si>
  <si>
    <t>Adjustment for learning opportunities allocation (Section 13, Item 13.1 X .0062)</t>
  </si>
  <si>
    <t>School Generated Funds</t>
  </si>
  <si>
    <t>&amp;='Sch 1.1 Stmt of Fin. Activities'!H49</t>
  </si>
  <si>
    <t>&amp;=IF(G20&lt;&gt;I20,"ERROR","")</t>
  </si>
  <si>
    <t>Deferred Revenue Continuity Schedule</t>
  </si>
  <si>
    <t>OPERATING DEFERRED REVENUE</t>
  </si>
  <si>
    <t>Energy Efficient Schools</t>
  </si>
  <si>
    <t>Other - Specify</t>
  </si>
  <si>
    <t>Other Ministries - Specify</t>
  </si>
  <si>
    <t>Hospitals &amp; Local Health Integration Networks</t>
  </si>
  <si>
    <t>CAPITAL DEFERRED REVENUE</t>
  </si>
  <si>
    <t>Pupil Accommodation - School Renewal</t>
  </si>
  <si>
    <t xml:space="preserve">     Improved Access for Special Education</t>
  </si>
  <si>
    <t xml:space="preserve">     Energy Efficient Schools - Capital</t>
  </si>
  <si>
    <t>Subtotal - Ministry of Education Grants</t>
  </si>
  <si>
    <t>Proceed of Disposition - School Buildings</t>
  </si>
  <si>
    <t>Proceed of Disposition - PTR School Buildings</t>
  </si>
  <si>
    <t>Proceed of Disposition - Other</t>
  </si>
  <si>
    <t>2.24.1</t>
  </si>
  <si>
    <t>Insurance Proceeds re: capital appurtenances</t>
  </si>
  <si>
    <r>
      <t>Education Development Charges</t>
    </r>
    <r>
      <rPr>
        <sz val="10"/>
        <rFont val="Arial"/>
        <family val="2"/>
      </rPr>
      <t/>
    </r>
  </si>
  <si>
    <t>1 -</t>
  </si>
  <si>
    <t>Enrolment by grade - Elementary</t>
  </si>
  <si>
    <t>Adult Credit for Diploma - offered at night or on the weekend</t>
  </si>
  <si>
    <t>Board  %</t>
  </si>
  <si>
    <t># of Days Bussed</t>
  </si>
  <si>
    <t>Annual</t>
  </si>
  <si>
    <t xml:space="preserve">Daily </t>
  </si>
  <si>
    <t>Estimated Amount</t>
  </si>
  <si>
    <t>E0781</t>
  </si>
  <si>
    <t>E0788</t>
  </si>
  <si>
    <t>E0795</t>
  </si>
  <si>
    <t>E0796</t>
  </si>
  <si>
    <t>E0797</t>
  </si>
  <si>
    <t>E0798</t>
  </si>
  <si>
    <t>E0805</t>
  </si>
  <si>
    <t>Total allocation for administration and governance</t>
  </si>
  <si>
    <t>13 +</t>
  </si>
  <si>
    <t>Qualification Categories (whole dollars)/
Catégories de qualifications (nombre entier)</t>
  </si>
  <si>
    <t>Moyenne salariale des salaires des enseignants à l'EED à l'élémentaire</t>
  </si>
  <si>
    <t>If 50 =&lt; ADE &lt;=100</t>
  </si>
  <si>
    <t>If 100 &lt; ADE &lt;= 200</t>
  </si>
  <si>
    <t>Special Approvals</t>
  </si>
  <si>
    <t>(Line 12.1 X $800)</t>
  </si>
  <si>
    <t>(Line 12.2  X  (line 12.3.1 - 1))</t>
  </si>
  <si>
    <t>Section 9,                       Lines 9.1.2.1, 9.2.3,  and 9.5.3</t>
  </si>
  <si>
    <t>Funding for board, lodging and weekly transportation is provided in cases where a pupil must travel to another community to attend a secondary school. Where there is a secondary school located nearby and a pupil decides to travel to another community to attend a secondary school, the board must apply directly to the District Office for board, lodging and weekly transportation funding for this pupil. The application to the District Office must clearly state the reason why the student cannot attend the local secondadry school.</t>
  </si>
  <si>
    <t>Estimated Expenditure</t>
  </si>
  <si>
    <t>E0780</t>
  </si>
  <si>
    <t>E0787</t>
  </si>
  <si>
    <t>E0794</t>
  </si>
  <si>
    <t>E0711</t>
  </si>
  <si>
    <t>E0718</t>
  </si>
  <si>
    <t>E0725</t>
  </si>
  <si>
    <t>E0732</t>
  </si>
  <si>
    <t>E0739</t>
  </si>
  <si>
    <t>E0746</t>
  </si>
  <si>
    <t>E0753</t>
  </si>
  <si>
    <t>E0760</t>
  </si>
  <si>
    <t>E0767</t>
  </si>
  <si>
    <t>E0774</t>
  </si>
  <si>
    <t>Section 1.1 - Pupil Foundation Allocation</t>
  </si>
  <si>
    <t>Compare the number of Secondary pupils, who entered Canada, reported in line 1998/99 with 1999/00</t>
  </si>
  <si>
    <t>Secion 3, Item 3.7, CP0666</t>
  </si>
  <si>
    <t>Section 3, Item 3.7, CP0664</t>
  </si>
  <si>
    <t>Compare le nombre d'élèves au secondaire, du conseil,qui sont arrivés au Canada en 1999/00 avec 2000/01</t>
  </si>
  <si>
    <t>Section 3, poste 3.7, C0662</t>
  </si>
  <si>
    <t>Compare the number of Secondary pupils, who entered Canada, reported in line 1999/00 with 2000/01</t>
  </si>
  <si>
    <t>Section 3, Item 3.7, CP0662</t>
  </si>
  <si>
    <t>PDF</t>
  </si>
  <si>
    <t>Section 3, poste 3.21, C0685</t>
  </si>
  <si>
    <t>Section 3, poste 3.21, C0683</t>
  </si>
  <si>
    <t>Section 3, Item 3.21, CP0685</t>
  </si>
  <si>
    <t>Section 3, Item 3.21, CP0683</t>
  </si>
  <si>
    <t>I01001</t>
  </si>
  <si>
    <t>Schedule 1.1, line 7 Current Year amount</t>
  </si>
  <si>
    <t>Tuition Revenue for Negotiated Services (Note 1)</t>
  </si>
  <si>
    <t>Nombre d'élèves dans des classes d'élèves en difficulté entièrement distinctes de la 8e année au CPO comparé au nombre d'enseignants dans les classes distinctes.</t>
  </si>
  <si>
    <t>Formulaire A.2, C1018</t>
  </si>
  <si>
    <t>Annexe H, C1298</t>
  </si>
  <si>
    <t>Section 11 - Pupil Accommodation Allocation</t>
  </si>
  <si>
    <t>A</t>
  </si>
  <si>
    <t>9.2.4</t>
  </si>
  <si>
    <t>6.2.1</t>
  </si>
  <si>
    <t>SUSPENSIONS AND EXPULSIONS</t>
  </si>
  <si>
    <t xml:space="preserve"> and the number of pupils enrolled are to reported under Col 3 and Col 7. </t>
  </si>
  <si>
    <t>Secondary - for credit courses</t>
  </si>
  <si>
    <t>Rental Expenditure</t>
  </si>
  <si>
    <t>Fees &amp; Contractual Services</t>
  </si>
  <si>
    <t>E0868</t>
  </si>
  <si>
    <t>E0875</t>
  </si>
  <si>
    <t>E0882</t>
  </si>
  <si>
    <t>E0799</t>
  </si>
  <si>
    <t>E0806</t>
  </si>
  <si>
    <t>E0813</t>
  </si>
  <si>
    <t>E0820</t>
  </si>
  <si>
    <t>E0827</t>
  </si>
  <si>
    <t>E0834</t>
  </si>
  <si>
    <t>E0841</t>
  </si>
  <si>
    <t>E0848</t>
  </si>
  <si>
    <t>E0855</t>
  </si>
  <si>
    <t>E0862</t>
  </si>
  <si>
    <t>E0869</t>
  </si>
  <si>
    <t>E0876</t>
  </si>
  <si>
    <t>Occasional / Supply Teachers</t>
  </si>
  <si>
    <t>Teacher Assistants</t>
  </si>
  <si>
    <t>Classroom Computers</t>
  </si>
  <si>
    <t>Grades 1 to 3</t>
  </si>
  <si>
    <t>1.1.4</t>
  </si>
  <si>
    <t>1.1.5</t>
  </si>
  <si>
    <t>Other pupils -- JK to Grade 8   (include only those who are not pupils of the board).</t>
  </si>
  <si>
    <t>1.2.1</t>
  </si>
  <si>
    <t>1.2.2</t>
  </si>
  <si>
    <t>Method of Qualification Categories System</t>
  </si>
  <si>
    <t>QECO</t>
  </si>
  <si>
    <t>OSSTF</t>
  </si>
  <si>
    <t>b)</t>
  </si>
  <si>
    <t>c)</t>
  </si>
  <si>
    <t>Repairs and maintenance</t>
  </si>
  <si>
    <t>Licenses</t>
  </si>
  <si>
    <t>Other:</t>
  </si>
  <si>
    <t>2.9</t>
  </si>
  <si>
    <t>Total Operating Costs</t>
  </si>
  <si>
    <t>Pupil Name</t>
  </si>
  <si>
    <t>School Attended</t>
  </si>
  <si>
    <t>Number of Months</t>
  </si>
  <si>
    <t xml:space="preserve">Note - </t>
  </si>
  <si>
    <t>Clerical/Secretarial/Admin Staff - Continuing Education</t>
  </si>
  <si>
    <t>55-103, 55-112</t>
  </si>
  <si>
    <t>31-101</t>
  </si>
  <si>
    <t>32-102</t>
  </si>
  <si>
    <t>Transfer to Other Boards</t>
  </si>
  <si>
    <t>Total Operating Expenditures</t>
  </si>
  <si>
    <t>Gr. 4 - 8</t>
  </si>
  <si>
    <t>Per pupil amount -  Secondary</t>
  </si>
  <si>
    <t>NPP GRANDFATHERED</t>
  </si>
  <si>
    <t>Area Requirement - Elementary</t>
  </si>
  <si>
    <t>Area Requirement - Secondary</t>
  </si>
  <si>
    <t>Per Pupil Amount for Vice-Chair Allocation Capped</t>
  </si>
  <si>
    <t>Per Pupil Amount for Vice-Chair Allocation Capped - LOW</t>
  </si>
  <si>
    <t>Per Pupil Amount for Vice-Chair Allocation Capped - HIGH</t>
  </si>
  <si>
    <t>Allocation for Trustees Expenses</t>
  </si>
  <si>
    <t>Percentage of Honoraria Funded by Ministry</t>
  </si>
  <si>
    <t>Student Trustees' Entitlement</t>
  </si>
  <si>
    <t xml:space="preserve">If there are increases in the salary grid during the year, compute the average. </t>
  </si>
  <si>
    <t xml:space="preserve">Literacy and Numeracy assistance </t>
  </si>
  <si>
    <t>{(Line 13.2.1 + line 13.2.2 + line 13.2.3) x Col.A}</t>
  </si>
  <si>
    <t>g) Principals and vice-principals, described in (f) above, are deemed to have 10 years' experience and shall be deemed to be in A4/group 4.</t>
  </si>
  <si>
    <t>Roman Catholic Separate School Board</t>
  </si>
  <si>
    <t>(Line 18.3.2 x line 18.3.4 x $174.28)</t>
  </si>
  <si>
    <t>Benchmark - Elementary</t>
  </si>
  <si>
    <t>Benchmark - Secondary</t>
  </si>
  <si>
    <t>Expenditure Categories (as used in Uniform Code of Accounts)</t>
  </si>
  <si>
    <t>Teacherages occupied by other than staff and trustees</t>
  </si>
  <si>
    <t>The number of Pupils in Special Ed. Self-Contained Classes from grade 9 to OAC compared over the number of Teachers in Self-Contained Classes</t>
  </si>
  <si>
    <t>Schedule 1, line 6.5 Current Year amount - Prior Year amount</t>
  </si>
  <si>
    <t>E0735</t>
  </si>
  <si>
    <t>Factor</t>
  </si>
  <si>
    <t>Grade</t>
  </si>
  <si>
    <t>Schedule 13, CP0535</t>
  </si>
  <si>
    <t xml:space="preserve">Ministry of Education / Ministère de l'éducation </t>
  </si>
  <si>
    <t>1.1</t>
  </si>
  <si>
    <t>5.2.1</t>
  </si>
  <si>
    <t>5.2.2</t>
  </si>
  <si>
    <t>ADE for literacy and numeracy remedial courses offered during the school year, outside of the regular school day, Grade 7 to 10 day school pupils (CP0588 + CP0589)</t>
  </si>
  <si>
    <t>ADE of literacy and numeracy courses for parents and guardians of day school pupils requiring remedial help (CP0596)</t>
  </si>
  <si>
    <t>13.2.4</t>
  </si>
  <si>
    <t>13.3.4</t>
  </si>
  <si>
    <t>13.3.5</t>
  </si>
  <si>
    <t>13.3.6</t>
  </si>
  <si>
    <t>13.3.7</t>
  </si>
  <si>
    <t>Total Adult Day School Average Daily Enrolment (sum of item 5.3 + item 5.4)</t>
  </si>
  <si>
    <t>5.1.1</t>
  </si>
  <si>
    <t>Day school ADE (excluding students 21 years of age and over)</t>
  </si>
  <si>
    <t>5.1.2</t>
  </si>
  <si>
    <t>Sub-total</t>
  </si>
  <si>
    <t>Directors and Supervisory Officers</t>
  </si>
  <si>
    <t>Date</t>
  </si>
  <si>
    <t>Tableau 10A&amp;10B, C3102</t>
  </si>
  <si>
    <t>03</t>
  </si>
  <si>
    <t>04</t>
  </si>
  <si>
    <t>05</t>
  </si>
  <si>
    <t>06</t>
  </si>
  <si>
    <t>BEHAVIOURAL EXPERTISE AMOUNT  (note 2)</t>
  </si>
  <si>
    <t>Certificate of the Secretary of the School Authority</t>
  </si>
  <si>
    <t xml:space="preserve">Schedule 13  </t>
  </si>
  <si>
    <t>Total Secondary School Foundation Amount (Sum of lines 1.3.5 to 1.3.8)</t>
  </si>
  <si>
    <t>Board #</t>
  </si>
  <si>
    <t xml:space="preserve">Total Section 23 Facilities amount </t>
  </si>
  <si>
    <t>Benchmark Sq. Metres base - Elementary</t>
  </si>
  <si>
    <t>Benchmark Sq. Metres base - Secondary</t>
  </si>
  <si>
    <t>Benchmark Sq. Metres base - Adult</t>
  </si>
  <si>
    <t>Cost Adjustment and Teacher Qualification and Experience Allocation</t>
  </si>
  <si>
    <t>Total 
(Col.4 and Col. 5)  
(two decimals)</t>
  </si>
  <si>
    <t>&amp;='[Sch. 7 Fin Assets,Liabilties]Sch. 7 Fin Assets,Liabilties'!H8-'[Sch. 7 Fin Assets,Liabilties]Sch. 7 Fin Assets,Liabilties'!H21</t>
  </si>
  <si>
    <t>Per-Pupil Amount - Sec</t>
  </si>
  <si>
    <t>Secondary School Size - &gt;= 1 or &lt; 100</t>
  </si>
  <si>
    <t>Secondary School Size - &gt;= 100 or &lt; 200</t>
  </si>
  <si>
    <t>Note 1 - In cases where school authorities negotiate specific special education services or programs over and above the regular programs provided by the school, these expenses are recovered by separate billing from the Agency requesting the services. The recovery of these expenses is reported on Appendix B - Tuition Revenue for Negotiated Services. School authorities are requested to report the recovery of these expenses in Column 15 against the appropriate expense category.</t>
  </si>
  <si>
    <t>Total ADE</t>
  </si>
  <si>
    <t>16.8.4</t>
  </si>
  <si>
    <t>16.8.5</t>
  </si>
  <si>
    <t>.....(Item 16.8.3 x item 16.8.4 x 13%)</t>
  </si>
  <si>
    <t>16.9.0</t>
  </si>
  <si>
    <t>16.9.1</t>
  </si>
  <si>
    <t>16.9.2</t>
  </si>
  <si>
    <t>16.9.3</t>
  </si>
  <si>
    <t>Prior year closing cash &amp; cash equivalents on Schedule 1.2 should equal to the cash &amp; cash equivalents - temporary borrowing on Schedule 7</t>
  </si>
  <si>
    <t>Schedule 1.2, line 7, prior year amount</t>
  </si>
  <si>
    <t>Schedule 7, line 1 - line 2.1, prior year amounts</t>
  </si>
  <si>
    <t>Average Salaries &amp; Wages of Spec. Ed. Secondary Classroom Teachers</t>
  </si>
  <si>
    <t>Schedule 10B, CP3122</t>
  </si>
  <si>
    <t>Adjustment for remote and rural allocation (Section 5, Item 5.4 X .1194)</t>
  </si>
  <si>
    <t>7.5F</t>
  </si>
  <si>
    <t>Small Brd component enrolment range 1</t>
  </si>
  <si>
    <t>Small Brd component enrolment range 2</t>
  </si>
  <si>
    <t>Small Brd component enrolment range 3</t>
  </si>
  <si>
    <t>Per pupil starting point for range 1</t>
  </si>
  <si>
    <t>Per pupil starting point for range 2</t>
  </si>
  <si>
    <t>Per pupil starting point for range 3</t>
  </si>
  <si>
    <t>Per pupil scale for range 1</t>
  </si>
  <si>
    <t>Per pupil scale for range 2</t>
  </si>
  <si>
    <t>Per pupil scale for range 3</t>
  </si>
  <si>
    <t>Kms distance range 1</t>
  </si>
  <si>
    <t>3C</t>
  </si>
  <si>
    <t>Deferred Revenues - Operating</t>
  </si>
  <si>
    <t>Deferred Revenues - Capital</t>
  </si>
  <si>
    <t>Behavioural Expertise Base Amount</t>
  </si>
  <si>
    <t>Behavioural Expertise Travel</t>
  </si>
  <si>
    <t>Specialist High Skill Major</t>
  </si>
  <si>
    <t>Assistance for School Effectiveness</t>
  </si>
  <si>
    <t>13.4.1</t>
  </si>
  <si>
    <t>13.4.2</t>
  </si>
  <si>
    <t>13.4.3</t>
  </si>
  <si>
    <t>13.4.4</t>
  </si>
  <si>
    <t>13.4.5</t>
  </si>
  <si>
    <t>13.4.6</t>
  </si>
  <si>
    <t>(Sum of lines 13.4.1, 13.4.2 and 13.4.5)</t>
  </si>
  <si>
    <t>OFIP Tutoring  ($2,000 per Board)</t>
  </si>
  <si>
    <t>1.4.2</t>
  </si>
  <si>
    <t>Reserve for Working Funds</t>
  </si>
  <si>
    <t>Less: Amounts to deferred revenue - legislative grants</t>
  </si>
  <si>
    <t>999999=DataA.2!G30+DataA.2!G31+DataA.2!G32</t>
  </si>
  <si>
    <t>Schedule 13, CP0552</t>
  </si>
  <si>
    <t>Literacy &amp; Numeracy tuition fee per pupil</t>
  </si>
  <si>
    <t>Elem. (2 dec.)</t>
  </si>
  <si>
    <t>Sec. (2 dec.)</t>
  </si>
  <si>
    <t>9.1.2.1</t>
  </si>
  <si>
    <t>Estimated transportation expenditure</t>
  </si>
  <si>
    <t>% Variance</t>
  </si>
  <si>
    <t>$  Variance</t>
  </si>
  <si>
    <t>Compare le nombre d'élèves à l'élémentaire du conseil,qui sont arrivés au Canada en 1999/00 avec 2000/01</t>
  </si>
  <si>
    <t>Section 3, poste 3.7, C0661</t>
  </si>
  <si>
    <t>Safe Schools</t>
  </si>
  <si>
    <t xml:space="preserve">  Program supports for expelled students and students serving long term suspensions</t>
  </si>
  <si>
    <t>19.2</t>
  </si>
  <si>
    <t>Total Safe Schools Allocation</t>
  </si>
  <si>
    <t>Rural and Small Community</t>
  </si>
  <si>
    <t>Section 5A - Rural and Small Community Allocation</t>
  </si>
  <si>
    <t>5A.1</t>
  </si>
  <si>
    <t>Rural and Small Community Allocation</t>
  </si>
  <si>
    <t>5A.1.1</t>
  </si>
  <si>
    <t>5A.2</t>
  </si>
  <si>
    <t>Fonctionnement et entretien - Écoles</t>
  </si>
  <si>
    <t>New Pupil Places</t>
  </si>
  <si>
    <t>PRIMARY CLASS SIZE REDUCTION</t>
  </si>
  <si>
    <t>GRADE 4 to 8 CLASS SIZE REDUCTION</t>
  </si>
  <si>
    <t>Staff per thousand</t>
  </si>
  <si>
    <t>Per-Pupil</t>
  </si>
  <si>
    <t>2.2.2</t>
  </si>
  <si>
    <t>1.1.7</t>
  </si>
  <si>
    <t>E0832</t>
  </si>
  <si>
    <t>E0839</t>
  </si>
  <si>
    <t>E0846</t>
  </si>
  <si>
    <t>E0853</t>
  </si>
  <si>
    <t>Amounts from Deferred Revenue - Other GRE</t>
  </si>
  <si>
    <t>Non-teaching staff - Cost Adjustment Amount</t>
  </si>
  <si>
    <t>ALLOCATION FOR SCHOOL OPERATIONS</t>
  </si>
  <si>
    <t>Elementary:</t>
  </si>
  <si>
    <t>Home-to-School - other board school</t>
  </si>
  <si>
    <t>Van</t>
  </si>
  <si>
    <t>Special approval - Capital Program Grant</t>
  </si>
  <si>
    <t>Capital Program Grant</t>
  </si>
  <si>
    <t>S10034</t>
  </si>
  <si>
    <t>S10038</t>
  </si>
  <si>
    <t>S10050</t>
  </si>
  <si>
    <t>S10054</t>
  </si>
  <si>
    <t>Section 7</t>
  </si>
  <si>
    <t>Cost adjustment and teacher qualification and experience allocation</t>
  </si>
  <si>
    <t>School Operations</t>
  </si>
  <si>
    <t>If ADE &gt; 200</t>
  </si>
  <si>
    <t>Section 3, Item 3.21, CP0682</t>
  </si>
  <si>
    <t>Enveloppes</t>
  </si>
  <si>
    <t>Board, lodging and weekly transportation allocation</t>
  </si>
  <si>
    <t>Reporting Entity Balance</t>
  </si>
  <si>
    <t>Number of completed challenges for grade 11 and 12 credits</t>
  </si>
  <si>
    <t>Grade 9 and 10 non-credit literacy and numeracy remedial</t>
  </si>
  <si>
    <t>Number of schools operated by the board</t>
  </si>
  <si>
    <t>Please indicate:</t>
  </si>
  <si>
    <t>Teacherages occupied by teaching staff</t>
  </si>
  <si>
    <t>Teacherages occupied by non-teaching staff</t>
  </si>
  <si>
    <t>Teacherages used for administration</t>
  </si>
  <si>
    <t>Teacherages not occupied or not in use</t>
  </si>
  <si>
    <t>Please specify other use of teacherage:</t>
  </si>
  <si>
    <t>(Appendix F1 -  column 16,  line 1.16 )</t>
  </si>
  <si>
    <t>(Line 9.2.1  X  $500)</t>
  </si>
  <si>
    <t>Parent engagement amount</t>
  </si>
  <si>
    <t>School based amount</t>
  </si>
  <si>
    <t>PARENT ENGAGEMENT</t>
  </si>
  <si>
    <t>Per-School</t>
  </si>
  <si>
    <t>10.18.1</t>
  </si>
  <si>
    <t>9.5.1</t>
  </si>
  <si>
    <t>9.5.2</t>
  </si>
  <si>
    <t>Vehicle Amount</t>
  </si>
  <si>
    <t>Continuing Education, Summer School &amp; International Languauge.</t>
  </si>
  <si>
    <t xml:space="preserve">Col. 2 </t>
  </si>
  <si>
    <t>Spec Ed Capital funded from Operating</t>
  </si>
  <si>
    <t>Board Amount</t>
  </si>
  <si>
    <t>Native Languages (NSL)</t>
  </si>
  <si>
    <t>Elementary - 20 - 39 Min</t>
  </si>
  <si>
    <t>Elementary - 40+ Min</t>
  </si>
  <si>
    <t>Elementary - 20 - 39 Min - Staff per 8 students</t>
  </si>
  <si>
    <t>Elementary - 40+ Min - Staff per 8 students</t>
  </si>
  <si>
    <t>Secondary - Gr 9 &amp; 10</t>
  </si>
  <si>
    <t>Secondary - Gr 11 &amp; 12</t>
  </si>
  <si>
    <t>Secondary - Staff per 8 students</t>
  </si>
  <si>
    <t>Native Studies</t>
  </si>
  <si>
    <t>Secondary Per-School Amount</t>
  </si>
  <si>
    <t>Staff per 8 students</t>
  </si>
  <si>
    <t>Demographic Component</t>
  </si>
  <si>
    <t>Benchmark</t>
  </si>
  <si>
    <t>Weighting Factor - between 0 and 7.49%</t>
  </si>
  <si>
    <t>Weighting Factor - between 7.5 and 14.99%</t>
  </si>
  <si>
    <t>Ministry Approval</t>
  </si>
  <si>
    <t>Number of Elementary schools in which pupils were enrolled in day school program in current year</t>
  </si>
  <si>
    <t>(Sum of lines 1.27 and 1.28.3)</t>
  </si>
  <si>
    <t>Section 11A - Community Use of Schools</t>
  </si>
  <si>
    <t xml:space="preserve">Learning Opportunities </t>
  </si>
  <si>
    <t>Teacher Qualifications and Experience</t>
  </si>
  <si>
    <t>Annexe H, C1302</t>
  </si>
  <si>
    <t>Elementary (Col.1 x Col. 3) (two decimals)</t>
  </si>
  <si>
    <t>Day School Enrolment</t>
  </si>
  <si>
    <t>Sections</t>
  </si>
  <si>
    <t>Summary of Allocations</t>
  </si>
  <si>
    <t>E0883</t>
  </si>
  <si>
    <t>E0800</t>
  </si>
  <si>
    <t>E0807</t>
  </si>
  <si>
    <t>E0814</t>
  </si>
  <si>
    <t>E0821</t>
  </si>
  <si>
    <t>E0828</t>
  </si>
  <si>
    <t>E0835</t>
  </si>
  <si>
    <t>E0842</t>
  </si>
  <si>
    <t>E0849</t>
  </si>
  <si>
    <t>Analyse et révision</t>
  </si>
  <si>
    <t>Data Analysis and Review</t>
  </si>
  <si>
    <t>Colonne A</t>
  </si>
  <si>
    <t>S10533</t>
  </si>
  <si>
    <t>School Office - Secretarial &amp; Supplies</t>
  </si>
  <si>
    <t>1.3.15</t>
  </si>
  <si>
    <t>1.3.16</t>
  </si>
  <si>
    <t>1.3.17</t>
  </si>
  <si>
    <t>1.3.18</t>
  </si>
  <si>
    <t>1.3.19</t>
  </si>
  <si>
    <t xml:space="preserve">Total School Foundation Amount </t>
  </si>
  <si>
    <t>(Sum of 1.3.9 and 1.3.18)</t>
  </si>
  <si>
    <t>x</t>
  </si>
  <si>
    <t>=</t>
  </si>
  <si>
    <t>Schedule 10, CP5102</t>
  </si>
  <si>
    <t>Board Name</t>
  </si>
  <si>
    <t>Amount</t>
  </si>
  <si>
    <t>Other fees &amp; revenues</t>
  </si>
  <si>
    <t>Investment income</t>
  </si>
  <si>
    <t>TOTAL REVENUE</t>
  </si>
  <si>
    <t>Instruction</t>
  </si>
  <si>
    <t>Administration</t>
  </si>
  <si>
    <t>Pupil Accommodation</t>
  </si>
  <si>
    <t>Bi-weekly</t>
  </si>
  <si>
    <t>N/A</t>
  </si>
  <si>
    <t>Capital: (Specify)</t>
  </si>
  <si>
    <t>Operations: (Specify)</t>
  </si>
  <si>
    <t>ADULT, CONTINUING AND SUMMER EDUCATION</t>
  </si>
  <si>
    <t>Adult Day School</t>
  </si>
  <si>
    <t>Summer</t>
  </si>
  <si>
    <t>INTERNATIONAL LANGUAGES</t>
  </si>
  <si>
    <t>Elementary only hourly rate</t>
  </si>
  <si>
    <t>Elementary only reduction  per hour</t>
  </si>
  <si>
    <t>Maximum class size</t>
  </si>
  <si>
    <t>PLAR</t>
  </si>
  <si>
    <t>Equivalancy Grade 9-10</t>
  </si>
  <si>
    <t>Equivalancy Grade 11-12</t>
  </si>
  <si>
    <t>Completed Challenges Grade 11-12</t>
  </si>
  <si>
    <t>QUALIFICATION AND EXPERIENCE</t>
  </si>
  <si>
    <t>Q&amp;E per pupil - JK to Grade 3</t>
  </si>
  <si>
    <t>Moyenne salariale des enseignants dans des établissement de soins, de traitement et de services correctionnels (AAS niveau 4) à l'élémentaire</t>
  </si>
  <si>
    <t>ADE cutoff for Additional Base Amount</t>
  </si>
  <si>
    <t>MUNICIPAL ENHANCEMENT</t>
  </si>
  <si>
    <t>Number of Municipalities - Range 1</t>
  </si>
  <si>
    <t>Number of Municipalities - Range 2</t>
  </si>
  <si>
    <t>Number of Municipalities - Range 3</t>
  </si>
  <si>
    <t>Amounts for greater than 29 and less than 50 municipalities</t>
  </si>
  <si>
    <t>Amounts for greater than 49 and less than 100 municipalities</t>
  </si>
  <si>
    <t xml:space="preserve">h) Exclude teachers from Care and Treatment and Correctional Facilities </t>
  </si>
  <si>
    <t>Number of NTIP eligible teachers</t>
  </si>
  <si>
    <t>Accumulated Amortization</t>
  </si>
  <si>
    <t>Amortization Expense</t>
  </si>
  <si>
    <t>Write Downs</t>
  </si>
  <si>
    <t>Assets Permanently Removed From Service</t>
  </si>
  <si>
    <t>Construction in Progress - 40 years</t>
  </si>
  <si>
    <t>Total continuing education average daily enrolment (sum of items 1.8 to 1.11)</t>
  </si>
  <si>
    <t>Total summer school average daily enrolment (sum of items 2.5 to 2.7)</t>
  </si>
  <si>
    <t xml:space="preserve"> (Line 1.23 less (sum of lines 1.24, 1.25 and 1.26.3))</t>
  </si>
  <si>
    <t>OTHER</t>
  </si>
  <si>
    <t>Other - Non-Operating Expenditure</t>
  </si>
  <si>
    <t>Learning Opportunities Allocation</t>
  </si>
  <si>
    <t>Col. 12</t>
  </si>
  <si>
    <t>Col. 13</t>
  </si>
  <si>
    <t>Bus</t>
  </si>
  <si>
    <t>Monthly</t>
  </si>
  <si>
    <t>1.2</t>
  </si>
  <si>
    <t>Car</t>
  </si>
  <si>
    <t>Schedule 1.1</t>
  </si>
  <si>
    <t>Calculated per pupil distance amount (three decimals)</t>
  </si>
  <si>
    <t xml:space="preserve"> (whole dollars)</t>
  </si>
  <si>
    <t>1.2.3</t>
  </si>
  <si>
    <t>1.2.4</t>
  </si>
  <si>
    <t>1.2.5</t>
  </si>
  <si>
    <t>Col. 7</t>
  </si>
  <si>
    <t>Special Education Allocation</t>
  </si>
  <si>
    <t>Enseignants suppléants</t>
  </si>
  <si>
    <t>Aide-enseignants</t>
  </si>
  <si>
    <t>Textbooks, Learning Materials &amp; Classroom supplies &amp; Equipment</t>
  </si>
  <si>
    <t>Services soutien professionnel, paraprof. et technique</t>
  </si>
  <si>
    <t>Service de bibliothèque et d'orientation</t>
  </si>
  <si>
    <t>Perfectionnement du personnel</t>
  </si>
  <si>
    <t>Directeurs et directeurs adjoints</t>
  </si>
  <si>
    <t>Admin. école - secrétariat et fournitures</t>
  </si>
  <si>
    <t>Coordinateurs et consultants</t>
  </si>
  <si>
    <t>Éducation permanente, cours d'été et langues internationales</t>
  </si>
  <si>
    <t>Conseillers scolaires</t>
  </si>
  <si>
    <t>Directeur de l'éducation et agents de supervision</t>
  </si>
  <si>
    <t>(Elementary  CPE0797 &amp; CPF0797)</t>
  </si>
  <si>
    <t>(Secondary CPF0890  &amp; CPF0890)</t>
  </si>
  <si>
    <t>Board Enrolment Amount</t>
  </si>
  <si>
    <t>Total Elementary teachers on grid</t>
  </si>
  <si>
    <t>Total Secondary teachers on grid</t>
  </si>
  <si>
    <t>Section 9, item 9.1.2.2</t>
  </si>
  <si>
    <t>Community Use of Schools Allocation</t>
  </si>
  <si>
    <t>11.85.1</t>
  </si>
  <si>
    <t>11.85.5</t>
  </si>
  <si>
    <t>Titulaires de classe</t>
  </si>
  <si>
    <t>-</t>
  </si>
  <si>
    <t>Col 1</t>
  </si>
  <si>
    <t>Col 2</t>
  </si>
  <si>
    <t>Col 3</t>
  </si>
  <si>
    <t>9.1.2.2</t>
  </si>
  <si>
    <t>Estimated transportation recoveries</t>
  </si>
  <si>
    <t>9.1.2.3</t>
  </si>
  <si>
    <t xml:space="preserve">Special education allocation </t>
  </si>
  <si>
    <t>Teacherages occupied by trustees</t>
  </si>
  <si>
    <t>999999=Section3!I54</t>
  </si>
  <si>
    <t>999999=K19-M19</t>
  </si>
  <si>
    <t>999999=Section3!I53</t>
  </si>
  <si>
    <t>999999=K21-M21</t>
  </si>
  <si>
    <t>999999=Section3!G150</t>
  </si>
  <si>
    <t>Range 1 =   &lt;150  (revised to cover loss for enhanced Distant impact)</t>
  </si>
  <si>
    <t>Range 1 =   150 &lt;&gt; 300  (revised to cover loss for enhanced Distant impact)</t>
  </si>
  <si>
    <t>Range 1 =   &gt;300   (revised to cover loss for enhanced Distant impact)</t>
  </si>
  <si>
    <t>Additional Base Amount for Low Enrolment</t>
  </si>
  <si>
    <t>Total Negotiated Fees</t>
  </si>
  <si>
    <t>Appendix F1 - Transportation - Contracted and Board-Owned Vehicles</t>
  </si>
  <si>
    <t>Route Description</t>
  </si>
  <si>
    <t>Contractor</t>
  </si>
  <si>
    <t>Pupil Information</t>
  </si>
  <si>
    <t>Vehicle Information</t>
  </si>
  <si>
    <t>Transportation Information</t>
  </si>
  <si>
    <t>Transportation Costs</t>
  </si>
  <si>
    <t>Daily</t>
  </si>
  <si>
    <t>POB</t>
  </si>
  <si>
    <t>Section 3, Item 3.21, CP0681</t>
  </si>
  <si>
    <t>Section 3, poste 3.21, C0686</t>
  </si>
  <si>
    <t>1.8.1</t>
  </si>
  <si>
    <t>Per teacher NTIP amount</t>
  </si>
  <si>
    <t>Total NTIP Allocation</t>
  </si>
  <si>
    <t>COMMUNITY USE OF SCHOOL - New</t>
  </si>
  <si>
    <t>1.11.1</t>
  </si>
  <si>
    <t>6.2.2</t>
  </si>
  <si>
    <t>6.2.3</t>
  </si>
  <si>
    <t>6.2.4</t>
  </si>
  <si>
    <t>Average class size (Line 6.2.1 / line 6.2.2)</t>
  </si>
  <si>
    <t>Allocation before adjustment for small classes</t>
  </si>
  <si>
    <t>Hourly</t>
  </si>
  <si>
    <t>rate</t>
  </si>
  <si>
    <t xml:space="preserve">Reduction </t>
  </si>
  <si>
    <t>per hour</t>
  </si>
  <si>
    <t>Maximum</t>
  </si>
  <si>
    <t>Class size</t>
  </si>
  <si>
    <t>6.2.5</t>
  </si>
  <si>
    <t>6.2.6</t>
  </si>
  <si>
    <t>6.2.7</t>
  </si>
  <si>
    <t>International allocation</t>
  </si>
  <si>
    <t>(Line 6.2.5 - line 6.2.6)</t>
  </si>
  <si>
    <t>per trustee where Day school ADE is 100 or less</t>
  </si>
  <si>
    <t>per trustee where Day school ADE is 101 to 300</t>
  </si>
  <si>
    <t>12.3.2</t>
  </si>
  <si>
    <t>&amp;='[Sch 1 Stmt of Fin. Position]Sch 1 Stmt of Fin. Position'!H47</t>
  </si>
  <si>
    <t>Benefits Expenses 2013-14</t>
  </si>
  <si>
    <t>Benefits Payments 2013-14</t>
  </si>
  <si>
    <t>Day School Pupils 21 and over</t>
  </si>
  <si>
    <t>Independent Study ADE of Pupils 21 and over</t>
  </si>
  <si>
    <t>Secondary Day School Pupils (except pupils age 21 and over)</t>
  </si>
  <si>
    <t>Version 1</t>
  </si>
  <si>
    <t>Red Cell amounts were not updated for GSN Revised Estimates.  These cells are the original Estimates amounts</t>
  </si>
  <si>
    <t>Pupils of
Board (Regular)</t>
  </si>
  <si>
    <t>Pupils of
Board (High Credit)</t>
  </si>
  <si>
    <t>6.1.5</t>
  </si>
  <si>
    <t>Approved Special Incidence portion (SIP)</t>
  </si>
  <si>
    <t>Appendix L - Early Childhood Educator (ECE) Grid</t>
  </si>
  <si>
    <t>Grid 1 - No movement from prior year</t>
  </si>
  <si>
    <t># of FTE's</t>
  </si>
  <si>
    <t>Person Appointed under LOP</t>
  </si>
  <si>
    <t>Qualified ECEs with no years experience</t>
  </si>
  <si>
    <t>ECEs with 1 year experience</t>
  </si>
  <si>
    <t>ECEs with 2 years experience</t>
  </si>
  <si>
    <t>ECEs with 3 years experience</t>
  </si>
  <si>
    <t>ECEs with 4 or more years experience</t>
  </si>
  <si>
    <t>From Sept. 1, 2011 to Aug. 31, 2012</t>
  </si>
  <si>
    <t>7.6.1</t>
  </si>
  <si>
    <t>7.6.2</t>
  </si>
  <si>
    <t>7.6.3</t>
  </si>
  <si>
    <t>2.6.1</t>
  </si>
  <si>
    <t>2.6.2</t>
  </si>
  <si>
    <t>2.6.3</t>
  </si>
  <si>
    <t>2.10.1</t>
  </si>
  <si>
    <t>2.10.2</t>
  </si>
  <si>
    <t>2.10.3</t>
  </si>
  <si>
    <t>2.10.4</t>
  </si>
  <si>
    <t>2.10.5</t>
  </si>
  <si>
    <t>Grades 4 to 8 ADE x $25.10 x Board's average Q &amp; E factor plus 1:</t>
  </si>
  <si>
    <t>Note:  the average Q &amp; E factor is based on the 2012-13 estimates.  To update for the F/S</t>
  </si>
  <si>
    <t>Frozen</t>
  </si>
  <si>
    <t>Grades 7 - 8 SST &amp; LN Coaches (incl in Student Success</t>
  </si>
  <si>
    <t>Grid 2 - With movement at start of school year</t>
  </si>
  <si>
    <t>(Sum of lines 11.11.1 to 11.13)</t>
  </si>
  <si>
    <t>(Line 2.3 Col. A x Total ADE for Pupils of the Board , Schedule 13, line 4)</t>
  </si>
  <si>
    <t>(Sum of lines 3.1.3, 3.2.3, 3.3.2 and 3.3.3)</t>
  </si>
  <si>
    <t>10.2.4</t>
  </si>
  <si>
    <t>Note: The balances listed on this page refer to the amortization of the liability into compliance, not to the actual liability.</t>
  </si>
  <si>
    <t>In-Year Decrease (-)</t>
  </si>
  <si>
    <t>15</t>
  </si>
  <si>
    <t>Early Retirement Incentive Plans (ERIP)</t>
  </si>
  <si>
    <t>Retirement Health/Dental/Life Insurance Plans, etc.</t>
  </si>
  <si>
    <t>16</t>
  </si>
  <si>
    <t>Amortization period for Retirement Health/Dental/Life Insurance Plans, etc. (one decimal)</t>
  </si>
  <si>
    <t>.....- (Item 1 / Item 2)</t>
  </si>
  <si>
    <t>Employee Future Benefits - other than those described in items 4.1 to 4.1.2</t>
  </si>
  <si>
    <t>Employee Future Benefits - Early Retirement Incentive Plan</t>
  </si>
  <si>
    <t>Employee Future Benefits - Retirement Health, Dental, Life Insurance Plans etc.</t>
  </si>
  <si>
    <t>Less:
Increase(Decrease) Unfunded Liabilities - (Other than Retirement Gratuity)</t>
  </si>
  <si>
    <t>Section 7,
Line 7.1 CPE0796</t>
  </si>
  <si>
    <t>Section 7,
Line 7.1 CPE0797</t>
  </si>
  <si>
    <t>Section 7,
Line 7.2 CPE0889</t>
  </si>
  <si>
    <t>Section 7,
Line 7.2 CPE0890</t>
  </si>
  <si>
    <t>Adult education, continuing education, high credit and summer school ADE (sum of lines 6.1.1 to 6.1.4)</t>
  </si>
  <si>
    <t>High Credit, Summer School and PLAR Allocation</t>
  </si>
  <si>
    <t>Adult Education, Continuing Education, High Credit and Summer School</t>
  </si>
  <si>
    <t xml:space="preserve">Adult and Continuing Education, High Credit, Summer School and PLAR </t>
  </si>
  <si>
    <t>2014/15 Day School ADE of the board</t>
  </si>
  <si>
    <t>2014/2015</t>
  </si>
  <si>
    <t>JK-SK</t>
  </si>
  <si>
    <t>Grade 1 to 3</t>
  </si>
  <si>
    <t>Q&amp;E per pupil - JK to SK</t>
  </si>
  <si>
    <t>Q&amp;E per pupil - Grade 1-3</t>
  </si>
  <si>
    <t>Base Amount JK to SK</t>
  </si>
  <si>
    <t>Base Amount Grade 1-3</t>
  </si>
  <si>
    <t xml:space="preserve"> ( item 1.1.4 + 1.1.6)</t>
  </si>
  <si>
    <t>Early Childood Educator</t>
  </si>
  <si>
    <t>Early Childhood Educator</t>
  </si>
  <si>
    <t>Classroom equipping</t>
  </si>
  <si>
    <t>Labour Enh.-Supply teachers Elem</t>
  </si>
  <si>
    <t>Labour Enh.-Supply teachers Sec</t>
  </si>
  <si>
    <t>Labour Enh.-Non-vested sick days</t>
  </si>
  <si>
    <t>JK - SK</t>
  </si>
  <si>
    <t>Gr. 1-3</t>
  </si>
  <si>
    <t>Grades 4 - 8 - $12.27 pp</t>
  </si>
  <si>
    <t>Grades 9-12 - $30.74 pp</t>
  </si>
  <si>
    <t>Updated</t>
  </si>
  <si>
    <t>Qualification Category A</t>
  </si>
  <si>
    <t>Qualification Category B</t>
  </si>
  <si>
    <t>Section 7.2 - New Teacher Induction Progam (NTIP)</t>
  </si>
  <si>
    <t>Section 7.1 - Early Childhood Educator Q &amp; E Allocation</t>
  </si>
  <si>
    <t>7.35 ECE Q&amp;E per Pupil Allocation                                                                                                                                                                                                   0.00</t>
  </si>
  <si>
    <t>7.36 ECE Q&amp;E Allocation</t>
  </si>
  <si>
    <t>.....Item 7.35 x JK - SK ADE</t>
  </si>
  <si>
    <t>Years of Experience</t>
  </si>
  <si>
    <t>4 or more</t>
  </si>
  <si>
    <t xml:space="preserve">Weighting Factor </t>
  </si>
  <si>
    <t>.....Item 7.32.2 / Item 7.32.1</t>
  </si>
  <si>
    <t>1.8.2</t>
  </si>
  <si>
    <t>Early Childhood Educator Qualification and Experience</t>
  </si>
  <si>
    <t>The Total FTE from ECE Grid 1 should be equal to the Total FTE from ECE Grid 2</t>
  </si>
  <si>
    <t>Section 7 Item 7.30</t>
  </si>
  <si>
    <t>150 or more minutes (JK to 8 only)</t>
  </si>
  <si>
    <t>Early Childhood Educators</t>
  </si>
  <si>
    <t>Elem:  Section 7B, line 7.24</t>
  </si>
  <si>
    <t>Sec:  Section 7B, line 7.24</t>
  </si>
  <si>
    <t>1.7.2</t>
  </si>
  <si>
    <t>Early Childhood Educator Q ualifications &amp; Experience Allocation</t>
  </si>
  <si>
    <t>Elem:  Section 7A, line 7.36</t>
  </si>
  <si>
    <t>JK to SK</t>
  </si>
  <si>
    <t>Gr. 1 - 3</t>
  </si>
  <si>
    <t xml:space="preserve">Total Elementary - Supported School Allocation </t>
  </si>
  <si>
    <t>Supported School Allocation</t>
  </si>
  <si>
    <t>Elementary Day School ADE</t>
  </si>
  <si>
    <t>Secondary Day School ADE</t>
  </si>
  <si>
    <t>.....(Item 4.2 + Item 4.3)</t>
  </si>
  <si>
    <t>...(Line 4.4 + line 4.6)</t>
  </si>
  <si>
    <t>Prev. Years Supported Schools Allocation</t>
  </si>
  <si>
    <t>From 2013-14</t>
  </si>
  <si>
    <t>Section 4 - Supported Schools Allocation</t>
  </si>
  <si>
    <t>Supported Schools Allocation</t>
  </si>
  <si>
    <t xml:space="preserve">Total Elementary - Supported School Amount Excluding ECE </t>
  </si>
  <si>
    <t xml:space="preserve">Supported School Amount for ECE </t>
  </si>
  <si>
    <t xml:space="preserve">Total Secondary - Supported School Allocation </t>
  </si>
  <si>
    <t>(Sum of lines 13.1, 13.2.4, 13.3.8, 13.4.6, 13.5 , 13.6 and 13.7)</t>
  </si>
  <si>
    <t>Mental Health Leader Amount</t>
  </si>
  <si>
    <t>Mental Health Leader</t>
  </si>
  <si>
    <t>Funding provided to the following three boards: Student Success to James Bay Lowlands SSB, School Effectiveness to  Moosonee DSAB and Mental Health Leader to Penetanguishene PSS Bd, all of which are provided to service the three Moosonee area Boards and the Penetanguishine Protestant Separate School Board</t>
  </si>
  <si>
    <t>1.4.3</t>
  </si>
  <si>
    <t>11.2.1</t>
  </si>
  <si>
    <t>11.2.2</t>
  </si>
  <si>
    <t>Supported Schools allocation</t>
  </si>
  <si>
    <t>Elem: Section 4, line 4.9</t>
  </si>
  <si>
    <t>Sec:  Section 4, line 4.9</t>
  </si>
  <si>
    <t>Supported School Allocation (Note)</t>
  </si>
  <si>
    <t xml:space="preserve">Supported Schools </t>
  </si>
  <si>
    <t>(Col. 1 - Col. 2 + Col.3)</t>
  </si>
  <si>
    <t>(Col.1-Col.2)*factor</t>
  </si>
  <si>
    <t>Col.3 * factor</t>
  </si>
  <si>
    <t>Col. 5 + Col.6</t>
  </si>
  <si>
    <t xml:space="preserve">Total                   </t>
  </si>
  <si>
    <t>(Sum of lines 2.6.1 and 2.6.2)</t>
  </si>
  <si>
    <t>Total Behavioural Expertise Amount (sum of items 2.10.1, to 2.10.5)</t>
  </si>
  <si>
    <t>(Sum of lines  2.1.3 + 2.2.1 + 2.5 + 2.6.3 + 2.11)</t>
  </si>
  <si>
    <t>SUPPORTED SCHOOLS - NEW CALCULATION</t>
  </si>
  <si>
    <t>Floor - Elementary</t>
  </si>
  <si>
    <t>Fixed Amount - Range 1 - Elementary</t>
  </si>
  <si>
    <t>Fixed Amount - Range 2 - Elementary</t>
  </si>
  <si>
    <t>Fixed Amount - Range 3 - Elementary</t>
  </si>
  <si>
    <t>Fixed Amount - Range 4 - Elementary</t>
  </si>
  <si>
    <t>Fixed Amount - Range 5 - Elementary</t>
  </si>
  <si>
    <t>Fixed Amount - Range 1 - Secondary</t>
  </si>
  <si>
    <t>Fixed Amount - Range 2 - Secondary</t>
  </si>
  <si>
    <t>Fixed Amount - Range 3 - Secondary</t>
  </si>
  <si>
    <t>Fixed Amount - Range 4 - Secondary</t>
  </si>
  <si>
    <t>Fixed Amount - Range 5 - Secondary</t>
  </si>
  <si>
    <t>PFG - Kindergarten</t>
  </si>
  <si>
    <t>PFG - Grades 1 to 3</t>
  </si>
  <si>
    <t>PFG - Grades 4 to 8</t>
  </si>
  <si>
    <t>PFG - Secondary</t>
  </si>
  <si>
    <t>PFG - ECE</t>
  </si>
  <si>
    <t>ECE - Staffing Range 1</t>
  </si>
  <si>
    <t>ECE - Staffing Range 2</t>
  </si>
  <si>
    <t>ECE - Staffing Range 3</t>
  </si>
  <si>
    <t>Variable Amount - Range 1 - Elementary</t>
  </si>
  <si>
    <t>Variable Amount - Range 2 - Elementary</t>
  </si>
  <si>
    <t>Variable Amount - Range 3 - Elementary</t>
  </si>
  <si>
    <t>Variable Amount - Range 4 - Elementary</t>
  </si>
  <si>
    <t>Variable Amount - Range 5 - Elementary</t>
  </si>
  <si>
    <t>Variable Amount - Range 1 - Secondary</t>
  </si>
  <si>
    <t>Variable Amount - Range 2 - Secondary</t>
  </si>
  <si>
    <t>Variable Amount - Range 3 - Secondary</t>
  </si>
  <si>
    <t>Variable Amount - Range 4 - Secondary</t>
  </si>
  <si>
    <t>Variable Amount - Range 5 - Secondary</t>
  </si>
  <si>
    <t>ECE - ADE Range 1</t>
  </si>
  <si>
    <t>ECE - ADE Range 2</t>
  </si>
  <si>
    <t>ECE - ADE Range 3</t>
  </si>
  <si>
    <t>Floor - Secondary</t>
  </si>
  <si>
    <t>ADE Range 1 - Elementary</t>
  </si>
  <si>
    <t>ADE Range 2 - Elementary</t>
  </si>
  <si>
    <t>ADE Range 3 - Elementary</t>
  </si>
  <si>
    <t>ADE Range 4 - Elementary</t>
  </si>
  <si>
    <t>ADE Range 5 - Elementary</t>
  </si>
  <si>
    <t>ADE Range 1 - Secondary</t>
  </si>
  <si>
    <t>ADE Range 2 - Secondary</t>
  </si>
  <si>
    <t>ADE Range 3 - Secondary</t>
  </si>
  <si>
    <t>ADE Range 4 - Secondary</t>
  </si>
  <si>
    <t>ADE Range 5 - Secondary</t>
  </si>
  <si>
    <t>Range amount for Sec schools over 200 ADE</t>
  </si>
  <si>
    <t>(Line 6.3 + line 6.2.7 + line 6.4)</t>
  </si>
  <si>
    <t>(Sum of lines 9.1.3, 9.2.4, 9.3.1 and 9.5.4)</t>
  </si>
  <si>
    <t>(Sum of lines 10.12, 10.13, 10.14 and 10.15)</t>
  </si>
  <si>
    <t>(Sum of lines 11.2, 11.4, 11.6,)</t>
  </si>
  <si>
    <t>The total on Schedule 10ADJ Col. 15 should equal the sum of the sub-totals</t>
  </si>
  <si>
    <t>Schedule 10ADJ, Col.15</t>
  </si>
  <si>
    <t>The total on Schedule 10ADJ Col. 18 should equal the sum of the sub-totals</t>
  </si>
  <si>
    <t>Schedule 10ADJ, Col.18</t>
  </si>
  <si>
    <t>Schedule 10G - The EARSL cannot be zero if there is an opening unamortized liability for Retirement Gratuities</t>
  </si>
  <si>
    <t>Schedule 10G - The EARSL cannot be zero if there is an opening unamortized liability for ERIP</t>
  </si>
  <si>
    <t>Schedule 10G - The amortization period cannot be zero if there is an opening unamortized liability for Retirement Health/Dental etc.</t>
  </si>
  <si>
    <t>Travel amount (Line 16.12.1 / 3)</t>
  </si>
  <si>
    <t>Remote travel amount (Line 16.12.2 x (Line 16.12.3 - 1.00)) (negative = 0)</t>
  </si>
  <si>
    <t>Elem:  Section 2, line 2.13, Col. 1 - line 2.6.3, Col 1 - line 2.4, Col 1 - line 2.2.1, Col 1</t>
  </si>
  <si>
    <t>Sec:  Section 2, line 2.13, Col. 2 -  line 2.6.3, Col 2 - line 2.4, Col 2 - line 2.11 - line 2.2.1 Col 2</t>
  </si>
  <si>
    <t>Elem:  Section 3,  line 3.4</t>
  </si>
  <si>
    <t>Sec:  Section 3, lines 3.4</t>
  </si>
  <si>
    <t>Elem:  Section 7, line 7.16</t>
  </si>
  <si>
    <t>Sec:  Section 7, line 7.16</t>
  </si>
  <si>
    <t>Elem:  Section 7, line 7.17</t>
  </si>
  <si>
    <t>Sec:  Section 7, line 7.17</t>
  </si>
  <si>
    <t>Subtotal (to deferred revenue Sch 5.1, line 2.28, Col.2)</t>
  </si>
  <si>
    <t>freeze</t>
  </si>
  <si>
    <t xml:space="preserve">(Sum of lines 10.3.2 and 10.3.5) </t>
  </si>
  <si>
    <t>(Sum of lines 10.2.4, 10.3.6, 10.16, and 10.18.1)</t>
  </si>
  <si>
    <t>2015/2016 Estimated Tax Revenue (Schedule 11A Est Tax Revenue, line 11.14)</t>
  </si>
  <si>
    <t>High Needs per pupil amount (Table 1, Col. 2,  2015-16 Instructions)</t>
  </si>
  <si>
    <t>From Sept. 1, 2014 to Oct. 31, 2015</t>
  </si>
  <si>
    <t>From Sept. 1, 2013 to Aug. 31, 2014</t>
  </si>
  <si>
    <t>Secondary (exclude 21 &amp; over at December 31, 2015) 
(whole numbers)</t>
  </si>
  <si>
    <t>Allocation in respect of pupils born in Canada (Table 2, 2015-16 Instructions)</t>
  </si>
  <si>
    <t>Number of pupils of the board enrolled as of October 31, 2015 who entered Canada from countries where English is not the first language or where a variety of English that is different from Instructional English is spoken ( S.27(2) Ont. 2015/16 Grant Reg.)</t>
  </si>
  <si>
    <t>Distance in kilometres (Table 4, 2015-16 Instructions)</t>
  </si>
  <si>
    <t>Use the Full-Time Equivalent Number of Teachers as of October 31, 2015 (one decimal) as described in section 40(4) of Ont. 2015/16 Grants for Student Needs Reg.</t>
  </si>
  <si>
    <t xml:space="preserve">b) Occasional teachers are only counted if the teacher he/she replaces is not expected to resume instructional duties in the 2015/16 fiscal year.  </t>
  </si>
  <si>
    <t>c) Number of full year teaching experience is to be rounded to the nearest whole number as per Section 40(6) of the Ont. 2015/16 Grants For Student Needs Reg.</t>
  </si>
  <si>
    <t>e) Teachers, who are assigned to instruct for part of their time, should be included, as per Section  40(4) of Ont. 2015/16 Grants For Student Needs Reg.</t>
  </si>
  <si>
    <t>f) Principals or vice-principals, who are assigned to instruct for part of their time, should be included, as per Section 40(4) of Ont. 2015/16 Grants For Student Needs Reg.</t>
  </si>
  <si>
    <t>Boards should truncate part years of experience as per section 41(6) of Ont. 2015/16 Grants For Student Needs Reg.</t>
  </si>
  <si>
    <t>Qualification Factors - Table 13 Ontario 2015/16 Grant Regulation</t>
  </si>
  <si>
    <t xml:space="preserve">2015/16 Day School ADE </t>
  </si>
  <si>
    <t>.....Table 14 of 2015-16 Ontario Grant Reg. X Item 7.30</t>
  </si>
  <si>
    <t>2015/16 Day School ADE of the board</t>
  </si>
  <si>
    <t>Number of trustees on the board (Table 6, Col. 2, 2015-16 Instructions)</t>
  </si>
  <si>
    <t>Allocation for trustees' honoraria frozen at Dec 1, 1996 amount (Table 6, Col. 3, 2015-16 Instructions)</t>
  </si>
  <si>
    <t>Remote distance factor (Table 7, 2015-16 Instructions)</t>
  </si>
  <si>
    <t>Actual total Elementary school area (Table 9, 2015-16 Instructions)</t>
  </si>
  <si>
    <t>Actual total Secondary school area (Table 9, 2015-16 Guidelines)</t>
  </si>
  <si>
    <t>………...Table 11, 2015-16 Instructions</t>
  </si>
  <si>
    <t>2015-2016 number of eligible teacherages indicated below :</t>
  </si>
  <si>
    <t>(Table 12, 2015-16 Instructions)</t>
  </si>
  <si>
    <t>Base amount (Table 13, Col. 2, 2015-16 Instructions)</t>
  </si>
  <si>
    <t>Maximum coordinator travel allocation (Table 13, Col. 3, 2015-16 Instructions)</t>
  </si>
  <si>
    <t>School component (Table 13, Col. 4, 2015-16 Instructions)</t>
  </si>
  <si>
    <t>School Effectiveness Lead Amount (Table 10, Col. 2, 2015-16 Instructions)</t>
  </si>
  <si>
    <t>Per Pupil Amount (Table 10, Col. 4, 2015-16 Instructions)</t>
  </si>
  <si>
    <t>Maximum coordinator travel allocation (Table 10, Col. 3, 2015-16 Instructions)</t>
  </si>
  <si>
    <t>Specialist High Skills Major Support (Table 15, Col. 3, 2015-16 Instructions)</t>
  </si>
  <si>
    <t>2015/2016</t>
  </si>
  <si>
    <t>2014/15 declining enrolment adjustment before phase in amount (Note)</t>
  </si>
  <si>
    <t>2015-16 Pupil Foundation allocation - per pupil amount</t>
  </si>
  <si>
    <t>2015-16 SEPPA - per pupil amount</t>
  </si>
  <si>
    <t xml:space="preserve">  .....Table 14, 2015-16 Instructions   </t>
  </si>
  <si>
    <t>Enter the number of pupils transported by the board in 2015-16 who attend a school operated by the board and for whom no fees are received by the board.</t>
  </si>
  <si>
    <t>Enter the number of pupils transported by the board in 2015-16 who attend a school operated by the board for whom fees are received by the board.  Include pupils attending a school operated by another board and for whom the board is paying transportation costs (e.g. secondary school pupils attending secondary school in another community).</t>
  </si>
  <si>
    <t>Report the collective agreement for 2015/16; where no agreement exits, report the most recent year.</t>
  </si>
  <si>
    <t>Appendix G - Board Teacher Salary Grid - 2015-16</t>
  </si>
  <si>
    <t>Appendix H - 2015-16 Staffing</t>
  </si>
  <si>
    <t>Report board staffing, based on FTE as of October 31, 2015 (Two decimals)</t>
  </si>
  <si>
    <t>of the Education Act for the period September 1, 2015, to August 31, 2016.</t>
  </si>
  <si>
    <t>2015-16 Budget</t>
  </si>
  <si>
    <t>for the year ended August 31, 2016</t>
  </si>
  <si>
    <t>Total moveable type assets 2015-16</t>
  </si>
  <si>
    <t>2015-16</t>
  </si>
  <si>
    <t>Schedule 3C - Tangible Capital Asset Continuity Schedule - 2015-16</t>
  </si>
  <si>
    <t>Opening Balance September 1, 2015</t>
  </si>
  <si>
    <t>Closing Balance August 31, 2016</t>
  </si>
  <si>
    <t>For the year ended August 31, 2016</t>
  </si>
  <si>
    <t>Balance at Sept 1, 2015</t>
  </si>
  <si>
    <t>Balance at Aug 31, 2016</t>
  </si>
  <si>
    <t>Employee Future Benefits - retirement gratuity liability as of September 1, 2015 to be amortized over the employee average remaining service life (EARSL) reported in Schedule 10G</t>
  </si>
  <si>
    <t>Balance at September 1, 2015</t>
  </si>
  <si>
    <t>Balance at August 31, 2016</t>
  </si>
  <si>
    <r>
      <t xml:space="preserve">If a school raises fund </t>
    </r>
    <r>
      <rPr>
        <u/>
        <sz val="11"/>
        <rFont val="Arial"/>
        <family val="2"/>
      </rPr>
      <t>specifically</t>
    </r>
    <r>
      <rPr>
        <sz val="11"/>
        <rFont val="Arial"/>
        <family val="2"/>
      </rPr>
      <t xml:space="preserve"> for the purchase of a capital asset, then the revenue received should be deferred until a capital asset is purchased.  When the funds are spent on their intended purpose, the deferred revenue will be transferred to revenue in 2015-16.  Other school funds will be recognized in revenue as received (i.e. the funds are meant to support operating expenses and are recognized in the period these expenses occur).</t>
    </r>
  </si>
  <si>
    <t>Grant accrual re. 2015 accrued tax adjustment</t>
  </si>
  <si>
    <t>Plus: Amortization of Employee Future Benefits - retirement health/dental/life ins. liability as of Sept.1, 2015 over period reported in Sch 10G</t>
  </si>
  <si>
    <t>Plus:Amortization of EFB - retirement gratuity &amp; ERIP liability as of Sept.1, 2015 over EARSL reported in Sch 10G</t>
  </si>
  <si>
    <t>Schedule of Tax Revenue for the Calendar Year 2015</t>
  </si>
  <si>
    <t>Enrolment for 2015/2016</t>
  </si>
  <si>
    <t xml:space="preserve">Pupils of the board (S4(1) of Ontario 2015/16 Grant Regulation): Pupils of the board are pupils enrolled in schools operated by the board </t>
  </si>
  <si>
    <t>Note 1 - Where a board offers a combined JK/SK program, the FTE of pupils on the program calculated in accordance with the 2015/16 ADE regulation are to be reported under Col 4 and Col 8</t>
  </si>
  <si>
    <t>October 31, 2015  - JK</t>
  </si>
  <si>
    <t>March 31, 2016    - JK</t>
  </si>
  <si>
    <t>October 31, 2015</t>
  </si>
  <si>
    <t>March 31, 2016</t>
  </si>
  <si>
    <t>For the year ended August 31,2016</t>
  </si>
  <si>
    <t>Unsupported Debt at Aug 31, 2016</t>
  </si>
  <si>
    <t>Tax Revenue Adjustment</t>
  </si>
  <si>
    <t>Tax supplementary and tax write-offs adjustment - accrual re. 2016 amounts</t>
  </si>
  <si>
    <t>2015/16 School Renewal Report</t>
  </si>
  <si>
    <t>For pupils enrolled in grade 9 in 2015/16 school year and who were strongly encouraged to successfully complete additional course work of up to 30 hours when the pupil plans to switch from one course type in grade 9 to the other in grade 10 in the same subject</t>
  </si>
  <si>
    <t>Board Amount  (Table 8, Col. 2, 2015-16 Instructions)</t>
  </si>
  <si>
    <t>Per Pupil Amount (Table 8, Col. 3, 2015-16 Instructions)</t>
  </si>
  <si>
    <t>Travel Amount (Table 8, Col. 4, 2015-16 Instructions)</t>
  </si>
  <si>
    <t>Number of elementary pupils as at October 31, 2015</t>
  </si>
  <si>
    <t>From Sept. 1, 2012 to Aug. 31, 2013</t>
  </si>
  <si>
    <t>Day school ADE of "pupils of the board" who are 21 years of age or over</t>
  </si>
  <si>
    <t xml:space="preserve">High Credit ADE; Grades 9 to 12 (under 21 years) </t>
  </si>
  <si>
    <t>Continuing Education ADE (CP0579)</t>
  </si>
  <si>
    <t>Summer School ADE (CP0584)</t>
  </si>
  <si>
    <t>.....(2014-15: Item 16.8.3; 2015-16: Schedule 13, item 4)</t>
  </si>
  <si>
    <t>2014-15 Declining Enrolment before Phase in Amount</t>
  </si>
  <si>
    <t>Declining Enrolment ADE 2014-15 JK-SK (Actual Pupils)</t>
  </si>
  <si>
    <t>Declining Enrolment ADE 2014-15 Grades 1 to 3</t>
  </si>
  <si>
    <t>Declining Enrolment ADE 2014-15 Grades 4 to 8</t>
  </si>
  <si>
    <t>Declining Enrolment ADE 2014-15 Secondary</t>
  </si>
  <si>
    <t>Isolates 2014-15</t>
  </si>
  <si>
    <t>Isolates 2015-16  Proposed</t>
  </si>
  <si>
    <t>*Not needed</t>
  </si>
  <si>
    <t>old calc</t>
  </si>
  <si>
    <t>Total Adjustments ( Col 15 + Col. 18 - Col. 14 - Col. 16)</t>
  </si>
  <si>
    <t>Principal Amount (Line 1.3.2.3 x Col. A)</t>
  </si>
  <si>
    <t>Vice-Principal Amount (Line 1.3.3.3 x Col. A)</t>
  </si>
  <si>
    <t>Secretarial support staff amount (Line 1.3.4.3 x Col. A)</t>
  </si>
  <si>
    <t>1.3.2</t>
  </si>
  <si>
    <t>1.3.3</t>
  </si>
  <si>
    <t>1.3.4</t>
  </si>
  <si>
    <t xml:space="preserve">Number of Elementary School Principals funded </t>
  </si>
  <si>
    <t xml:space="preserve">Number of Elementary School Vice-Principals funded </t>
  </si>
  <si>
    <t xml:space="preserve">Number of Elementary School Secretarial Support Staff funded </t>
  </si>
  <si>
    <t>NTIP Expenses</t>
  </si>
  <si>
    <t xml:space="preserve">Schedule 10G,     line 3, col.16 </t>
  </si>
  <si>
    <t>Schedule 10G,     line 3, col.15</t>
  </si>
  <si>
    <t>The sum of the amortization and write downs reported in Sch 10 should be equal to the amortization and write downs in Sch 3C</t>
  </si>
  <si>
    <t>Schedule 10, lines 72 to 76</t>
  </si>
  <si>
    <t>Schedule 3C, total write-downs and amort expense</t>
  </si>
  <si>
    <t>The Total FTE from Teacher Grid 1 should be equal to the Total FTE from Teacher Grid 2</t>
  </si>
  <si>
    <t>Section 7 Items 7.1 and 7.2</t>
  </si>
  <si>
    <t>Section 7 Items 7.7 and 7.8</t>
  </si>
  <si>
    <t>Section 7 Item 7.31</t>
  </si>
  <si>
    <t>Special Education expenditures for Early Childhood Educators cannot be greater than the Total expenditures for Early Childhood Educators</t>
  </si>
  <si>
    <t>Schedule 10A, Line 33.1 + Schedule 10B, Line 33.1</t>
  </si>
  <si>
    <t>Schedule 10A, Line 33.2</t>
  </si>
  <si>
    <t>Schedule 10ADJ,              Line 53.1</t>
  </si>
  <si>
    <t>Schedule 10ADJ,              Line 53.2</t>
  </si>
  <si>
    <t>Schedule 9, Sum of Line 5.2, 7.1 and 8.5</t>
  </si>
  <si>
    <t>Appendix B1
CP1055</t>
  </si>
  <si>
    <t>Appendix B1
CP1056</t>
  </si>
  <si>
    <t>The day school ADE of elementary other pupils reported on Schedule 13 is equal to the number reported on Appendix B1</t>
  </si>
  <si>
    <t>The day school ADE of secondary other pupils reported on Schedule 13 is equal to the number reported on Appendix B1</t>
  </si>
  <si>
    <t>Adult education tuition fees including PAC must be calculated on Appendix B1 if Adult Education ADE exists</t>
  </si>
  <si>
    <t>Appendix B1, 
Item 1.18 Col.6</t>
  </si>
  <si>
    <t>Cost per sq. metre - Elementary (SBEM)</t>
  </si>
  <si>
    <t>Cost per sq. metre - Secondary (SBEM)</t>
  </si>
  <si>
    <t>Benchmark Sq/m cost for elementary schools</t>
  </si>
  <si>
    <t>Benchmark Sq/m cost for elementary schools (SBEM)</t>
  </si>
  <si>
    <t>Benchmark Sq/m cost for secondary schools</t>
  </si>
  <si>
    <t>Benchmark Sq/m cost for secondary schools (SBEM)</t>
  </si>
  <si>
    <t>Trustees' Association Fee</t>
  </si>
  <si>
    <t>1.10.1</t>
  </si>
  <si>
    <t>10.20</t>
  </si>
  <si>
    <t>2014-15 SPECIAL EDUCATION High Needs</t>
  </si>
  <si>
    <r>
      <t>N.B. -</t>
    </r>
    <r>
      <rPr>
        <sz val="11"/>
        <rFont val="Arial"/>
        <family val="2"/>
      </rPr>
      <t xml:space="preserve"> Please distribute the ADE from Items 2.3 and 3.5 to the categories specified below:</t>
    </r>
  </si>
  <si>
    <t>Home-to-School (includes School-to-School)</t>
  </si>
  <si>
    <t>Board, Lodging and WEEKLY TRANSPORTATION</t>
  </si>
  <si>
    <t>Number of contracted and board-owned vans and busses (board share only)</t>
  </si>
  <si>
    <t xml:space="preserve"> (2 decimal places)</t>
  </si>
  <si>
    <t>Section 10 - Administration and Governance Allocations</t>
  </si>
  <si>
    <t>Learning Opportunities - Demographic amount</t>
  </si>
  <si>
    <t>..... (Item 7.34 - 1) x ECE Q&amp;E per Pupil Benchmark 1,664.73, 0 if negative</t>
  </si>
  <si>
    <r>
      <t xml:space="preserve">Number of Teacherages </t>
    </r>
    <r>
      <rPr>
        <b/>
        <sz val="12"/>
        <rFont val="Arial"/>
        <family val="2"/>
      </rPr>
      <t>2014-15</t>
    </r>
  </si>
  <si>
    <r>
      <t xml:space="preserve">Number of Teacherages </t>
    </r>
    <r>
      <rPr>
        <b/>
        <sz val="12"/>
        <rFont val="Arial"/>
        <family val="2"/>
      </rPr>
      <t>2015-16</t>
    </r>
  </si>
  <si>
    <t>Schedule 10ADJ - Adjustments for Compliance Purposes</t>
  </si>
  <si>
    <t>No longer funded</t>
  </si>
  <si>
    <r>
      <t xml:space="preserve">Note 1 - </t>
    </r>
    <r>
      <rPr>
        <sz val="12"/>
        <rFont val="Arial"/>
        <family val="2"/>
      </rPr>
      <t>The total high needs amount should be allocated to the Elementary and Secondary panel using the proportions of the enrolment of the high needs students in each panel.</t>
    </r>
  </si>
  <si>
    <r>
      <t xml:space="preserve">Note 2 - </t>
    </r>
    <r>
      <rPr>
        <sz val="12"/>
        <rFont val="Arial"/>
        <family val="2"/>
      </rPr>
      <t xml:space="preserve">Behavioural Expertise Funding will be provided to the Moose Factory Island DSAB,  which is provided to service the three Moosonee area Boards and the Penetanguishine Protestant </t>
    </r>
  </si>
  <si>
    <t>Separate School Board.</t>
  </si>
  <si>
    <r>
      <t xml:space="preserve">French as a Second Language Allocation </t>
    </r>
    <r>
      <rPr>
        <sz val="12"/>
        <rFont val="Arial"/>
        <family val="2"/>
      </rPr>
      <t>(Line 3.1.1 Col. 3 + Line 3.1.2  Col. 3)</t>
    </r>
  </si>
  <si>
    <r>
      <t>Total French as a First Language allocation</t>
    </r>
    <r>
      <rPr>
        <sz val="12"/>
        <rFont val="Arial"/>
        <family val="2"/>
      </rPr>
      <t xml:space="preserve"> (Line  3.2.1, Col. 3 + line 3.2.2, Col. 3)</t>
    </r>
  </si>
  <si>
    <r>
      <t xml:space="preserve">ALF Allocation </t>
    </r>
    <r>
      <rPr>
        <sz val="12"/>
        <rFont val="Arial"/>
        <family val="2"/>
      </rPr>
      <t>(Line 3.5.1  Col. 3 + Line 3.5.2.1  Col. 3)</t>
    </r>
  </si>
  <si>
    <r>
      <t>EQM, élèves du conseil inscrits au M et aux 3 premières années d'études</t>
    </r>
    <r>
      <rPr>
        <sz val="12"/>
        <rFont val="Arial"/>
        <family val="2"/>
      </rPr>
      <t>(Tab.13, Poste 1.3.1 + 1.3.2+1.3.3)</t>
    </r>
  </si>
  <si>
    <r>
      <t xml:space="preserve">if line 5.2.1 is less than 151, </t>
    </r>
    <r>
      <rPr>
        <b/>
        <sz val="12"/>
        <rFont val="Arial"/>
        <family val="2"/>
      </rPr>
      <t>enter 0</t>
    </r>
  </si>
  <si>
    <r>
      <t>Remote and Rural Allocation</t>
    </r>
    <r>
      <rPr>
        <sz val="12"/>
        <rFont val="Arial"/>
        <family val="2"/>
      </rPr>
      <t xml:space="preserve"> </t>
    </r>
  </si>
  <si>
    <r>
      <t xml:space="preserve">Non-Teaching Staff - Cost Adjustment amount </t>
    </r>
    <r>
      <rPr>
        <sz val="12"/>
        <rFont val="Arial"/>
        <family val="2"/>
      </rPr>
      <t>(Table  5, 2015-16 Instructions)</t>
    </r>
  </si>
  <si>
    <t>Does not use QECO for elementary, use 2005 DataForm A submitted to the Office of Collective Bargaining Information of the Ministry of Labour for classification or elect by written</t>
  </si>
  <si>
    <t>notice to the Ministry to use QECO Programme Level 4.</t>
  </si>
  <si>
    <t xml:space="preserve">Does not use QECO or OSSTF for secondary, use 2005 DataForm A submitted to the Office of Collective Bargaining Information of the Ministry of Labour for classification or elect </t>
  </si>
  <si>
    <t>by written notice to the Minister to use 1992 OSSTF Certification System.</t>
  </si>
  <si>
    <t xml:space="preserve">a) Teachers, who are not assigned a regular timetable as of October 31, 2015, are not to be included, except for teachers on leave of absences with pay and for which the Board is not </t>
  </si>
  <si>
    <t>reimbursed as per Section 40(4) of the Ont. 2015/16 Grants for Student Needs Reg.</t>
  </si>
  <si>
    <t xml:space="preserve">Average experience factor (Item 7.6.1/7.6.2) </t>
  </si>
  <si>
    <t>Total number of teachers reported on grid</t>
  </si>
  <si>
    <t>Total experience factors</t>
  </si>
  <si>
    <t>Total Experience Factors by Panel</t>
  </si>
  <si>
    <r>
      <t xml:space="preserve">Assistance for Student Success </t>
    </r>
    <r>
      <rPr>
        <sz val="12"/>
        <rFont val="Arial"/>
        <family val="2"/>
      </rPr>
      <t>(note 1)</t>
    </r>
  </si>
  <si>
    <r>
      <t xml:space="preserve">Assistance for School Effectiveness  </t>
    </r>
    <r>
      <rPr>
        <sz val="12"/>
        <rFont val="Arial"/>
        <family val="2"/>
      </rPr>
      <t>(note 1)</t>
    </r>
  </si>
  <si>
    <t xml:space="preserve">Student Success Teachers and Literacy &amp; Numeracy Coaches </t>
  </si>
  <si>
    <t>(Table 16, 2015-16 Instructions)</t>
  </si>
  <si>
    <r>
      <t>In 2015–16, school boards will receive funding for the NTIP Allocation that is the lesser of:
(</t>
    </r>
    <r>
      <rPr>
        <b/>
        <u/>
        <sz val="10"/>
        <rFont val="Arial"/>
        <family val="2"/>
      </rPr>
      <t>1)</t>
    </r>
    <r>
      <rPr>
        <b/>
        <sz val="10"/>
        <rFont val="Arial"/>
        <family val="2"/>
      </rPr>
      <t xml:space="preserve"> $1,340.41 multiplied by the number of teachers on Rows 0, 1, and 2 of a board's Teacher Qualifications and Experience Grid with movement in 2014–15,
                      or
(</t>
    </r>
    <r>
      <rPr>
        <b/>
        <u/>
        <sz val="10"/>
        <rFont val="Arial"/>
        <family val="2"/>
      </rPr>
      <t>2)</t>
    </r>
    <r>
      <rPr>
        <b/>
        <sz val="10"/>
        <rFont val="Arial"/>
        <family val="2"/>
      </rPr>
      <t xml:space="preserve"> A board's expenditure for NTIP in 2015–16.
</t>
    </r>
  </si>
  <si>
    <r>
      <t>Note 1</t>
    </r>
    <r>
      <rPr>
        <sz val="12"/>
        <rFont val="Arial"/>
        <family val="2"/>
      </rPr>
      <t>: A special approval is issued to a school authority based on an estimated cost for the special circumstance expenditure.  A school authority will receive recognition for funding based on the lesser of the approved amount and the actual cost.</t>
    </r>
  </si>
  <si>
    <r>
      <t>Note 2</t>
    </r>
    <r>
      <rPr>
        <sz val="12"/>
        <rFont val="Arial"/>
        <family val="2"/>
      </rPr>
      <t xml:space="preserve">: Where a school authority has underestimated a special approval expenditure in its initial application, it may make a supplementary request. The request for the supplementary amount should be recorded on  a separate line item. </t>
    </r>
    <r>
      <rPr>
        <b/>
        <sz val="12"/>
        <rFont val="Arial"/>
        <family val="2"/>
      </rPr>
      <t>(Applicable only at Revised Estimates and Financial Statement stage.)</t>
    </r>
  </si>
  <si>
    <r>
      <t>Note 3</t>
    </r>
    <r>
      <rPr>
        <sz val="12"/>
        <rFont val="Arial"/>
        <family val="2"/>
      </rPr>
      <t>: Where a school authority has surplus funds either in a reserve or as a result of current year operations, the school authority must first pay for these exceptional expenditures from surplus funds. Please refer to the Funding Guidelines for School Authorities (Isolate Boards) - section on Special Approvals.</t>
    </r>
  </si>
  <si>
    <r>
      <t>Note 4</t>
    </r>
    <r>
      <rPr>
        <sz val="12"/>
        <rFont val="Arial"/>
        <family val="2"/>
      </rPr>
      <t>: Capital expenditures for major capital projects reported in Section 15.3 as Capital Program Gratnt will be funded as the expenditures are incurred by the board. The board will need to submit monthly claims for reimbursement including supporting documentation.</t>
    </r>
  </si>
  <si>
    <r>
      <t>For ministry use only</t>
    </r>
    <r>
      <rPr>
        <strike/>
        <sz val="12"/>
        <color indexed="10"/>
        <rFont val="Arial"/>
        <family val="2"/>
      </rPr>
      <t>: Adjustment</t>
    </r>
  </si>
  <si>
    <r>
      <t>Deduct surplus operating funds (</t>
    </r>
    <r>
      <rPr>
        <b/>
        <sz val="12"/>
        <rFont val="Arial"/>
        <family val="2"/>
      </rPr>
      <t>See note 3 above</t>
    </r>
    <r>
      <rPr>
        <sz val="12"/>
        <rFont val="Arial"/>
        <family val="2"/>
      </rPr>
      <t>)</t>
    </r>
  </si>
  <si>
    <r>
      <t>For ministry use only</t>
    </r>
    <r>
      <rPr>
        <sz val="12"/>
        <rFont val="Arial"/>
        <family val="2"/>
      </rPr>
      <t>: Adjustment</t>
    </r>
  </si>
  <si>
    <r>
      <t>Deduct surplus capital and operating funds (</t>
    </r>
    <r>
      <rPr>
        <b/>
        <sz val="12"/>
        <rFont val="Arial"/>
        <family val="2"/>
      </rPr>
      <t>See note 3 above</t>
    </r>
    <r>
      <rPr>
        <sz val="12"/>
        <rFont val="Arial"/>
        <family val="2"/>
      </rPr>
      <t>)</t>
    </r>
  </si>
  <si>
    <r>
      <t xml:space="preserve">Special approval allocation for Capital Program Grant </t>
    </r>
    <r>
      <rPr>
        <sz val="12"/>
        <rFont val="Arial"/>
        <family val="2"/>
      </rPr>
      <t>(see note 4 above)</t>
    </r>
  </si>
  <si>
    <t>Secondary (excludes pupils 21 and over)</t>
  </si>
  <si>
    <r>
      <t xml:space="preserve">Native Language Amount </t>
    </r>
    <r>
      <rPr>
        <sz val="12"/>
        <rFont val="Arial"/>
        <family val="2"/>
      </rPr>
      <t>(All pupils)</t>
    </r>
  </si>
  <si>
    <r>
      <t>Note 1</t>
    </r>
    <r>
      <rPr>
        <sz val="12"/>
        <rFont val="Arial"/>
        <family val="2"/>
      </rPr>
      <t>:</t>
    </r>
  </si>
  <si>
    <r>
      <t xml:space="preserve">Total </t>
    </r>
    <r>
      <rPr>
        <sz val="12"/>
        <rFont val="Arial"/>
        <family val="2"/>
      </rPr>
      <t>- Home-to-School and School-to-School</t>
    </r>
  </si>
  <si>
    <r>
      <t xml:space="preserve">Total </t>
    </r>
    <r>
      <rPr>
        <sz val="12"/>
        <rFont val="Arial"/>
        <family val="2"/>
      </rPr>
      <t>- Territorial Student Program</t>
    </r>
  </si>
  <si>
    <r>
      <t xml:space="preserve">Total </t>
    </r>
    <r>
      <rPr>
        <sz val="12"/>
        <rFont val="Arial"/>
        <family val="2"/>
      </rPr>
      <t>(Sommes des Col.2 à 5)</t>
    </r>
  </si>
  <si>
    <r>
      <t xml:space="preserve">Total 
</t>
    </r>
    <r>
      <rPr>
        <sz val="12"/>
        <rFont val="Arial"/>
        <family val="2"/>
      </rPr>
      <t>(Sum of Col.2      to Col. 5)</t>
    </r>
  </si>
  <si>
    <t>Schedule 1</t>
  </si>
  <si>
    <t>Consolidated Statement of Financial Position</t>
  </si>
  <si>
    <t>For the year ending August 31</t>
  </si>
  <si>
    <t>(Restated)</t>
  </si>
  <si>
    <t>FINANCIAL ASSETS</t>
  </si>
  <si>
    <t>Cash and cash equivalents</t>
  </si>
  <si>
    <t>Temporary investments</t>
  </si>
  <si>
    <t>Accounts receivable</t>
  </si>
  <si>
    <t>Long Term Investments</t>
  </si>
  <si>
    <t>TOTAL FINANCIAL ASSETS</t>
  </si>
  <si>
    <t>LIABILITIES</t>
  </si>
  <si>
    <t>Temporary Borrowing</t>
  </si>
  <si>
    <t>Accounts payable  &amp; Accrued liabilities</t>
  </si>
  <si>
    <t>Net Debenture Debt, Capital Loans and Leases</t>
  </si>
  <si>
    <t>Deferred revenue</t>
  </si>
  <si>
    <t>Note 1</t>
  </si>
  <si>
    <t>Employee benefits payable</t>
  </si>
  <si>
    <r>
      <t xml:space="preserve">TOTAL </t>
    </r>
    <r>
      <rPr>
        <b/>
        <sz val="10"/>
        <rFont val="Arial"/>
        <family val="2"/>
      </rPr>
      <t>LIABILITIES</t>
    </r>
  </si>
  <si>
    <t>NET FINANCIAL ASSETS (NET DEBT)</t>
  </si>
  <si>
    <t>NON-FINANCIAL ASSETS</t>
  </si>
  <si>
    <t>Prepaid Expenses</t>
  </si>
  <si>
    <t>Inventories of supplies</t>
  </si>
  <si>
    <t>Tangible Capital Assets</t>
  </si>
  <si>
    <t>TOTAL NON-FINANCIAL ASSETS</t>
  </si>
  <si>
    <t>ACCUMULATED SURPLUS (DEFICIT)</t>
  </si>
  <si>
    <t>Signed On Behalf Of The Board:</t>
  </si>
  <si>
    <t>Signature of Chief Executive Officer</t>
  </si>
  <si>
    <t>Signature of Chair of the Board</t>
  </si>
  <si>
    <t xml:space="preserve">1 - </t>
  </si>
  <si>
    <t>All deferred revenue now on one line.</t>
  </si>
  <si>
    <t>2014-15</t>
  </si>
  <si>
    <t>Schedule 1.2</t>
  </si>
  <si>
    <t>Consolidated Statement of Cash Flow</t>
  </si>
  <si>
    <t>OPERATING TRANSACTIONS</t>
  </si>
  <si>
    <t>Annual Surplus (Deficit)</t>
  </si>
  <si>
    <t>Sources and (uses):</t>
  </si>
  <si>
    <t>Non-cash items including amortization, write downs and gain/losses on disposal</t>
  </si>
  <si>
    <t>(Increase) Decrease in temporary investments</t>
  </si>
  <si>
    <t>(Increase) Decrease in accounts receivable</t>
  </si>
  <si>
    <t>(Increase) Decrease in other financial assets</t>
  </si>
  <si>
    <t>Increase (Decrease) in accounts payable &amp; accrued liabilities</t>
  </si>
  <si>
    <t>Increase (Decrease) in other liabilities</t>
  </si>
  <si>
    <t>Increase (Decrease) in deferred revenues</t>
  </si>
  <si>
    <t>Increase (Decrease) in employee benefits payable</t>
  </si>
  <si>
    <t>(Increase) Decrease in prepaid expenses</t>
  </si>
  <si>
    <t>(Increase) Decrease in inventories of supplies</t>
  </si>
  <si>
    <t>Cash provided by (applied to) operating transactions</t>
  </si>
  <si>
    <t>CAPITAL TRANSACTIONS</t>
  </si>
  <si>
    <t>Proceeds on sale of tangible capital assets</t>
  </si>
  <si>
    <t>Cash used to acquire tangible capital assets</t>
  </si>
  <si>
    <t>Cash provided by (applied to) capital transactions</t>
  </si>
  <si>
    <t>INVESTING TRANSACTIONS</t>
  </si>
  <si>
    <t>(Increase) Decrease in investments</t>
  </si>
  <si>
    <t>Cash provided by (applied to) investing transactions</t>
  </si>
  <si>
    <t>FINANCING TRANSACTIONS</t>
  </si>
  <si>
    <t>Long-term liabiltiies issued</t>
  </si>
  <si>
    <t>Increase (Decrease) in temporary borrowing</t>
  </si>
  <si>
    <t>Debt repaid and sinking fund contributions</t>
  </si>
  <si>
    <t>Cash provided by (applied to) financing transactions</t>
  </si>
  <si>
    <t>CHANGE IN CASH AND CASH EQUIVALENTS</t>
  </si>
  <si>
    <t>Opening Cash and Cash Equivalents</t>
  </si>
  <si>
    <t>Closing Cash and Cash Equivalents</t>
  </si>
  <si>
    <t>Schedule 1.3</t>
  </si>
  <si>
    <t>Consolidated Statement of Change in Net Debt</t>
  </si>
  <si>
    <t>2014-15 Actual</t>
  </si>
  <si>
    <t>TANGIBLE CAPITAL ASSET ACTIVITY</t>
  </si>
  <si>
    <t>Acquisition of Tangible Capital Assets</t>
  </si>
  <si>
    <t>Amortization of Tangible Capital Assets</t>
  </si>
  <si>
    <t>Gain/Loss on sale of tangible capital assets</t>
  </si>
  <si>
    <t>Write-downs of tangible capital assets</t>
  </si>
  <si>
    <t>Total tangible capital asset activity</t>
  </si>
  <si>
    <t>OTHER NON-FINANCIAL ASSET ACTIVITY</t>
  </si>
  <si>
    <t>Acquisition of supplies inventories</t>
  </si>
  <si>
    <t>Acquisition of prepaid expenses</t>
  </si>
  <si>
    <t>Consumption of supplies inventories</t>
  </si>
  <si>
    <t>Use of prepaid expenses</t>
  </si>
  <si>
    <t>Total other non-financial activities</t>
  </si>
  <si>
    <t>Change in net financial assets / (net debt)</t>
  </si>
  <si>
    <t>Net financial assets / (net debt) at beginning of year</t>
  </si>
  <si>
    <t>Net financial assets / (net debt) at end of year</t>
  </si>
  <si>
    <t>Schedule 7</t>
  </si>
  <si>
    <t>Detail of Consolidated Statement of Financial Position</t>
  </si>
  <si>
    <t>….Municipalities</t>
  </si>
  <si>
    <t>…School Boards</t>
  </si>
  <si>
    <t>…Government of Ontario</t>
  </si>
  <si>
    <t>…Government of Canada</t>
  </si>
  <si>
    <t xml:space="preserve">…Other </t>
  </si>
  <si>
    <t>Accounts payable</t>
  </si>
  <si>
    <t>2.2.3</t>
  </si>
  <si>
    <t>2.2.4</t>
  </si>
  <si>
    <t>2.2.5</t>
  </si>
  <si>
    <t>Accrued Liabilities</t>
  </si>
  <si>
    <t>2.5.1</t>
  </si>
  <si>
    <t>…Unmatured Debenture Debt</t>
  </si>
  <si>
    <t>2.5.2</t>
  </si>
  <si>
    <t>…Less:  Sinking Fund Assets</t>
  </si>
  <si>
    <t>2.5.3</t>
  </si>
  <si>
    <t>…Debenture Debt NET of Sinking Fund Assets</t>
  </si>
  <si>
    <t>2.5.4</t>
  </si>
  <si>
    <t>…Capital Loans</t>
  </si>
  <si>
    <t>2.5.5</t>
  </si>
  <si>
    <t>…Capital Leases</t>
  </si>
  <si>
    <t>2.5.6</t>
  </si>
  <si>
    <t>Deferred Revenue</t>
  </si>
  <si>
    <t>TOTAL LIABILITIES</t>
  </si>
  <si>
    <t>NET DEBT</t>
  </si>
  <si>
    <t>ACCUMULATED SURPLUS / (DEFICIT)</t>
  </si>
  <si>
    <t>Checksum: Matches Schedule 1</t>
  </si>
  <si>
    <t>Should be $0</t>
  </si>
  <si>
    <t>Schedule 10.3 - Textbooks and Classroom supplies</t>
  </si>
  <si>
    <t>for the year ended August 31, 2015</t>
  </si>
  <si>
    <t>Object Code</t>
  </si>
  <si>
    <t>Corresponding Functions</t>
  </si>
  <si>
    <t>Expenditures</t>
  </si>
  <si>
    <t>Textbooks and learning materials</t>
  </si>
  <si>
    <t>10,23,24,25</t>
  </si>
  <si>
    <t>Software</t>
  </si>
  <si>
    <t>10,23,24</t>
  </si>
  <si>
    <t>23,24,</t>
  </si>
  <si>
    <t>Sub-Total Textbooks &amp; Learning Resources</t>
  </si>
  <si>
    <t>Instruction supplies, incl. Printing &amp; photocopying - instructional, equipment repairs and field trips</t>
  </si>
  <si>
    <t>10,23,24,25,32</t>
  </si>
  <si>
    <t>10,23,24,32</t>
  </si>
  <si>
    <t>Total Classroom Supplies &amp; Services (CP5505)</t>
  </si>
  <si>
    <t>Schedule 10.4 - Supplementary information on salaries and</t>
  </si>
  <si>
    <t xml:space="preserve">                          benefits expenditures</t>
  </si>
  <si>
    <t>*****Expenditures recorded according to the CICA Public Sector Accounting Handbook*****</t>
  </si>
  <si>
    <t>School Administration Expenditures</t>
  </si>
  <si>
    <t>Salary</t>
  </si>
  <si>
    <t>Others</t>
  </si>
  <si>
    <t>1.1 Principal</t>
  </si>
  <si>
    <t>1.2 Vice - Principal</t>
  </si>
  <si>
    <r>
      <t xml:space="preserve">1.3 Sub-total </t>
    </r>
    <r>
      <rPr>
        <sz val="8"/>
        <rFont val="Arial"/>
        <family val="2"/>
      </rPr>
      <t>(note 1)</t>
    </r>
  </si>
  <si>
    <t>2.1 Secretaries</t>
  </si>
  <si>
    <t>2.2 Others</t>
  </si>
  <si>
    <r>
      <t xml:space="preserve">2.3 Sub-total </t>
    </r>
    <r>
      <rPr>
        <sz val="8"/>
        <rFont val="Arial"/>
        <family val="2"/>
      </rPr>
      <t>(note 2)</t>
    </r>
  </si>
  <si>
    <t>3 Total School Administration Expenditures</t>
  </si>
  <si>
    <t>Library &amp; Guidance Salaries &amp; Benefits</t>
  </si>
  <si>
    <t>4.1 Library teachers</t>
  </si>
  <si>
    <t>4.2 Library technicians</t>
  </si>
  <si>
    <t>4.3 Guidance teachers</t>
  </si>
  <si>
    <r>
      <t xml:space="preserve">4.4 Total Library and Guidance salary and benefits expenditures </t>
    </r>
    <r>
      <rPr>
        <sz val="9"/>
        <rFont val="Arial"/>
        <family val="2"/>
      </rPr>
      <t>(note 3)</t>
    </r>
  </si>
  <si>
    <t>5.1 Principal</t>
  </si>
  <si>
    <t>5.2 Vice - Principal</t>
  </si>
  <si>
    <r>
      <t xml:space="preserve">5.3 Sub-total </t>
    </r>
    <r>
      <rPr>
        <sz val="8"/>
        <rFont val="Arial"/>
        <family val="2"/>
      </rPr>
      <t>(note 1)</t>
    </r>
  </si>
  <si>
    <t>6.1 Secretaries</t>
  </si>
  <si>
    <t>6.2 Others</t>
  </si>
  <si>
    <r>
      <t xml:space="preserve">6.3 Sub-total </t>
    </r>
    <r>
      <rPr>
        <sz val="8"/>
        <rFont val="Arial"/>
        <family val="2"/>
      </rPr>
      <t>(note 2)</t>
    </r>
  </si>
  <si>
    <t>7 Total School Administration Expenditures</t>
  </si>
  <si>
    <t>8.1 Library teachers</t>
  </si>
  <si>
    <t>8.2 Library technicians</t>
  </si>
  <si>
    <t>8.3 Guidance teachers</t>
  </si>
  <si>
    <r>
      <t xml:space="preserve">8.4 Total Library and Guidance salary and benefits expenditures </t>
    </r>
    <r>
      <rPr>
        <sz val="9"/>
        <rFont val="Arial"/>
        <family val="2"/>
      </rPr>
      <t>(note 3)</t>
    </r>
  </si>
  <si>
    <t>Elementary &amp; Secondary</t>
  </si>
  <si>
    <t>9.1 Principal</t>
  </si>
  <si>
    <t>9.2 Vice - Principal</t>
  </si>
  <si>
    <r>
      <t xml:space="preserve">9.3 Sub-total </t>
    </r>
    <r>
      <rPr>
        <sz val="8"/>
        <rFont val="Arial"/>
        <family val="2"/>
      </rPr>
      <t>(note 1)</t>
    </r>
  </si>
  <si>
    <t>10.1 Secretaries</t>
  </si>
  <si>
    <t>10.2 Others</t>
  </si>
  <si>
    <r>
      <t xml:space="preserve">10.3 Sub-total </t>
    </r>
    <r>
      <rPr>
        <sz val="8"/>
        <rFont val="Arial"/>
        <family val="2"/>
      </rPr>
      <t>(note 2)</t>
    </r>
  </si>
  <si>
    <t>10.4 Total School Administration Expenditures</t>
  </si>
  <si>
    <t>11.1 Library teachers</t>
  </si>
  <si>
    <t>11.2 Library technicians</t>
  </si>
  <si>
    <t>1.13 Guidance teachers</t>
  </si>
  <si>
    <r>
      <t xml:space="preserve">11.4 Total Library and Guidance salary and benefits expenditures </t>
    </r>
    <r>
      <rPr>
        <sz val="9"/>
        <rFont val="Arial"/>
        <family val="2"/>
      </rPr>
      <t>(note 3)</t>
    </r>
  </si>
  <si>
    <r>
      <t>Note 1</t>
    </r>
    <r>
      <rPr>
        <sz val="10"/>
        <rFont val="Arial"/>
        <family val="2"/>
      </rPr>
      <t xml:space="preserve"> - Principal and Vice-Principal expenditures on line 9.3 should equal to total expenditures for Principal &amp; Vice-Principal at CP 6112 on Schedule 10</t>
    </r>
  </si>
  <si>
    <r>
      <t>Note 2</t>
    </r>
    <r>
      <rPr>
        <sz val="10"/>
        <rFont val="Arial"/>
        <family val="2"/>
      </rPr>
      <t xml:space="preserve"> - Secretaries and others expenditures (line 10.3) should equal to total expenditures for School Office at CP 6212 on Schedule 10</t>
    </r>
  </si>
  <si>
    <r>
      <t>Note 3</t>
    </r>
    <r>
      <rPr>
        <sz val="10"/>
        <rFont val="Arial"/>
        <family val="2"/>
      </rPr>
      <t xml:space="preserve"> - Total salaries and benefits for library &amp; guidance, Item 11.4 Col. 1 &amp; Col. 2 should equal to salaries and benefits for library and guidance on Schedule 10, CP5702 and CP5703 respectively</t>
    </r>
  </si>
  <si>
    <t>Retirement Health, Dental, Life Insurance Plans, Etc.</t>
  </si>
  <si>
    <t>Long-Term Disability Plans</t>
  </si>
  <si>
    <t>Compensated Absences</t>
  </si>
  <si>
    <t>ESTIMATED FUTURE YEARS</t>
  </si>
  <si>
    <t>2015-16 Benefits Payments</t>
  </si>
  <si>
    <t>10</t>
  </si>
  <si>
    <t>11</t>
  </si>
  <si>
    <t>12</t>
  </si>
  <si>
    <t>d) Boards in unorganized areas should  include only their portions of taxes for school purposes relating to the unorganized areas.</t>
  </si>
  <si>
    <t>e) Boards must record in col. 1 the MMA number of each municipality.</t>
  </si>
  <si>
    <t>Board#</t>
  </si>
  <si>
    <t>MMA No.      (note e)</t>
  </si>
  <si>
    <t>Municipal Name</t>
  </si>
  <si>
    <t>Residential Taxes (notes a, c and d)</t>
  </si>
  <si>
    <t>Business Taxes (notes b, c and d)</t>
  </si>
  <si>
    <t>Licence fees for Trailers</t>
  </si>
  <si>
    <t>Total Tax Revenue before adjustments (Sum of col. 3 to 6)</t>
  </si>
  <si>
    <t>School Authority Type</t>
  </si>
  <si>
    <t>Number of Secondary School Principals funded</t>
  </si>
  <si>
    <t>Number of Secondary School Vice-Principals funded</t>
  </si>
  <si>
    <t>Number of Secondary School Secretarial Support Staff funded</t>
  </si>
  <si>
    <t>1.3.11</t>
  </si>
  <si>
    <t>1.3.12</t>
  </si>
  <si>
    <t>1.3.13</t>
  </si>
  <si>
    <t>Elementary school renewal allocation (Line 11.10.1 x Col. A x Col. B)</t>
  </si>
  <si>
    <t xml:space="preserve">Secondary school renewal allocation (Line 11.10.2 x Col. A x Col. B) </t>
  </si>
  <si>
    <t>(Line 11.5 x Col. A x Col. B)</t>
  </si>
  <si>
    <t>Remote and Rural allocation .....(Section 5, (Item 5.4))</t>
  </si>
  <si>
    <t>Administration allocation .....(Section 10, (Item 10.19))</t>
  </si>
  <si>
    <t>(Sum of lines 16.11.3 and 16.11.4)</t>
  </si>
  <si>
    <t>Adjustment for remote and rural allocation (Section 5 Item 5.4 X .1194)</t>
  </si>
  <si>
    <t>16.5.3</t>
  </si>
  <si>
    <t>2013-14 Declining Enrolment before Phase in Amount</t>
  </si>
  <si>
    <t>Section 16, page 3 - calculation of previous year allocations using current benchmarks</t>
  </si>
  <si>
    <t>Total SEPPA Allocation</t>
  </si>
  <si>
    <t>16.10.1a</t>
  </si>
  <si>
    <t>16.10.2b</t>
  </si>
  <si>
    <t>Small School Board Component</t>
  </si>
  <si>
    <t>16.10.1b</t>
  </si>
  <si>
    <t>16.10.2a</t>
  </si>
  <si>
    <t>16.10.2c</t>
  </si>
  <si>
    <t>2014/15 Phase-In Amount</t>
  </si>
  <si>
    <t>2013/14 Phase-In Amount</t>
  </si>
  <si>
    <t>.....2014/15 DEA Phase-In Percentage Benchmark 0.50 x item 16.5.1</t>
  </si>
  <si>
    <t>....(Item 16.4 + Item 16.5.2 + Item 16.5.3)</t>
  </si>
  <si>
    <t xml:space="preserve"> 2013-14 DEA Phase-In Percentage Benchmark 0.05</t>
  </si>
  <si>
    <t>Hold harmless amount for the Distant School allocation</t>
  </si>
  <si>
    <t>...(Greater of line 4.7 or line 4.8)</t>
  </si>
  <si>
    <t>...(2014/15 Estimates, Section 4, Item 4.8)</t>
  </si>
  <si>
    <t>The total Supported School Allocation takes the greater of the allocation from the Distant School Allocation or the amount from the new Supported Schools Allocation calculation.</t>
  </si>
  <si>
    <t>High Needs Based Amount for Collaboration and Integration</t>
  </si>
  <si>
    <t>2015-16 Enrolment based  High Needs Amount</t>
  </si>
  <si>
    <t xml:space="preserve"> (Sum of lines 2.3.2 and 2.4)</t>
  </si>
  <si>
    <t>* Note: Please report the $1,000 Trustees Association Fee as an expense.</t>
  </si>
  <si>
    <t>(Line 16.10.1a X line 16.10.2b)</t>
  </si>
  <si>
    <t>(Sum of lines 16.10.1b and 16.10.2c</t>
  </si>
  <si>
    <t>Note: Please see page 2 and page 3 for detail calculations of 2014/15.</t>
  </si>
  <si>
    <t>Trustees'' Association Fee</t>
  </si>
  <si>
    <t>Behavioural Expertise Per Pupil ($2.85)</t>
  </si>
  <si>
    <t>$2.85 per pupil for 4 schools</t>
  </si>
  <si>
    <t>$2.74 pp for 3 elementary and 1 secondary</t>
  </si>
  <si>
    <t>Supplementary Taxes</t>
  </si>
  <si>
    <t>Tax Write-Offs</t>
  </si>
  <si>
    <t>Rebates and Tax Deferrals</t>
  </si>
  <si>
    <t>Schedule 11A - Tax Revenue and Adjustments</t>
  </si>
  <si>
    <t>11.1.1</t>
  </si>
  <si>
    <t>11.1.2</t>
  </si>
  <si>
    <t>11.1.3</t>
  </si>
  <si>
    <t>11.1.4</t>
  </si>
  <si>
    <t>11.1.5</t>
  </si>
  <si>
    <t>Residential Taxes 2015</t>
  </si>
  <si>
    <t>Business Taxes 2015</t>
  </si>
  <si>
    <t>11.2.3</t>
  </si>
  <si>
    <t>Licence Fees for Trailers 2015</t>
  </si>
  <si>
    <t>11.2.4</t>
  </si>
  <si>
    <t>Payments in Lieu of Taxes 2015</t>
  </si>
  <si>
    <t>11.2.5</t>
  </si>
  <si>
    <t>% Relating to 2015</t>
  </si>
  <si>
    <t>Total Tax Revenue Relating to 2015</t>
  </si>
  <si>
    <t>Total Tax Revenue</t>
  </si>
  <si>
    <t>.....(Item 11.1 + item 11.2 + item 11.3 - item 11.4 - item 11.5)</t>
  </si>
  <si>
    <t>11.6.1</t>
  </si>
  <si>
    <t>Total (Lines 11.6 - 11.7)</t>
  </si>
  <si>
    <t>11A.1</t>
  </si>
  <si>
    <t>Tax Revenue from Prior Year Financial Statements (Note 2)</t>
  </si>
  <si>
    <t>11A.2</t>
  </si>
  <si>
    <t>Total Tax Revenue before Adjustments</t>
  </si>
  <si>
    <t>11A.3</t>
  </si>
  <si>
    <t>Tax Difference</t>
  </si>
  <si>
    <t>(Item 11A.1 - Item 11A.2)</t>
  </si>
  <si>
    <t>11A.4</t>
  </si>
  <si>
    <t>(62% of Item 11A.3)</t>
  </si>
  <si>
    <t>Note 1:</t>
  </si>
  <si>
    <t>Applicable only to tax collecting boards in unorganized areas.</t>
  </si>
  <si>
    <t>Note 2:</t>
  </si>
  <si>
    <t>From Schedule 11B of the 2014-15 Financial Statements.</t>
  </si>
  <si>
    <t>Tax Revenue Adjustment - 2015</t>
  </si>
  <si>
    <t>Calendar Year 2015 Property Tax Revenue Adjustment (For Financial Statements Only)</t>
  </si>
  <si>
    <t>Residential Taxes 2016</t>
  </si>
  <si>
    <t>Business Taxes 2016</t>
  </si>
  <si>
    <t>Licence Fees for Trailers 2016</t>
  </si>
  <si>
    <t>Payments in Lieu of Taxes 2016</t>
  </si>
  <si>
    <t>% Relating to 2016</t>
  </si>
  <si>
    <t>Total Tax Revenue Relating to 2016</t>
  </si>
  <si>
    <t>2015 - 2016 Financial Statements</t>
  </si>
  <si>
    <t>I certify that the financial statements shown on the attached schedules are those that were prepared and</t>
  </si>
  <si>
    <t>2015-16 Financial Statements - Cover Page</t>
  </si>
  <si>
    <t>Details of Consolidated Statement of Financial Position</t>
  </si>
  <si>
    <t>11B</t>
  </si>
  <si>
    <t>Schedule of Tax Revenue for the Calendar Year 2016</t>
  </si>
  <si>
    <t>7B</t>
  </si>
  <si>
    <t>Early Childhood Educator Q &amp; E Allocation</t>
  </si>
  <si>
    <t>Schedule 11B - Schedule of Tax Revenue for the Calendar Year 2016</t>
  </si>
  <si>
    <t>2015-16 Actual</t>
  </si>
  <si>
    <t>Note: 2014/15 data is preloaded based on Enrolment of Ministry reviewed 2014/15 Financial Statements submission applying the current benchmarks.</t>
  </si>
  <si>
    <t>1% Lump Sum</t>
  </si>
  <si>
    <t>Secondary calculated factor (Item 7.2 X Item 7.4) (four decimals) - English Language Intructional Unit</t>
  </si>
  <si>
    <t>7.10.1</t>
  </si>
  <si>
    <t>Qualification and experience allocation (Line 7.8)</t>
  </si>
  <si>
    <t>Other Employee Benefits</t>
  </si>
  <si>
    <t>Other Benefits Subtotal</t>
  </si>
  <si>
    <t>Total Employee Benefits Supplementary Information</t>
  </si>
  <si>
    <t>2016-17 Benefits Expenses</t>
  </si>
  <si>
    <t>2016-17 Benefits Payments</t>
  </si>
  <si>
    <t>DISCOUNT RATE</t>
  </si>
  <si>
    <t>Note 3 - Compensated Absences refers to the carry-over of unused sick leave credits for the topping up of eligible absences under the STLDP.</t>
  </si>
  <si>
    <t>Opening EFB Liability as of September 1, 2015</t>
  </si>
  <si>
    <t>2017-18 Benefits Expenses</t>
  </si>
  <si>
    <t>2017-18 Benefits Payments</t>
  </si>
  <si>
    <t>Closing EFB Liability as of August 31, 2016</t>
  </si>
  <si>
    <t>Unamortized Actuarial Losses/(Gains) as of August 31, 2016</t>
  </si>
  <si>
    <t>Accrued Benefit Obligations as of August 31, 2016</t>
  </si>
  <si>
    <t>Benefits Expenses 2015-16</t>
  </si>
  <si>
    <t>Benefits Payments 2015-16</t>
  </si>
  <si>
    <t>Opening Balances from 2014-15 FS</t>
  </si>
  <si>
    <t>Schedule 10G Supplementary Information on Retirement Benefits and Termination Benefits</t>
  </si>
  <si>
    <t>Schedule 10G Amort of Liablility</t>
  </si>
  <si>
    <t xml:space="preserve">        Schedule 10G - Amortization of Liabilities for Compliance</t>
  </si>
  <si>
    <t>Transfers (In is +; Out is -)</t>
  </si>
  <si>
    <t>Transfer to Financial Assets</t>
  </si>
  <si>
    <t>Equipment 5 years</t>
  </si>
  <si>
    <t>Equipment 10 years</t>
  </si>
  <si>
    <t>Equipment 15 years</t>
  </si>
  <si>
    <t>First-time equipping - 10 years</t>
  </si>
  <si>
    <t xml:space="preserve">Furniture  </t>
  </si>
  <si>
    <t>Furniture and Equipment sub-total</t>
  </si>
  <si>
    <t>Vehicles under 1 ton</t>
  </si>
  <si>
    <t>Vehicles over 1 ton</t>
  </si>
  <si>
    <t>Transfers to Financial Assets</t>
  </si>
  <si>
    <t>Net Book Value Closing Balance at Aug 31</t>
  </si>
  <si>
    <t>Net Book Value Opening Balance at Sept.1</t>
  </si>
  <si>
    <t>Pre-construction/pre-aquisition costs</t>
  </si>
  <si>
    <t>.....Col. 1 2013/14 Financial Statements Data, item 16.4 of 2013-2014 Financial Statements X</t>
  </si>
  <si>
    <t>FS (Note)</t>
  </si>
  <si>
    <t>FS</t>
  </si>
  <si>
    <t>.....(2014/15 Financial Statements Data, item 16.4)</t>
  </si>
  <si>
    <t>2014/15 FS ADE</t>
  </si>
  <si>
    <t>Prior Year Tax Revenue from Sch 11B</t>
  </si>
  <si>
    <t>Approved Special Education Equipment Allocation(SEA)</t>
  </si>
  <si>
    <t>7.10.2</t>
  </si>
  <si>
    <t>Ministry contribution to Retirement Gratuity Early Payout</t>
  </si>
  <si>
    <t>7.10.3</t>
  </si>
  <si>
    <r>
      <t xml:space="preserve">Lump Sum - 1% </t>
    </r>
    <r>
      <rPr>
        <sz val="12"/>
        <rFont val="Arial"/>
        <family val="2"/>
      </rPr>
      <t>(Table  19, 2015-16 Instructions)</t>
    </r>
  </si>
  <si>
    <r>
      <t xml:space="preserve">Ministry contribution to Retirement Gratuity Early Payout </t>
    </r>
    <r>
      <rPr>
        <sz val="12"/>
        <rFont val="Arial"/>
        <family val="2"/>
      </rPr>
      <t>(Table  20, 2015-16 Instructions)</t>
    </r>
  </si>
  <si>
    <r>
      <t xml:space="preserve">Allocation for Maternity Leave and Sick Leave </t>
    </r>
    <r>
      <rPr>
        <sz val="12"/>
        <rFont val="Arial"/>
        <family val="2"/>
      </rPr>
      <t>(Table  18, 2015-16 Instructions)</t>
    </r>
  </si>
  <si>
    <t xml:space="preserve"> (Sum of lines 7.9, 7.10, 7.10.1, 7.10.2 and 7.10.3)</t>
  </si>
  <si>
    <t>Allocation for Maternity Leave and Sick Leave</t>
  </si>
  <si>
    <t>(Restated and Unaudited</t>
  </si>
  <si>
    <t>Schedule 3 - Capital Expenditures</t>
  </si>
  <si>
    <t>Funding Source</t>
  </si>
  <si>
    <t>Special Approval</t>
  </si>
  <si>
    <t>Expenditures - 2015-16</t>
  </si>
  <si>
    <t>Land and Land Improvements with Infinite Lives</t>
  </si>
  <si>
    <t>Land Improvement (Finite Lives)</t>
  </si>
  <si>
    <t>New</t>
  </si>
  <si>
    <t>Existing</t>
  </si>
  <si>
    <t>CIP</t>
  </si>
  <si>
    <t>Sub-total Buildings 40 years</t>
  </si>
  <si>
    <t>Other Buildings - 20 Years</t>
  </si>
  <si>
    <t>Sub-total Other Buildings 20 years</t>
  </si>
  <si>
    <t>Sub-total Portable Structures</t>
  </si>
  <si>
    <t>Moveable type assets from below</t>
  </si>
  <si>
    <t>Total Capital Expenditures 2015-16</t>
  </si>
  <si>
    <t>Portion of item 2.20 related to interest</t>
  </si>
  <si>
    <t>Total Capital Expenditures 2015-16 less interest</t>
  </si>
  <si>
    <t>7.30 - ECE FTE</t>
  </si>
  <si>
    <t>ECE FTE</t>
  </si>
  <si>
    <t>7.32.1 ECE FTE</t>
  </si>
  <si>
    <t>7.32.2 ECE Experience Factor</t>
  </si>
  <si>
    <t xml:space="preserve">7.32.3 Average ECE Experience Factor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</si>
</sst>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41" formatCode="_-* #,##0_-;\-* #,##0_-;_-* &quot;-&quot;_-;_-@_-"/>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_(* #,##0_);_(* \(#,##0\);_(* &quot;-&quot;??_);_(@_)"/>
    <numFmt numFmtId="170" formatCode="mmmm\ d\,\ yyyy"/>
    <numFmt numFmtId="171" formatCode="_(* #,##0_);_(* \(#,##0\)"/>
    <numFmt numFmtId="172" formatCode="_(* #,##0.00_);_(* \(#,##0.00\)"/>
    <numFmt numFmtId="173" formatCode="&quot;$&quot;#,##0"/>
    <numFmt numFmtId="174" formatCode="0000"/>
    <numFmt numFmtId="175" formatCode="0.0"/>
    <numFmt numFmtId="176" formatCode="#,##0.0_);\(#,##0.0\)"/>
    <numFmt numFmtId="177" formatCode="_(* #,##0_);_(* \(#,##0\);"/>
    <numFmt numFmtId="178" formatCode="_(* #,##0.00_);_(* \(#,##0.00\);"/>
    <numFmt numFmtId="179" formatCode="_(&quot;$&quot;* #,##0_);_(&quot;$&quot;* \(#,##0\);_(&quot;$&quot;* &quot;-&quot;??_);_(@_)"/>
    <numFmt numFmtId="180" formatCode=".0000"/>
    <numFmt numFmtId="181" formatCode="0.0000"/>
    <numFmt numFmtId="182" formatCode="#,##0.000_);\(#,##0.000\)"/>
    <numFmt numFmtId="183" formatCode="#,##0.0000_);\(#,##0.0000\)"/>
    <numFmt numFmtId="184" formatCode="0_);\(0\)"/>
    <numFmt numFmtId="185" formatCode="00"/>
    <numFmt numFmtId="186" formatCode="0\ %\ "/>
    <numFmt numFmtId="187" formatCode="0.0000%"/>
    <numFmt numFmtId="188" formatCode="\&amp;0000"/>
    <numFmt numFmtId="189" formatCode="0.00000"/>
    <numFmt numFmtId="190" formatCode="#,##0.00000"/>
    <numFmt numFmtId="191" formatCode="#,##0_ ;\-#,##0\ "/>
    <numFmt numFmtId="192" formatCode="#,##0.00_ ;[Red]\-#,##0.00\ "/>
    <numFmt numFmtId="193" formatCode="#,##0;\(#,##0\)"/>
    <numFmt numFmtId="194" formatCode="#,##0.0000"/>
    <numFmt numFmtId="195" formatCode="&quot;$&quot;#,##0.00"/>
    <numFmt numFmtId="196" formatCode="_-* #,##0_-;\-* #,##0_-;_-* &quot;-&quot;??_-;_-@_-"/>
    <numFmt numFmtId="197" formatCode="&quot;$&quot;#,##0.00000"/>
    <numFmt numFmtId="198" formatCode="#,##0.0;\-#,##0.0"/>
    <numFmt numFmtId="199" formatCode="#,##0.00_ ;\-#,##0.00\ "/>
    <numFmt numFmtId="200" formatCode="#,##0.0_ ;\-#,##0.0\ "/>
  </numFmts>
  <fonts count="1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24"/>
      <name val="Arial"/>
      <family val="2"/>
    </font>
    <font>
      <b/>
      <sz val="18"/>
      <name val="Arial"/>
      <family val="2"/>
    </font>
    <font>
      <sz val="12"/>
      <name val="Arial"/>
      <family val="2"/>
    </font>
    <font>
      <b/>
      <sz val="10"/>
      <name val="Arial"/>
      <family val="2"/>
    </font>
    <font>
      <b/>
      <sz val="8"/>
      <color indexed="9"/>
      <name val="Arial"/>
      <family val="2"/>
    </font>
    <font>
      <sz val="10"/>
      <color indexed="8"/>
      <name val="Arial"/>
      <family val="2"/>
    </font>
    <font>
      <sz val="8"/>
      <name val="Arial"/>
      <family val="2"/>
    </font>
    <font>
      <b/>
      <sz val="14"/>
      <name val="Arial"/>
      <family val="2"/>
    </font>
    <font>
      <sz val="10"/>
      <name val="Arial"/>
      <family val="2"/>
    </font>
    <font>
      <b/>
      <sz val="12"/>
      <name val="Arial"/>
      <family val="2"/>
    </font>
    <font>
      <b/>
      <sz val="12"/>
      <name val="Arial"/>
      <family val="2"/>
    </font>
    <font>
      <sz val="8"/>
      <name val="Arial"/>
      <family val="2"/>
    </font>
    <font>
      <b/>
      <sz val="8"/>
      <name val="Arial"/>
      <family val="2"/>
    </font>
    <font>
      <b/>
      <sz val="11"/>
      <name val="Arial"/>
      <family val="2"/>
    </font>
    <font>
      <sz val="11"/>
      <name val="Arial"/>
      <family val="2"/>
    </font>
    <font>
      <b/>
      <sz val="10"/>
      <color indexed="9"/>
      <name val="Arial"/>
      <family val="2"/>
    </font>
    <font>
      <b/>
      <sz val="10"/>
      <color indexed="10"/>
      <name val="Arial"/>
      <family val="2"/>
    </font>
    <font>
      <b/>
      <sz val="9"/>
      <name val="Arial"/>
      <family val="2"/>
    </font>
    <font>
      <sz val="14"/>
      <name val="Arial"/>
      <family val="2"/>
    </font>
    <font>
      <b/>
      <sz val="9"/>
      <name val="Arial"/>
      <family val="2"/>
    </font>
    <font>
      <sz val="9"/>
      <name val="Arial"/>
      <family val="2"/>
    </font>
    <font>
      <b/>
      <sz val="11"/>
      <color indexed="9"/>
      <name val="Arial"/>
      <family val="2"/>
    </font>
    <font>
      <sz val="10"/>
      <color indexed="10"/>
      <name val="Arial"/>
      <family val="2"/>
    </font>
    <font>
      <b/>
      <sz val="12"/>
      <color indexed="10"/>
      <name val="Arial"/>
      <family val="2"/>
    </font>
    <font>
      <b/>
      <sz val="10"/>
      <color indexed="9"/>
      <name val="Arial"/>
      <family val="2"/>
    </font>
    <font>
      <b/>
      <sz val="14"/>
      <color indexed="10"/>
      <name val="Arial"/>
      <family val="2"/>
    </font>
    <font>
      <sz val="12"/>
      <name val="SWISS"/>
    </font>
    <font>
      <sz val="10"/>
      <color indexed="43"/>
      <name val="Arial"/>
      <family val="2"/>
    </font>
    <font>
      <b/>
      <u/>
      <sz val="10"/>
      <name val="Arial"/>
      <family val="2"/>
    </font>
    <font>
      <sz val="12"/>
      <color indexed="10"/>
      <name val="Arial"/>
      <family val="2"/>
    </font>
    <font>
      <sz val="8"/>
      <color indexed="10"/>
      <name val="Arial"/>
      <family val="2"/>
    </font>
    <font>
      <b/>
      <sz val="11"/>
      <color indexed="10"/>
      <name val="Arial"/>
      <family val="2"/>
    </font>
    <font>
      <b/>
      <sz val="16"/>
      <name val="Arial"/>
      <family val="2"/>
    </font>
    <font>
      <sz val="11"/>
      <color indexed="10"/>
      <name val="Arial"/>
      <family val="2"/>
    </font>
    <font>
      <sz val="10"/>
      <name val="Arial"/>
      <family val="2"/>
    </font>
    <font>
      <sz val="10"/>
      <name val="DUTCH"/>
    </font>
    <font>
      <sz val="12"/>
      <name val="Times New Roman"/>
      <family val="1"/>
    </font>
    <font>
      <b/>
      <sz val="12"/>
      <name val="Times New Roman"/>
      <family val="1"/>
    </font>
    <font>
      <sz val="12"/>
      <name val="Arial"/>
      <family val="2"/>
    </font>
    <font>
      <sz val="11"/>
      <color indexed="12"/>
      <name val="Arial"/>
      <family val="2"/>
    </font>
    <font>
      <b/>
      <u/>
      <sz val="11"/>
      <name val="Arial"/>
      <family val="2"/>
    </font>
    <font>
      <u/>
      <sz val="10"/>
      <name val="Arial"/>
      <family val="2"/>
    </font>
    <font>
      <i/>
      <sz val="8"/>
      <color indexed="16"/>
      <name val="Arial"/>
      <family val="2"/>
    </font>
    <font>
      <sz val="9"/>
      <name val="Arial"/>
      <family val="2"/>
    </font>
    <font>
      <b/>
      <i/>
      <sz val="11"/>
      <name val="Arial"/>
      <family val="2"/>
    </font>
    <font>
      <sz val="9"/>
      <color indexed="10"/>
      <name val="Arial"/>
      <family val="2"/>
    </font>
    <font>
      <b/>
      <sz val="12"/>
      <name val="Calibri"/>
      <family val="2"/>
    </font>
    <font>
      <b/>
      <sz val="16"/>
      <name val="Calibri"/>
      <family val="2"/>
    </font>
    <font>
      <b/>
      <sz val="10"/>
      <color indexed="9"/>
      <name val="Calibri"/>
      <family val="2"/>
    </font>
    <font>
      <sz val="10"/>
      <name val="Calibri"/>
      <family val="2"/>
    </font>
    <font>
      <b/>
      <sz val="14"/>
      <name val="Calibri"/>
      <family val="2"/>
    </font>
    <font>
      <b/>
      <sz val="10"/>
      <name val="Calibri"/>
      <family val="2"/>
    </font>
    <font>
      <sz val="10"/>
      <color indexed="10"/>
      <name val="Calibri"/>
      <family val="2"/>
    </font>
    <font>
      <b/>
      <i/>
      <sz val="8"/>
      <color indexed="16"/>
      <name val="Arial"/>
      <family val="2"/>
    </font>
    <font>
      <b/>
      <sz val="7"/>
      <name val="Arial"/>
      <family val="2"/>
    </font>
    <font>
      <b/>
      <sz val="10"/>
      <color indexed="8"/>
      <name val="Arial"/>
      <family val="2"/>
    </font>
    <font>
      <sz val="10"/>
      <color indexed="8"/>
      <name val="Verdana"/>
      <family val="2"/>
    </font>
    <font>
      <u/>
      <sz val="12"/>
      <name val="Arial"/>
      <family val="2"/>
    </font>
    <font>
      <b/>
      <sz val="12"/>
      <color indexed="9"/>
      <name val="Arial"/>
      <family val="2"/>
    </font>
    <font>
      <sz val="12"/>
      <color indexed="10"/>
      <name val="Arial"/>
      <family val="2"/>
    </font>
    <font>
      <sz val="12"/>
      <color indexed="8"/>
      <name val="Arial"/>
      <family val="2"/>
    </font>
    <font>
      <b/>
      <sz val="16"/>
      <color indexed="10"/>
      <name val="Times New Roman"/>
      <family val="1"/>
    </font>
    <font>
      <sz val="11"/>
      <color indexed="8"/>
      <name val="Arial"/>
      <family val="2"/>
    </font>
    <font>
      <b/>
      <sz val="11"/>
      <color indexed="8"/>
      <name val="Arial"/>
      <family val="2"/>
    </font>
    <font>
      <strike/>
      <sz val="11"/>
      <color indexed="8"/>
      <name val="Arial"/>
      <family val="2"/>
    </font>
    <font>
      <sz val="11"/>
      <color indexed="17"/>
      <name val="Arial"/>
      <family val="2"/>
    </font>
    <font>
      <b/>
      <sz val="8"/>
      <color indexed="8"/>
      <name val="Arial"/>
      <family val="2"/>
    </font>
    <font>
      <u/>
      <sz val="11"/>
      <name val="Arial"/>
      <family val="2"/>
    </font>
    <font>
      <sz val="10"/>
      <color indexed="12"/>
      <name val="Arial"/>
      <family val="2"/>
    </font>
    <font>
      <b/>
      <sz val="16"/>
      <color indexed="10"/>
      <name val="Arial"/>
      <family val="2"/>
    </font>
    <font>
      <b/>
      <u/>
      <sz val="10"/>
      <color indexed="8"/>
      <name val="Arial"/>
      <family val="2"/>
    </font>
    <font>
      <sz val="18"/>
      <color indexed="8"/>
      <name val="Arial"/>
      <family val="2"/>
    </font>
    <font>
      <strike/>
      <sz val="11"/>
      <color indexed="10"/>
      <name val="Arial"/>
      <family val="2"/>
    </font>
    <font>
      <strike/>
      <sz val="11"/>
      <name val="Arial"/>
      <family val="2"/>
    </font>
    <font>
      <b/>
      <strike/>
      <sz val="11"/>
      <color indexed="10"/>
      <name val="Arial"/>
      <family val="2"/>
    </font>
    <font>
      <sz val="12"/>
      <color indexed="9"/>
      <name val="Arial"/>
      <family val="2"/>
    </font>
    <font>
      <sz val="12"/>
      <color indexed="43"/>
      <name val="Arial"/>
      <family val="2"/>
    </font>
    <font>
      <u val="singleAccounting"/>
      <sz val="12"/>
      <name val="Arial"/>
      <family val="2"/>
    </font>
    <font>
      <b/>
      <u/>
      <sz val="12"/>
      <name val="Arial"/>
      <family val="2"/>
    </font>
    <font>
      <i/>
      <sz val="12"/>
      <name val="Arial"/>
      <family val="2"/>
    </font>
    <font>
      <b/>
      <strike/>
      <sz val="12"/>
      <color indexed="10"/>
      <name val="Arial"/>
      <family val="2"/>
    </font>
    <font>
      <strike/>
      <sz val="12"/>
      <name val="Arial"/>
      <family val="2"/>
    </font>
    <font>
      <b/>
      <strike/>
      <sz val="12"/>
      <name val="Arial"/>
      <family val="2"/>
    </font>
    <font>
      <b/>
      <i/>
      <sz val="12"/>
      <name val="Arial"/>
      <family val="2"/>
    </font>
    <font>
      <b/>
      <sz val="12"/>
      <color indexed="56"/>
      <name val="Arial"/>
      <family val="2"/>
    </font>
    <font>
      <strike/>
      <sz val="12"/>
      <color indexed="10"/>
      <name val="Arial"/>
      <family val="2"/>
    </font>
    <font>
      <sz val="12"/>
      <color indexed="12"/>
      <name val="Arial"/>
      <family val="2"/>
    </font>
    <font>
      <strike/>
      <sz val="10"/>
      <name val="Arial"/>
      <family val="2"/>
    </font>
    <font>
      <b/>
      <strike/>
      <sz val="10"/>
      <name val="Arial"/>
      <family val="2"/>
    </font>
    <font>
      <b/>
      <sz val="10"/>
      <color indexed="12"/>
      <name val="Arial"/>
      <family val="2"/>
    </font>
    <font>
      <sz val="8"/>
      <color indexed="61"/>
      <name val="Arial"/>
      <family val="2"/>
    </font>
    <font>
      <u/>
      <sz val="10"/>
      <color indexed="8"/>
      <name val="Arial"/>
      <family val="2"/>
    </font>
    <font>
      <sz val="8"/>
      <color indexed="8"/>
      <name val="Arial"/>
      <family val="2"/>
    </font>
    <font>
      <b/>
      <sz val="10"/>
      <color indexed="56"/>
      <name val="Arial"/>
      <family val="2"/>
    </font>
    <font>
      <sz val="10"/>
      <color indexed="5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Calibri"/>
      <family val="2"/>
    </font>
    <font>
      <b/>
      <sz val="9"/>
      <color theme="0"/>
      <name val="Arial"/>
      <family val="2"/>
    </font>
    <font>
      <sz val="10"/>
      <color rgb="FF000000"/>
      <name val="Arial"/>
      <family val="2"/>
    </font>
    <font>
      <b/>
      <sz val="14"/>
      <name val="Calibri"/>
      <family val="2"/>
      <scheme val="minor"/>
    </font>
    <font>
      <b/>
      <u/>
      <sz val="11"/>
      <color indexed="8"/>
      <name val="Arial"/>
      <family val="2"/>
    </font>
    <font>
      <sz val="11"/>
      <color theme="1"/>
      <name val="Arial"/>
      <family val="2"/>
    </font>
  </fonts>
  <fills count="65">
    <fill>
      <patternFill patternType="none"/>
    </fill>
    <fill>
      <patternFill patternType="gray125"/>
    </fill>
    <fill>
      <patternFill patternType="solid">
        <fgColor indexed="32"/>
        <bgColor indexed="64"/>
      </patternFill>
    </fill>
    <fill>
      <patternFill patternType="solid">
        <fgColor indexed="43"/>
        <bgColor indexed="64"/>
      </patternFill>
    </fill>
    <fill>
      <patternFill patternType="solid">
        <fgColor indexed="9"/>
        <bgColor indexed="64"/>
      </patternFill>
    </fill>
    <fill>
      <patternFill patternType="solid">
        <fgColor indexed="43"/>
      </patternFill>
    </fill>
    <fill>
      <patternFill patternType="solid">
        <fgColor indexed="43"/>
        <bgColor indexed="8"/>
      </patternFill>
    </fill>
    <fill>
      <patternFill patternType="solid">
        <fgColor indexed="18"/>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44"/>
        <bgColor indexed="64"/>
      </patternFill>
    </fill>
    <fill>
      <patternFill patternType="solid">
        <fgColor indexed="8"/>
        <bgColor indexed="64"/>
      </patternFill>
    </fill>
    <fill>
      <patternFill patternType="solid">
        <fgColor indexed="9"/>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FFC000"/>
        <bgColor indexed="64"/>
      </patternFill>
    </fill>
    <fill>
      <patternFill patternType="solid">
        <fgColor rgb="FFE0F0FF"/>
        <bgColor indexed="64"/>
      </patternFill>
    </fill>
    <fill>
      <patternFill patternType="solid">
        <fgColor theme="4" tint="0.59996337778862885"/>
        <bgColor indexed="64"/>
      </patternFill>
    </fill>
    <fill>
      <patternFill patternType="solid">
        <fgColor rgb="FFFF99CC"/>
        <bgColor indexed="64"/>
      </patternFill>
    </fill>
    <fill>
      <patternFill patternType="solid">
        <fgColor theme="2" tint="-0.24994659260841701"/>
        <bgColor indexed="64"/>
      </patternFill>
    </fill>
    <fill>
      <patternFill patternType="solid">
        <fgColor rgb="FFFFFF99"/>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s>
  <cellStyleXfs count="126">
    <xf numFmtId="0" fontId="0" fillId="0" borderId="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104" fillId="27"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105" fillId="35" borderId="0" applyNumberFormat="0" applyBorder="0" applyAlignment="0" applyProtection="0"/>
    <xf numFmtId="0" fontId="105"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6" fillId="45" borderId="0" applyNumberFormat="0" applyBorder="0" applyAlignment="0" applyProtection="0"/>
    <xf numFmtId="0" fontId="107" fillId="46" borderId="68" applyNumberFormat="0" applyAlignment="0" applyProtection="0"/>
    <xf numFmtId="0" fontId="108" fillId="47" borderId="69" applyNumberFormat="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4" fontId="13" fillId="2" borderId="1">
      <alignment horizontal="right" vertical="top"/>
    </xf>
    <xf numFmtId="185" fontId="33" fillId="2" borderId="1">
      <alignment horizontal="center" vertical="top"/>
    </xf>
    <xf numFmtId="166" fontId="6" fillId="0" borderId="0" applyFont="0" applyFill="0" applyBorder="0" applyAlignment="0" applyProtection="0"/>
    <xf numFmtId="0" fontId="109" fillId="0" borderId="0" applyNumberFormat="0" applyFill="0" applyBorder="0" applyAlignment="0" applyProtection="0"/>
    <xf numFmtId="0" fontId="110" fillId="48" borderId="0" applyNumberFormat="0" applyBorder="0" applyAlignment="0" applyProtection="0"/>
    <xf numFmtId="0" fontId="16" fillId="3" borderId="0"/>
    <xf numFmtId="0" fontId="111" fillId="0" borderId="70" applyNumberFormat="0" applyFill="0" applyAlignment="0" applyProtection="0"/>
    <xf numFmtId="0" fontId="112" fillId="0" borderId="71" applyNumberFormat="0" applyFill="0" applyAlignment="0" applyProtection="0"/>
    <xf numFmtId="0" fontId="113" fillId="0" borderId="72" applyNumberFormat="0" applyFill="0" applyAlignment="0" applyProtection="0"/>
    <xf numFmtId="0" fontId="113" fillId="0" borderId="0" applyNumberFormat="0" applyFill="0" applyBorder="0" applyAlignment="0" applyProtection="0"/>
    <xf numFmtId="0" fontId="6" fillId="4" borderId="0" applyNumberFormat="0" applyFont="0" applyBorder="0" applyAlignment="0">
      <protection locked="0"/>
    </xf>
    <xf numFmtId="0" fontId="114" fillId="49" borderId="68" applyNumberFormat="0" applyAlignment="0" applyProtection="0"/>
    <xf numFmtId="0" fontId="12" fillId="3" borderId="0" applyNumberFormat="0">
      <alignment horizontal="left" vertical="top"/>
    </xf>
    <xf numFmtId="0" fontId="115" fillId="0" borderId="73" applyNumberFormat="0" applyFill="0" applyAlignment="0" applyProtection="0"/>
    <xf numFmtId="0" fontId="7" fillId="3" borderId="0"/>
    <xf numFmtId="0" fontId="116" fillId="50" borderId="0" applyNumberFormat="0" applyBorder="0" applyAlignment="0" applyProtection="0"/>
    <xf numFmtId="0" fontId="104" fillId="0" borderId="0"/>
    <xf numFmtId="0" fontId="6" fillId="0" borderId="0"/>
    <xf numFmtId="1" fontId="35" fillId="0" borderId="0"/>
    <xf numFmtId="0" fontId="35" fillId="0" borderId="0"/>
    <xf numFmtId="173" fontId="35" fillId="0" borderId="0"/>
    <xf numFmtId="0" fontId="104" fillId="51" borderId="74" applyNumberFormat="0" applyFont="0" applyAlignment="0" applyProtection="0"/>
    <xf numFmtId="0" fontId="117" fillId="46" borderId="75" applyNumberFormat="0" applyAlignment="0" applyProtection="0"/>
    <xf numFmtId="9" fontId="6" fillId="0" borderId="0" applyFont="0" applyFill="0" applyBorder="0" applyAlignment="0" applyProtection="0"/>
    <xf numFmtId="0" fontId="12" fillId="3" borderId="0">
      <alignment horizontal="right"/>
    </xf>
    <xf numFmtId="0" fontId="18" fillId="3" borderId="0">
      <alignment horizontal="left"/>
    </xf>
    <xf numFmtId="0" fontId="118" fillId="0" borderId="0" applyNumberFormat="0" applyFill="0" applyBorder="0" applyAlignment="0" applyProtection="0"/>
    <xf numFmtId="0" fontId="119" fillId="0" borderId="76" applyNumberFormat="0" applyFill="0" applyAlignment="0" applyProtection="0"/>
    <xf numFmtId="0" fontId="120" fillId="0" borderId="0" applyNumberFormat="0" applyFill="0" applyBorder="0" applyAlignment="0" applyProtection="0"/>
    <xf numFmtId="0" fontId="6" fillId="0" borderId="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85" fontId="24" fillId="2" borderId="1">
      <alignment horizontal="center" vertical="top"/>
    </xf>
    <xf numFmtId="0" fontId="8" fillId="3" borderId="0"/>
    <xf numFmtId="0" fontId="7" fillId="3" borderId="0" applyNumberFormat="0">
      <alignment horizontal="left" vertical="top"/>
    </xf>
    <xf numFmtId="0" fontId="5" fillId="0" borderId="0"/>
    <xf numFmtId="0" fontId="5" fillId="51" borderId="74" applyNumberFormat="0" applyFont="0" applyAlignment="0" applyProtection="0"/>
    <xf numFmtId="0" fontId="7" fillId="3" borderId="0">
      <alignment horizontal="right"/>
    </xf>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51" borderId="74" applyNumberFormat="0" applyFont="0" applyAlignment="0" applyProtection="0"/>
    <xf numFmtId="0" fontId="3" fillId="0" borderId="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51" borderId="74"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51" borderId="74" applyNumberFormat="0" applyFont="0" applyAlignment="0" applyProtection="0"/>
  </cellStyleXfs>
  <cellXfs count="2461">
    <xf numFmtId="0" fontId="0" fillId="0" borderId="0" xfId="0"/>
    <xf numFmtId="0" fontId="7" fillId="3" borderId="0" xfId="0" applyFont="1" applyFill="1" applyProtection="1"/>
    <xf numFmtId="168" fontId="0" fillId="3" borderId="0" xfId="0" applyNumberFormat="1" applyFill="1" applyAlignment="1" applyProtection="1">
      <alignment horizontal="left"/>
    </xf>
    <xf numFmtId="0" fontId="0" fillId="3" borderId="0" xfId="0" applyFill="1" applyProtection="1"/>
    <xf numFmtId="169" fontId="0" fillId="3" borderId="0" xfId="28" applyNumberFormat="1" applyFont="1" applyFill="1" applyProtection="1"/>
    <xf numFmtId="0" fontId="0" fillId="3" borderId="0" xfId="0" applyFill="1"/>
    <xf numFmtId="0" fontId="8" fillId="3" borderId="0" xfId="0" applyFont="1" applyFill="1" applyProtection="1"/>
    <xf numFmtId="0" fontId="0" fillId="3" borderId="0" xfId="0" applyNumberFormat="1" applyFill="1" applyProtection="1"/>
    <xf numFmtId="0" fontId="12" fillId="3" borderId="0" xfId="0" applyFont="1" applyFill="1" applyAlignment="1" applyProtection="1">
      <alignment horizontal="right"/>
    </xf>
    <xf numFmtId="0" fontId="12" fillId="3" borderId="0" xfId="0" applyFont="1" applyFill="1" applyProtection="1"/>
    <xf numFmtId="169" fontId="0" fillId="3" borderId="0" xfId="28" applyNumberFormat="1" applyFont="1" applyFill="1" applyBorder="1" applyProtection="1"/>
    <xf numFmtId="0" fontId="0" fillId="3" borderId="0" xfId="0" applyFill="1" applyAlignment="1" applyProtection="1">
      <alignment horizontal="left"/>
    </xf>
    <xf numFmtId="171" fontId="0" fillId="3" borderId="0" xfId="28" applyNumberFormat="1" applyFont="1" applyFill="1" applyProtection="1"/>
    <xf numFmtId="0" fontId="0" fillId="3" borderId="0" xfId="0" applyFill="1" applyAlignment="1" applyProtection="1">
      <alignment horizontal="right"/>
    </xf>
    <xf numFmtId="2" fontId="12" fillId="3" borderId="0" xfId="0" applyNumberFormat="1" applyFont="1" applyFill="1" applyAlignment="1" applyProtection="1">
      <alignment horizontal="left"/>
    </xf>
    <xf numFmtId="0" fontId="12" fillId="3" borderId="0" xfId="0" applyFont="1" applyFill="1" applyAlignment="1" applyProtection="1">
      <alignment horizontal="left"/>
    </xf>
    <xf numFmtId="0" fontId="0" fillId="3" borderId="0" xfId="0" applyFill="1" applyBorder="1" applyProtection="1"/>
    <xf numFmtId="0" fontId="17" fillId="3" borderId="0" xfId="0" applyFont="1" applyFill="1" applyAlignment="1" applyProtection="1">
      <alignment wrapText="1"/>
    </xf>
    <xf numFmtId="0" fontId="7" fillId="3" borderId="0" xfId="0" applyFont="1" applyFill="1" applyAlignment="1" applyProtection="1">
      <alignment horizontal="left"/>
    </xf>
    <xf numFmtId="0" fontId="0" fillId="3" borderId="2" xfId="0" applyFill="1" applyBorder="1" applyProtection="1"/>
    <xf numFmtId="175" fontId="12" fillId="3" borderId="0" xfId="28" applyNumberFormat="1" applyFont="1" applyFill="1" applyBorder="1" applyAlignment="1" applyProtection="1">
      <alignment horizontal="right"/>
    </xf>
    <xf numFmtId="175" fontId="12" fillId="3" borderId="0" xfId="28" applyNumberFormat="1" applyFont="1" applyFill="1" applyAlignment="1" applyProtection="1">
      <alignment horizontal="right"/>
    </xf>
    <xf numFmtId="0" fontId="0" fillId="3" borderId="0" xfId="0" applyFont="1" applyFill="1" applyAlignment="1" applyProtection="1"/>
    <xf numFmtId="0" fontId="0" fillId="3" borderId="0" xfId="0" applyFill="1" applyAlignment="1" applyProtection="1"/>
    <xf numFmtId="37" fontId="0" fillId="3" borderId="0" xfId="0" applyNumberFormat="1" applyFill="1" applyBorder="1" applyProtection="1"/>
    <xf numFmtId="0" fontId="16" fillId="3" borderId="0" xfId="0" applyFont="1" applyFill="1" applyProtection="1"/>
    <xf numFmtId="0" fontId="0" fillId="3" borderId="3" xfId="0" applyFill="1" applyBorder="1" applyProtection="1"/>
    <xf numFmtId="0" fontId="8" fillId="3" borderId="0" xfId="0" applyNumberFormat="1" applyFont="1" applyFill="1" applyAlignment="1" applyProtection="1">
      <alignment horizontal="left"/>
    </xf>
    <xf numFmtId="0" fontId="18" fillId="3" borderId="0" xfId="0" applyFont="1" applyFill="1" applyProtection="1"/>
    <xf numFmtId="0" fontId="0" fillId="3" borderId="0" xfId="0" applyFill="1" applyBorder="1" applyAlignment="1" applyProtection="1">
      <alignment horizontal="right"/>
    </xf>
    <xf numFmtId="0" fontId="19" fillId="3" borderId="0" xfId="0" applyFont="1" applyFill="1" applyProtection="1"/>
    <xf numFmtId="0" fontId="17" fillId="3" borderId="0" xfId="0" applyFont="1" applyFill="1" applyProtection="1"/>
    <xf numFmtId="0" fontId="0" fillId="3" borderId="0" xfId="0" applyFill="1" applyBorder="1" applyAlignment="1" applyProtection="1">
      <alignment horizontal="left"/>
    </xf>
    <xf numFmtId="0" fontId="12" fillId="3" borderId="0" xfId="0" applyFont="1" applyFill="1" applyAlignment="1" applyProtection="1">
      <alignment horizontal="left" vertical="top"/>
    </xf>
    <xf numFmtId="39" fontId="0" fillId="3" borderId="0" xfId="0" applyNumberFormat="1" applyFill="1" applyProtection="1"/>
    <xf numFmtId="0" fontId="0" fillId="3" borderId="0" xfId="0" applyFill="1" applyAlignment="1" applyProtection="1">
      <alignment horizontal="left" wrapText="1"/>
    </xf>
    <xf numFmtId="0" fontId="0" fillId="3" borderId="1" xfId="0" applyFill="1" applyBorder="1" applyProtection="1"/>
    <xf numFmtId="0" fontId="0" fillId="3" borderId="0" xfId="0" applyFill="1" applyAlignment="1" applyProtection="1">
      <alignment vertical="top" wrapText="1"/>
    </xf>
    <xf numFmtId="0" fontId="0" fillId="3" borderId="0" xfId="0" applyFill="1" applyAlignment="1" applyProtection="1">
      <alignment wrapText="1"/>
    </xf>
    <xf numFmtId="0" fontId="0" fillId="3" borderId="1" xfId="0" applyFill="1" applyBorder="1" applyAlignment="1" applyProtection="1">
      <alignment horizontal="center" wrapText="1"/>
    </xf>
    <xf numFmtId="0" fontId="17" fillId="3" borderId="0" xfId="0" applyFont="1" applyFill="1" applyAlignment="1" applyProtection="1"/>
    <xf numFmtId="0" fontId="16" fillId="3" borderId="0" xfId="0" applyFont="1" applyFill="1" applyAlignment="1" applyProtection="1"/>
    <xf numFmtId="0" fontId="22" fillId="3" borderId="0" xfId="0" applyFont="1" applyFill="1" applyProtection="1"/>
    <xf numFmtId="0" fontId="23" fillId="3" borderId="0" xfId="0" applyFont="1" applyFill="1" applyProtection="1"/>
    <xf numFmtId="0" fontId="8" fillId="3" borderId="0" xfId="0" applyFont="1" applyFill="1" applyAlignment="1" applyProtection="1">
      <alignment horizontal="left"/>
    </xf>
    <xf numFmtId="39" fontId="0" fillId="3" borderId="0" xfId="0" applyNumberFormat="1" applyFill="1" applyBorder="1" applyAlignment="1" applyProtection="1"/>
    <xf numFmtId="0" fontId="0" fillId="3" borderId="4" xfId="0" applyFill="1" applyBorder="1" applyProtection="1"/>
    <xf numFmtId="0" fontId="7" fillId="3" borderId="0" xfId="0" applyFont="1" applyFill="1" applyAlignment="1" applyProtection="1"/>
    <xf numFmtId="169" fontId="6" fillId="3" borderId="0" xfId="28" applyNumberFormat="1" applyFill="1" applyProtection="1"/>
    <xf numFmtId="39" fontId="0" fillId="3" borderId="2" xfId="0" applyNumberFormat="1" applyFill="1" applyBorder="1" applyProtection="1"/>
    <xf numFmtId="39" fontId="0" fillId="3" borderId="3" xfId="0" applyNumberFormat="1" applyFill="1" applyBorder="1" applyProtection="1"/>
    <xf numFmtId="0" fontId="6" fillId="3" borderId="0" xfId="28" applyNumberFormat="1" applyFont="1" applyFill="1" applyProtection="1"/>
    <xf numFmtId="37" fontId="0" fillId="3" borderId="0" xfId="0" applyNumberFormat="1" applyFill="1" applyBorder="1" applyAlignment="1" applyProtection="1">
      <alignment horizontal="right"/>
    </xf>
    <xf numFmtId="0" fontId="12" fillId="3" borderId="0" xfId="0" applyFont="1" applyFill="1" applyBorder="1" applyAlignment="1" applyProtection="1">
      <alignment horizontal="right"/>
    </xf>
    <xf numFmtId="37" fontId="0" fillId="3" borderId="0" xfId="0" applyNumberFormat="1" applyFill="1" applyAlignment="1" applyProtection="1">
      <alignment horizontal="right"/>
    </xf>
    <xf numFmtId="37" fontId="12" fillId="3" borderId="0" xfId="0" applyNumberFormat="1" applyFont="1" applyFill="1" applyAlignment="1" applyProtection="1">
      <alignment horizontal="right"/>
    </xf>
    <xf numFmtId="0" fontId="27" fillId="3" borderId="0" xfId="0" applyFont="1" applyFill="1" applyAlignment="1" applyProtection="1">
      <alignment horizontal="left"/>
    </xf>
    <xf numFmtId="0" fontId="0" fillId="0" borderId="0" xfId="0" applyFill="1" applyProtection="1"/>
    <xf numFmtId="186" fontId="0" fillId="3" borderId="3" xfId="0" applyNumberFormat="1" applyFill="1" applyBorder="1" applyProtection="1"/>
    <xf numFmtId="37" fontId="17" fillId="3" borderId="0" xfId="0" applyNumberFormat="1" applyFont="1" applyFill="1" applyProtection="1"/>
    <xf numFmtId="0" fontId="16" fillId="6" borderId="0" xfId="0" applyNumberFormat="1" applyFont="1" applyFill="1" applyProtection="1"/>
    <xf numFmtId="174" fontId="13" fillId="2" borderId="1" xfId="35" applyProtection="1">
      <alignment horizontal="right" vertical="top"/>
    </xf>
    <xf numFmtId="37" fontId="0" fillId="3" borderId="4" xfId="0" applyNumberFormat="1" applyFill="1" applyBorder="1" applyAlignment="1" applyProtection="1">
      <alignment horizontal="right"/>
    </xf>
    <xf numFmtId="0" fontId="12" fillId="3" borderId="5" xfId="0" applyFont="1" applyFill="1" applyBorder="1" applyAlignment="1" applyProtection="1">
      <alignment horizontal="right"/>
    </xf>
    <xf numFmtId="186" fontId="0" fillId="3" borderId="4" xfId="0" applyNumberFormat="1" applyFill="1" applyBorder="1" applyProtection="1"/>
    <xf numFmtId="171" fontId="0" fillId="3" borderId="5" xfId="28" applyNumberFormat="1" applyFont="1" applyFill="1" applyBorder="1" applyProtection="1"/>
    <xf numFmtId="0" fontId="7" fillId="3" borderId="0" xfId="0" applyFont="1" applyFill="1" applyBorder="1" applyProtection="1"/>
    <xf numFmtId="0" fontId="0" fillId="3" borderId="0" xfId="0" applyFill="1" applyBorder="1" applyAlignment="1" applyProtection="1">
      <alignment horizontal="center"/>
    </xf>
    <xf numFmtId="39" fontId="0" fillId="3" borderId="1" xfId="0" applyNumberFormat="1" applyFill="1" applyBorder="1" applyAlignment="1" applyProtection="1"/>
    <xf numFmtId="0" fontId="0" fillId="0" borderId="0" xfId="0" applyProtection="1"/>
    <xf numFmtId="169" fontId="6" fillId="3" borderId="0" xfId="28" applyNumberFormat="1" applyFont="1" applyFill="1" applyProtection="1"/>
    <xf numFmtId="0" fontId="0" fillId="3" borderId="0" xfId="0" applyFont="1" applyFill="1" applyBorder="1" applyAlignment="1" applyProtection="1"/>
    <xf numFmtId="0" fontId="0" fillId="3" borderId="0" xfId="0" applyFill="1" applyAlignment="1" applyProtection="1">
      <alignment horizontal="centerContinuous"/>
    </xf>
    <xf numFmtId="0" fontId="0" fillId="3" borderId="2" xfId="0" applyFill="1" applyBorder="1" applyAlignment="1" applyProtection="1">
      <alignment horizontal="centerContinuous"/>
    </xf>
    <xf numFmtId="0" fontId="0" fillId="3" borderId="3" xfId="0" applyFill="1" applyBorder="1" applyAlignment="1" applyProtection="1">
      <alignment horizontal="centerContinuous"/>
    </xf>
    <xf numFmtId="0" fontId="0" fillId="3" borderId="4" xfId="0" applyFill="1" applyBorder="1" applyAlignment="1" applyProtection="1">
      <alignment horizontal="centerContinuous"/>
    </xf>
    <xf numFmtId="0" fontId="0" fillId="0" borderId="0" xfId="0" applyAlignment="1" applyProtection="1">
      <alignment horizontal="center"/>
    </xf>
    <xf numFmtId="0" fontId="10" fillId="3" borderId="0" xfId="0" applyFont="1" applyFill="1" applyAlignment="1" applyProtection="1">
      <alignment horizontal="centerContinuous"/>
    </xf>
    <xf numFmtId="0" fontId="11" fillId="3" borderId="0" xfId="0" applyFont="1" applyFill="1" applyProtection="1"/>
    <xf numFmtId="0" fontId="11" fillId="0" borderId="0" xfId="0" applyFont="1" applyProtection="1"/>
    <xf numFmtId="37" fontId="7" fillId="3" borderId="0" xfId="0" applyNumberFormat="1" applyFont="1" applyFill="1" applyProtection="1"/>
    <xf numFmtId="0" fontId="26" fillId="3" borderId="0" xfId="0" applyFont="1" applyFill="1" applyAlignment="1" applyProtection="1"/>
    <xf numFmtId="0" fontId="17" fillId="3" borderId="0" xfId="0" applyFont="1" applyFill="1" applyAlignment="1" applyProtection="1">
      <alignment horizontal="right"/>
    </xf>
    <xf numFmtId="37" fontId="17" fillId="3" borderId="0" xfId="0" applyNumberFormat="1" applyFont="1" applyFill="1" applyAlignment="1" applyProtection="1">
      <alignment horizontal="right"/>
    </xf>
    <xf numFmtId="0" fontId="23" fillId="3" borderId="0" xfId="0" applyFont="1" applyFill="1" applyAlignment="1" applyProtection="1">
      <alignment horizontal="left"/>
    </xf>
    <xf numFmtId="0" fontId="22" fillId="3" borderId="0" xfId="0" applyFont="1" applyFill="1" applyAlignment="1" applyProtection="1">
      <alignment horizontal="left"/>
    </xf>
    <xf numFmtId="0" fontId="18" fillId="3" borderId="0" xfId="0" applyFont="1" applyFill="1" applyAlignment="1" applyProtection="1"/>
    <xf numFmtId="0" fontId="0" fillId="3" borderId="6" xfId="0" applyFill="1" applyBorder="1" applyProtection="1"/>
    <xf numFmtId="0" fontId="17" fillId="3" borderId="0" xfId="0" applyFont="1" applyFill="1" applyBorder="1" applyProtection="1"/>
    <xf numFmtId="37" fontId="17" fillId="0" borderId="1" xfId="0" applyNumberFormat="1" applyFont="1" applyFill="1" applyBorder="1" applyProtection="1">
      <protection locked="0"/>
    </xf>
    <xf numFmtId="0" fontId="7" fillId="3" borderId="0" xfId="0" quotePrefix="1" applyFont="1" applyFill="1" applyAlignment="1" applyProtection="1">
      <alignment horizontal="right"/>
    </xf>
    <xf numFmtId="174" fontId="13" fillId="2" borderId="1" xfId="35" applyAlignment="1" applyProtection="1">
      <alignment horizontal="center" vertical="top"/>
    </xf>
    <xf numFmtId="39" fontId="6" fillId="0" borderId="1" xfId="45" applyNumberFormat="1" applyFill="1" applyBorder="1" applyAlignment="1" applyProtection="1">
      <protection locked="0"/>
    </xf>
    <xf numFmtId="0" fontId="7" fillId="3" borderId="0" xfId="0" applyFont="1" applyFill="1" applyAlignment="1" applyProtection="1">
      <alignment horizontal="right"/>
    </xf>
    <xf numFmtId="174" fontId="13" fillId="2" borderId="1" xfId="35" applyBorder="1" applyAlignment="1" applyProtection="1">
      <alignment horizontal="center" vertical="top"/>
    </xf>
    <xf numFmtId="39" fontId="6" fillId="3" borderId="1" xfId="45" applyNumberFormat="1" applyFill="1" applyBorder="1" applyAlignment="1" applyProtection="1"/>
    <xf numFmtId="39" fontId="6" fillId="4" borderId="1" xfId="45" applyNumberFormat="1" applyBorder="1" applyAlignment="1" applyProtection="1">
      <protection locked="0"/>
    </xf>
    <xf numFmtId="174" fontId="13" fillId="3" borderId="0" xfId="35" applyFill="1" applyBorder="1" applyAlignment="1" applyProtection="1">
      <alignment horizontal="center" vertical="top"/>
    </xf>
    <xf numFmtId="39" fontId="6" fillId="3" borderId="0" xfId="45" applyNumberFormat="1" applyFill="1" applyBorder="1" applyAlignment="1" applyProtection="1"/>
    <xf numFmtId="174" fontId="13" fillId="3" borderId="7" xfId="35" applyFill="1" applyBorder="1" applyAlignment="1" applyProtection="1">
      <alignment horizontal="center" vertical="top"/>
    </xf>
    <xf numFmtId="0" fontId="22" fillId="3" borderId="0" xfId="0" applyFont="1" applyFill="1" applyAlignment="1" applyProtection="1"/>
    <xf numFmtId="0" fontId="17" fillId="3" borderId="0" xfId="0" applyFont="1" applyFill="1" applyAlignment="1" applyProtection="1">
      <alignment horizontal="left"/>
    </xf>
    <xf numFmtId="0" fontId="18" fillId="3" borderId="0" xfId="0" applyFont="1" applyFill="1" applyAlignment="1" applyProtection="1">
      <alignment horizontal="left"/>
    </xf>
    <xf numFmtId="0" fontId="0" fillId="3" borderId="0" xfId="0" applyFill="1" applyBorder="1" applyAlignment="1" applyProtection="1">
      <alignment wrapText="1"/>
    </xf>
    <xf numFmtId="0" fontId="36" fillId="3" borderId="0" xfId="0" applyFont="1" applyFill="1" applyProtection="1"/>
    <xf numFmtId="169" fontId="36" fillId="3" borderId="0" xfId="28" applyNumberFormat="1" applyFont="1" applyFill="1" applyProtection="1"/>
    <xf numFmtId="0" fontId="7" fillId="3" borderId="0" xfId="0" applyFont="1" applyFill="1" applyBorder="1" applyAlignment="1" applyProtection="1"/>
    <xf numFmtId="0" fontId="18" fillId="3" borderId="0" xfId="0" applyFont="1" applyFill="1" applyAlignment="1" applyProtection="1">
      <alignment horizontal="center"/>
    </xf>
    <xf numFmtId="0" fontId="7" fillId="3" borderId="0" xfId="0" quotePrefix="1" applyFont="1" applyFill="1" applyAlignment="1" applyProtection="1">
      <alignment horizontal="left"/>
    </xf>
    <xf numFmtId="191" fontId="0" fillId="3" borderId="1" xfId="0" applyNumberFormat="1" applyFill="1" applyBorder="1" applyProtection="1"/>
    <xf numFmtId="191" fontId="0" fillId="3" borderId="0" xfId="0" applyNumberFormat="1" applyFill="1" applyBorder="1" applyProtection="1"/>
    <xf numFmtId="0" fontId="7" fillId="6" borderId="0" xfId="0" applyNumberFormat="1" applyFont="1" applyFill="1" applyProtection="1"/>
    <xf numFmtId="0" fontId="18" fillId="3" borderId="0" xfId="0" applyFont="1" applyFill="1" applyAlignment="1">
      <alignment horizontal="center" vertical="top"/>
    </xf>
    <xf numFmtId="0" fontId="17" fillId="3" borderId="0" xfId="0" applyFont="1" applyFill="1" applyAlignment="1">
      <alignment horizontal="center"/>
    </xf>
    <xf numFmtId="0" fontId="17" fillId="3" borderId="0" xfId="0" applyFont="1" applyFill="1"/>
    <xf numFmtId="0" fontId="17" fillId="3" borderId="0" xfId="0" applyFont="1" applyFill="1" applyAlignment="1">
      <alignment vertical="top"/>
    </xf>
    <xf numFmtId="0" fontId="0" fillId="0" borderId="0" xfId="0" applyFill="1"/>
    <xf numFmtId="0" fontId="7" fillId="3" borderId="0" xfId="0" applyFont="1" applyFill="1" applyAlignment="1" applyProtection="1">
      <alignment horizontal="center"/>
    </xf>
    <xf numFmtId="0" fontId="17" fillId="0" borderId="0" xfId="0" applyFont="1" applyProtection="1"/>
    <xf numFmtId="0" fontId="9" fillId="3" borderId="0" xfId="0" applyFont="1" applyFill="1" applyBorder="1" applyAlignment="1" applyProtection="1">
      <alignment horizontal="centerContinuous" vertical="center"/>
    </xf>
    <xf numFmtId="0" fontId="11" fillId="3" borderId="0" xfId="0" applyFont="1" applyFill="1" applyAlignment="1" applyProtection="1">
      <alignment vertical="center"/>
    </xf>
    <xf numFmtId="184" fontId="38" fillId="3" borderId="0" xfId="0" applyNumberFormat="1" applyFont="1" applyFill="1" applyAlignment="1">
      <alignment horizontal="center" vertical="top"/>
    </xf>
    <xf numFmtId="0" fontId="7" fillId="3" borderId="1" xfId="0" applyFont="1" applyFill="1" applyBorder="1" applyAlignment="1" applyProtection="1">
      <alignment horizontal="center" wrapText="1"/>
    </xf>
    <xf numFmtId="0" fontId="31" fillId="3" borderId="0" xfId="0" applyFont="1" applyFill="1" applyProtection="1"/>
    <xf numFmtId="2" fontId="6" fillId="3" borderId="4" xfId="32" applyNumberFormat="1" applyFill="1" applyBorder="1" applyProtection="1"/>
    <xf numFmtId="2" fontId="6" fillId="3" borderId="0" xfId="32" applyNumberFormat="1" applyFill="1" applyProtection="1"/>
    <xf numFmtId="181" fontId="6" fillId="3" borderId="0" xfId="32" applyNumberFormat="1" applyFill="1" applyProtection="1"/>
    <xf numFmtId="181" fontId="6" fillId="3" borderId="0" xfId="32" applyNumberFormat="1" applyFill="1" applyBorder="1" applyProtection="1"/>
    <xf numFmtId="175" fontId="7" fillId="3" borderId="0" xfId="0" applyNumberFormat="1" applyFont="1" applyFill="1" applyBorder="1" applyAlignment="1" applyProtection="1">
      <alignment horizontal="left"/>
    </xf>
    <xf numFmtId="0" fontId="31" fillId="3" borderId="0" xfId="0" applyFont="1" applyFill="1" applyBorder="1" applyProtection="1"/>
    <xf numFmtId="0" fontId="17" fillId="3" borderId="0" xfId="0" applyNumberFormat="1" applyFont="1" applyFill="1" applyAlignment="1" applyProtection="1">
      <alignment horizontal="right"/>
    </xf>
    <xf numFmtId="0" fontId="20" fillId="3" borderId="0" xfId="0" applyFont="1" applyFill="1" applyProtection="1"/>
    <xf numFmtId="171" fontId="31" fillId="3" borderId="0" xfId="0" applyNumberFormat="1" applyFont="1" applyFill="1" applyProtection="1"/>
    <xf numFmtId="171" fontId="6" fillId="3" borderId="0" xfId="30" applyNumberFormat="1" applyFill="1" applyProtection="1"/>
    <xf numFmtId="0" fontId="39" fillId="3" borderId="0" xfId="0" applyFont="1" applyFill="1" applyProtection="1"/>
    <xf numFmtId="0" fontId="34" fillId="3" borderId="0" xfId="0" applyFont="1" applyFill="1" applyProtection="1"/>
    <xf numFmtId="0" fontId="40" fillId="3" borderId="0" xfId="0" applyFont="1" applyFill="1" applyProtection="1"/>
    <xf numFmtId="0" fontId="25" fillId="3" borderId="0" xfId="0" applyFont="1" applyFill="1" applyProtection="1"/>
    <xf numFmtId="0" fontId="25" fillId="3" borderId="0" xfId="0" applyFont="1" applyFill="1" applyAlignment="1" applyProtection="1">
      <alignment horizontal="left"/>
    </xf>
    <xf numFmtId="0" fontId="25" fillId="3" borderId="0" xfId="0" applyFont="1" applyFill="1" applyAlignment="1" applyProtection="1"/>
    <xf numFmtId="3" fontId="25" fillId="3" borderId="0" xfId="30" applyNumberFormat="1" applyFont="1" applyFill="1" applyBorder="1" applyProtection="1"/>
    <xf numFmtId="169" fontId="17" fillId="3" borderId="0" xfId="30" applyNumberFormat="1" applyFont="1" applyFill="1" applyProtection="1"/>
    <xf numFmtId="174" fontId="13" fillId="7" borderId="1" xfId="0" applyNumberFormat="1" applyFont="1" applyFill="1" applyBorder="1" applyAlignment="1" applyProtection="1">
      <alignment horizontal="right" vertical="top"/>
    </xf>
    <xf numFmtId="0" fontId="17" fillId="3" borderId="2" xfId="0" applyFont="1" applyFill="1" applyBorder="1" applyProtection="1"/>
    <xf numFmtId="0" fontId="6" fillId="3" borderId="3" xfId="45" applyFill="1" applyBorder="1" applyProtection="1"/>
    <xf numFmtId="0" fontId="17" fillId="3" borderId="8" xfId="0" applyFont="1" applyFill="1" applyBorder="1" applyAlignment="1" applyProtection="1">
      <alignment horizontal="center"/>
    </xf>
    <xf numFmtId="0" fontId="0" fillId="3" borderId="8" xfId="0" applyNumberFormat="1" applyFill="1" applyBorder="1" applyAlignment="1" applyProtection="1">
      <alignment horizontal="center"/>
    </xf>
    <xf numFmtId="0" fontId="0" fillId="3" borderId="8" xfId="0" applyFill="1" applyBorder="1" applyAlignment="1" applyProtection="1">
      <alignment horizontal="center"/>
    </xf>
    <xf numFmtId="171" fontId="6" fillId="3" borderId="0" xfId="30" applyNumberFormat="1" applyFill="1" applyBorder="1" applyProtection="1"/>
    <xf numFmtId="169" fontId="17" fillId="3" borderId="0" xfId="28" applyNumberFormat="1" applyFont="1" applyFill="1" applyProtection="1"/>
    <xf numFmtId="0" fontId="17" fillId="3" borderId="0" xfId="0" applyFont="1" applyFill="1" applyBorder="1" applyAlignment="1" applyProtection="1">
      <alignment wrapText="1"/>
    </xf>
    <xf numFmtId="0" fontId="7" fillId="3" borderId="0" xfId="59" applyFont="1" applyFill="1" applyProtection="1">
      <alignment horizontal="right"/>
    </xf>
    <xf numFmtId="0" fontId="41" fillId="3" borderId="0" xfId="40" applyFont="1" applyFill="1" applyProtection="1"/>
    <xf numFmtId="0" fontId="7" fillId="3" borderId="0" xfId="59" applyFont="1" applyFill="1" applyBorder="1" applyProtection="1">
      <alignment horizontal="right"/>
    </xf>
    <xf numFmtId="0" fontId="7" fillId="3" borderId="0" xfId="47" applyFont="1" applyFill="1" applyProtection="1">
      <alignment horizontal="left" vertical="top"/>
    </xf>
    <xf numFmtId="3" fontId="17" fillId="3" borderId="0" xfId="0" applyNumberFormat="1" applyFont="1" applyFill="1" applyBorder="1" applyAlignment="1" applyProtection="1">
      <alignment horizontal="center"/>
    </xf>
    <xf numFmtId="0" fontId="7" fillId="3" borderId="0" xfId="0" applyFont="1" applyFill="1" applyBorder="1" applyAlignment="1" applyProtection="1">
      <alignment horizontal="right"/>
    </xf>
    <xf numFmtId="0" fontId="17" fillId="3" borderId="0" xfId="0" applyFont="1" applyFill="1" applyBorder="1" applyAlignment="1" applyProtection="1">
      <alignment horizontal="center"/>
    </xf>
    <xf numFmtId="169" fontId="17" fillId="3" borderId="0" xfId="28" applyNumberFormat="1" applyFont="1" applyFill="1" applyBorder="1" applyProtection="1"/>
    <xf numFmtId="0" fontId="7" fillId="3" borderId="0" xfId="0" applyFont="1" applyFill="1" applyBorder="1" applyAlignment="1" applyProtection="1">
      <alignment horizontal="left" vertical="center"/>
    </xf>
    <xf numFmtId="0" fontId="17" fillId="3" borderId="9" xfId="0" applyFont="1" applyFill="1" applyBorder="1" applyProtection="1"/>
    <xf numFmtId="2" fontId="17" fillId="3" borderId="3" xfId="28" applyNumberFormat="1" applyFont="1" applyFill="1" applyBorder="1" applyProtection="1"/>
    <xf numFmtId="37" fontId="17" fillId="3" borderId="4" xfId="28" applyNumberFormat="1" applyFont="1" applyFill="1" applyBorder="1" applyAlignment="1" applyProtection="1">
      <alignment horizontal="right"/>
    </xf>
    <xf numFmtId="0" fontId="17" fillId="3" borderId="0" xfId="0" applyNumberFormat="1" applyFont="1" applyFill="1" applyBorder="1" applyProtection="1"/>
    <xf numFmtId="169" fontId="17" fillId="3" borderId="0" xfId="34" applyNumberFormat="1" applyFont="1" applyFill="1" applyBorder="1" applyProtection="1"/>
    <xf numFmtId="0" fontId="17" fillId="6" borderId="0" xfId="0" applyNumberFormat="1" applyFont="1" applyFill="1" applyProtection="1"/>
    <xf numFmtId="0" fontId="18" fillId="3" borderId="10" xfId="0" applyFont="1" applyFill="1" applyBorder="1" applyAlignment="1" applyProtection="1">
      <alignment horizontal="center" wrapText="1"/>
    </xf>
    <xf numFmtId="0" fontId="17" fillId="6" borderId="1" xfId="0" applyNumberFormat="1" applyFont="1" applyFill="1" applyBorder="1" applyAlignment="1" applyProtection="1">
      <alignment horizontal="center"/>
    </xf>
    <xf numFmtId="0" fontId="7" fillId="5" borderId="1" xfId="0" applyNumberFormat="1" applyFont="1" applyFill="1" applyBorder="1" applyAlignment="1" applyProtection="1">
      <alignment horizontal="left"/>
    </xf>
    <xf numFmtId="0" fontId="17" fillId="5" borderId="1" xfId="0" applyNumberFormat="1" applyFont="1" applyFill="1" applyBorder="1" applyAlignment="1" applyProtection="1">
      <alignment horizontal="left" wrapText="1"/>
    </xf>
    <xf numFmtId="0" fontId="17" fillId="5" borderId="0" xfId="0" applyNumberFormat="1" applyFont="1" applyFill="1" applyAlignment="1" applyProtection="1">
      <alignment horizontal="left" wrapText="1"/>
    </xf>
    <xf numFmtId="0" fontId="17" fillId="6" borderId="0" xfId="0" applyNumberFormat="1" applyFont="1" applyFill="1" applyAlignment="1" applyProtection="1">
      <alignment horizontal="right"/>
    </xf>
    <xf numFmtId="0" fontId="17" fillId="3" borderId="1" xfId="0" applyFont="1" applyFill="1" applyBorder="1" applyAlignment="1" applyProtection="1">
      <alignment horizontal="center" wrapText="1"/>
    </xf>
    <xf numFmtId="2" fontId="17" fillId="3" borderId="0" xfId="28" applyNumberFormat="1" applyFont="1" applyFill="1" applyProtection="1"/>
    <xf numFmtId="2" fontId="17" fillId="4" borderId="1" xfId="45" applyNumberFormat="1" applyFont="1" applyBorder="1" applyAlignment="1" applyProtection="1">
      <alignment horizontal="right"/>
      <protection locked="0"/>
    </xf>
    <xf numFmtId="2" fontId="21" fillId="3" borderId="0" xfId="35" applyNumberFormat="1" applyFont="1" applyFill="1" applyBorder="1" applyProtection="1">
      <alignment horizontal="right" vertical="top"/>
    </xf>
    <xf numFmtId="2" fontId="17" fillId="6" borderId="0" xfId="0" applyNumberFormat="1" applyFont="1" applyFill="1" applyAlignment="1" applyProtection="1">
      <alignment horizontal="right"/>
    </xf>
    <xf numFmtId="2" fontId="17" fillId="5" borderId="0" xfId="0" applyNumberFormat="1" applyFont="1" applyFill="1" applyAlignment="1" applyProtection="1">
      <alignment horizontal="right" wrapText="1"/>
    </xf>
    <xf numFmtId="0" fontId="17" fillId="3" borderId="1" xfId="0" applyNumberFormat="1" applyFont="1" applyFill="1" applyBorder="1" applyAlignment="1" applyProtection="1">
      <alignment horizontal="left"/>
    </xf>
    <xf numFmtId="37" fontId="17" fillId="3" borderId="0" xfId="32" applyNumberFormat="1" applyFont="1" applyFill="1" applyBorder="1" applyAlignment="1" applyProtection="1">
      <alignment horizontal="right"/>
    </xf>
    <xf numFmtId="0" fontId="0" fillId="3" borderId="11" xfId="0" applyFill="1" applyBorder="1" applyProtection="1"/>
    <xf numFmtId="169" fontId="23" fillId="3" borderId="0" xfId="28" applyNumberFormat="1" applyFont="1" applyFill="1" applyProtection="1"/>
    <xf numFmtId="0" fontId="22" fillId="3" borderId="0" xfId="0" applyFont="1" applyFill="1" applyBorder="1" applyAlignment="1" applyProtection="1">
      <alignment horizontal="left"/>
    </xf>
    <xf numFmtId="0" fontId="23" fillId="3" borderId="0" xfId="0" applyFont="1" applyFill="1" applyBorder="1" applyAlignment="1" applyProtection="1"/>
    <xf numFmtId="39" fontId="23" fillId="3" borderId="0" xfId="0" applyNumberFormat="1" applyFont="1" applyFill="1" applyBorder="1" applyAlignment="1" applyProtection="1">
      <alignment horizontal="right"/>
    </xf>
    <xf numFmtId="37" fontId="23" fillId="3" borderId="0" xfId="0" applyNumberFormat="1" applyFont="1" applyFill="1" applyBorder="1" applyAlignment="1" applyProtection="1"/>
    <xf numFmtId="0" fontId="23" fillId="3" borderId="0" xfId="0" applyFont="1" applyFill="1" applyBorder="1" applyProtection="1"/>
    <xf numFmtId="0" fontId="11" fillId="3" borderId="0" xfId="0" applyFont="1" applyFill="1" applyBorder="1" applyAlignment="1" applyProtection="1">
      <alignment horizontal="left" vertical="center" wrapText="1"/>
    </xf>
    <xf numFmtId="0" fontId="23" fillId="3" borderId="0" xfId="0" applyFont="1" applyFill="1" applyBorder="1" applyAlignment="1" applyProtection="1">
      <alignment horizontal="center"/>
    </xf>
    <xf numFmtId="0" fontId="0" fillId="3" borderId="0" xfId="0" applyNumberFormat="1" applyFill="1" applyBorder="1" applyAlignment="1" applyProtection="1">
      <alignment horizontal="center"/>
    </xf>
    <xf numFmtId="0" fontId="7" fillId="3" borderId="1" xfId="0" applyNumberFormat="1" applyFont="1" applyFill="1" applyBorder="1" applyAlignment="1" applyProtection="1">
      <alignment horizontal="left" wrapText="1"/>
    </xf>
    <xf numFmtId="0" fontId="43" fillId="0" borderId="0" xfId="0" applyFont="1"/>
    <xf numFmtId="0" fontId="44" fillId="0" borderId="0" xfId="54" applyFont="1" applyBorder="1" applyAlignment="1"/>
    <xf numFmtId="2" fontId="43" fillId="0" borderId="0" xfId="0" applyNumberFormat="1" applyFont="1"/>
    <xf numFmtId="3" fontId="43" fillId="0" borderId="0" xfId="0" applyNumberFormat="1" applyFont="1"/>
    <xf numFmtId="3" fontId="17" fillId="3" borderId="1" xfId="30" applyNumberFormat="1" applyFont="1" applyFill="1" applyBorder="1" applyProtection="1"/>
    <xf numFmtId="0" fontId="46" fillId="3" borderId="0" xfId="0" applyFont="1" applyFill="1" applyAlignment="1" applyProtection="1">
      <alignment horizontal="center"/>
    </xf>
    <xf numFmtId="0" fontId="47" fillId="3" borderId="0" xfId="0" applyFont="1" applyFill="1" applyProtection="1"/>
    <xf numFmtId="0" fontId="23" fillId="3" borderId="0" xfId="0" applyFont="1" applyFill="1" applyAlignment="1" applyProtection="1">
      <alignment vertical="top" wrapText="1"/>
    </xf>
    <xf numFmtId="0" fontId="11" fillId="3" borderId="0" xfId="0" applyFont="1" applyFill="1" applyBorder="1" applyProtection="1"/>
    <xf numFmtId="0" fontId="0" fillId="4" borderId="12" xfId="0" applyFill="1" applyBorder="1" applyProtection="1">
      <protection locked="0"/>
    </xf>
    <xf numFmtId="0" fontId="0" fillId="4" borderId="13" xfId="0" applyFill="1" applyBorder="1" applyProtection="1">
      <protection locked="0"/>
    </xf>
    <xf numFmtId="0" fontId="0" fillId="4" borderId="7" xfId="0" applyFill="1" applyBorder="1" applyProtection="1">
      <protection locked="0"/>
    </xf>
    <xf numFmtId="0" fontId="0" fillId="4" borderId="14" xfId="0" applyFill="1" applyBorder="1" applyProtection="1">
      <protection locked="0"/>
    </xf>
    <xf numFmtId="0" fontId="0" fillId="4" borderId="15" xfId="0" applyFill="1" applyBorder="1" applyProtection="1">
      <protection locked="0"/>
    </xf>
    <xf numFmtId="0" fontId="49" fillId="3" borderId="0" xfId="0" applyFont="1" applyFill="1" applyAlignment="1" applyProtection="1">
      <alignment horizontal="center" vertical="center" wrapText="1"/>
    </xf>
    <xf numFmtId="0" fontId="40" fillId="3" borderId="0" xfId="0" applyFont="1" applyFill="1" applyBorder="1" applyProtection="1"/>
    <xf numFmtId="4" fontId="17" fillId="3" borderId="0" xfId="30" applyNumberFormat="1" applyFont="1" applyFill="1" applyBorder="1" applyProtection="1"/>
    <xf numFmtId="173" fontId="0" fillId="3" borderId="0" xfId="28" applyNumberFormat="1" applyFont="1" applyFill="1" applyBorder="1" applyAlignment="1" applyProtection="1">
      <alignment horizontal="center"/>
    </xf>
    <xf numFmtId="39" fontId="17" fillId="3" borderId="0" xfId="0" applyNumberFormat="1" applyFont="1" applyFill="1" applyAlignment="1" applyProtection="1">
      <alignment horizontal="center"/>
    </xf>
    <xf numFmtId="0" fontId="50" fillId="3" borderId="0" xfId="0" applyFont="1" applyFill="1" applyBorder="1" applyAlignment="1" applyProtection="1">
      <alignment horizontal="center"/>
    </xf>
    <xf numFmtId="0" fontId="17" fillId="0" borderId="0" xfId="55" applyNumberFormat="1" applyFont="1" applyFill="1" applyBorder="1" applyAlignment="1">
      <alignment horizontal="center"/>
    </xf>
    <xf numFmtId="0" fontId="17" fillId="0" borderId="0" xfId="55" applyNumberFormat="1" applyFont="1" applyFill="1" applyBorder="1" applyAlignment="1"/>
    <xf numFmtId="3" fontId="14" fillId="0" borderId="0" xfId="53" applyNumberFormat="1" applyFont="1" applyFill="1" applyBorder="1" applyAlignment="1"/>
    <xf numFmtId="0" fontId="43" fillId="0" borderId="0" xfId="0" applyFont="1" applyBorder="1"/>
    <xf numFmtId="3" fontId="0" fillId="3" borderId="1" xfId="28" applyNumberFormat="1" applyFont="1" applyFill="1" applyBorder="1" applyAlignment="1" applyProtection="1">
      <alignment horizontal="right"/>
    </xf>
    <xf numFmtId="169" fontId="0" fillId="3" borderId="4" xfId="28" applyNumberFormat="1" applyFont="1" applyFill="1" applyBorder="1" applyProtection="1"/>
    <xf numFmtId="0" fontId="17" fillId="3" borderId="0" xfId="0" applyFont="1" applyFill="1" applyBorder="1" applyAlignment="1" applyProtection="1">
      <alignment horizontal="left" vertical="center"/>
    </xf>
    <xf numFmtId="0" fontId="32" fillId="3" borderId="0" xfId="0" applyFont="1" applyFill="1" applyProtection="1"/>
    <xf numFmtId="3" fontId="43" fillId="0" borderId="0" xfId="0" applyNumberFormat="1" applyFont="1" applyBorder="1"/>
    <xf numFmtId="0" fontId="0" fillId="3" borderId="0" xfId="0" applyFill="1" applyBorder="1" applyProtection="1">
      <protection locked="0"/>
    </xf>
    <xf numFmtId="0" fontId="6" fillId="3" borderId="4" xfId="45" applyFill="1" applyBorder="1" applyProtection="1"/>
    <xf numFmtId="0" fontId="18" fillId="3" borderId="0" xfId="0" applyFont="1" applyFill="1" applyBorder="1" applyProtection="1"/>
    <xf numFmtId="0" fontId="22" fillId="3" borderId="0" xfId="0" applyFont="1" applyFill="1" applyAlignment="1" applyProtection="1">
      <alignment horizontal="left" vertical="center"/>
    </xf>
    <xf numFmtId="195" fontId="0" fillId="3" borderId="0" xfId="0" applyNumberFormat="1" applyFill="1" applyBorder="1" applyAlignment="1" applyProtection="1">
      <alignment horizontal="right" vertical="center"/>
    </xf>
    <xf numFmtId="0" fontId="31" fillId="3" borderId="0" xfId="0" applyFont="1" applyFill="1" applyBorder="1" applyAlignment="1" applyProtection="1">
      <alignment horizontal="left" vertical="center"/>
    </xf>
    <xf numFmtId="185" fontId="25" fillId="3" borderId="0" xfId="36" applyFont="1" applyFill="1" applyBorder="1" applyProtection="1">
      <alignment horizontal="center" vertical="top"/>
    </xf>
    <xf numFmtId="0" fontId="54" fillId="3" borderId="0" xfId="0" applyNumberFormat="1" applyFont="1" applyFill="1" applyBorder="1" applyAlignment="1" applyProtection="1">
      <alignment horizontal="left" wrapText="1"/>
    </xf>
    <xf numFmtId="0" fontId="54" fillId="3" borderId="0" xfId="0" applyNumberFormat="1" applyFont="1" applyFill="1" applyBorder="1" applyAlignment="1" applyProtection="1">
      <alignment horizontal="left"/>
    </xf>
    <xf numFmtId="0" fontId="8" fillId="3" borderId="0" xfId="0" applyNumberFormat="1" applyFont="1" applyFill="1" applyAlignment="1" applyProtection="1"/>
    <xf numFmtId="0" fontId="17" fillId="3" borderId="1" xfId="0" applyFont="1" applyFill="1" applyBorder="1" applyProtection="1"/>
    <xf numFmtId="0" fontId="29" fillId="0" borderId="0" xfId="52" applyFont="1" applyFill="1" applyBorder="1" applyAlignment="1">
      <alignment wrapText="1"/>
    </xf>
    <xf numFmtId="0" fontId="56" fillId="0" borderId="0" xfId="52" applyFont="1" applyAlignment="1"/>
    <xf numFmtId="0" fontId="57" fillId="8" borderId="0" xfId="52" applyFont="1" applyFill="1" applyBorder="1" applyAlignment="1">
      <alignment horizontal="right"/>
    </xf>
    <xf numFmtId="0" fontId="55" fillId="9" borderId="16" xfId="52" applyFont="1" applyFill="1" applyBorder="1"/>
    <xf numFmtId="0" fontId="29" fillId="9" borderId="16" xfId="52" applyFont="1" applyFill="1" applyBorder="1"/>
    <xf numFmtId="0" fontId="29" fillId="9" borderId="0" xfId="52" applyFont="1" applyFill="1" applyBorder="1"/>
    <xf numFmtId="0" fontId="58" fillId="0" borderId="0" xfId="52" applyFont="1" applyBorder="1" applyAlignment="1">
      <alignment horizontal="left" indent="1"/>
    </xf>
    <xf numFmtId="195" fontId="29" fillId="0" borderId="0" xfId="52" applyNumberFormat="1" applyFont="1" applyBorder="1"/>
    <xf numFmtId="10" fontId="29" fillId="0" borderId="0" xfId="58" applyNumberFormat="1" applyFont="1" applyBorder="1"/>
    <xf numFmtId="0" fontId="58" fillId="0" borderId="7" xfId="52" applyFont="1" applyBorder="1" applyAlignment="1">
      <alignment horizontal="left" indent="1"/>
    </xf>
    <xf numFmtId="195" fontId="29" fillId="0" borderId="7" xfId="52" applyNumberFormat="1" applyFont="1" applyBorder="1"/>
    <xf numFmtId="0" fontId="58" fillId="0" borderId="0" xfId="52" applyFont="1" applyBorder="1"/>
    <xf numFmtId="195" fontId="29" fillId="0" borderId="0" xfId="52" applyNumberFormat="1" applyFont="1" applyFill="1" applyBorder="1"/>
    <xf numFmtId="0" fontId="59" fillId="3" borderId="11" xfId="52" applyFont="1" applyFill="1" applyBorder="1"/>
    <xf numFmtId="0" fontId="28" fillId="3" borderId="11" xfId="52" applyFont="1" applyFill="1" applyBorder="1" applyAlignment="1">
      <alignment horizontal="right" wrapText="1"/>
    </xf>
    <xf numFmtId="0" fontId="58" fillId="0" borderId="0" xfId="52" applyFont="1" applyFill="1" applyBorder="1" applyAlignment="1">
      <alignment horizontal="left" indent="1"/>
    </xf>
    <xf numFmtId="0" fontId="55" fillId="9" borderId="0" xfId="52" applyFont="1" applyFill="1" applyBorder="1"/>
    <xf numFmtId="195" fontId="29" fillId="0" borderId="7" xfId="52" applyNumberFormat="1" applyFont="1" applyFill="1" applyBorder="1"/>
    <xf numFmtId="0" fontId="58" fillId="0" borderId="7" xfId="52" applyFont="1" applyFill="1" applyBorder="1" applyAlignment="1">
      <alignment horizontal="left" indent="1"/>
    </xf>
    <xf numFmtId="0" fontId="60" fillId="0" borderId="0" xfId="52" applyFont="1" applyFill="1" applyBorder="1"/>
    <xf numFmtId="0" fontId="29" fillId="0" borderId="0" xfId="52" applyFont="1" applyFill="1" applyBorder="1"/>
    <xf numFmtId="0" fontId="61" fillId="0" borderId="0" xfId="52" applyFont="1" applyBorder="1"/>
    <xf numFmtId="0" fontId="54" fillId="0" borderId="17" xfId="0" applyFont="1" applyBorder="1"/>
    <xf numFmtId="0" fontId="54" fillId="0" borderId="5" xfId="0" applyFont="1" applyBorder="1"/>
    <xf numFmtId="0" fontId="54" fillId="0" borderId="5" xfId="0" applyFont="1" applyBorder="1" applyAlignment="1">
      <alignment horizontal="left" indent="2"/>
    </xf>
    <xf numFmtId="0" fontId="54" fillId="0" borderId="0" xfId="0" applyFont="1" applyBorder="1" applyAlignment="1">
      <alignment horizontal="left" indent="2"/>
    </xf>
    <xf numFmtId="0" fontId="54" fillId="0" borderId="17" xfId="0" applyFont="1" applyBorder="1" applyAlignment="1">
      <alignment horizontal="left" vertical="center" indent="2"/>
    </xf>
    <xf numFmtId="0" fontId="31" fillId="0" borderId="5" xfId="0" applyFont="1" applyBorder="1"/>
    <xf numFmtId="0" fontId="54" fillId="0" borderId="0" xfId="0" applyFont="1" applyBorder="1"/>
    <xf numFmtId="0" fontId="18" fillId="9" borderId="17" xfId="0" applyFont="1" applyFill="1" applyBorder="1"/>
    <xf numFmtId="0" fontId="29" fillId="10" borderId="0" xfId="52" applyFont="1" applyFill="1" applyBorder="1" applyAlignment="1">
      <alignment horizontal="center" wrapText="1"/>
    </xf>
    <xf numFmtId="0" fontId="19" fillId="3" borderId="0" xfId="0" applyFont="1" applyFill="1" applyAlignment="1" applyProtection="1"/>
    <xf numFmtId="0" fontId="7" fillId="0" borderId="0" xfId="0" applyFont="1"/>
    <xf numFmtId="0" fontId="52" fillId="3" borderId="0" xfId="0" applyFont="1" applyFill="1" applyAlignment="1">
      <alignment horizontal="left" vertical="top" wrapText="1"/>
    </xf>
    <xf numFmtId="0" fontId="7" fillId="3" borderId="0" xfId="0" applyFont="1" applyFill="1" applyAlignment="1">
      <alignment horizontal="left" vertical="top" wrapText="1"/>
    </xf>
    <xf numFmtId="0" fontId="7" fillId="0" borderId="0" xfId="55" applyNumberFormat="1" applyFont="1" applyFill="1" applyBorder="1" applyAlignment="1">
      <alignment horizontal="center"/>
    </xf>
    <xf numFmtId="0" fontId="7" fillId="0" borderId="0" xfId="0" applyFont="1" applyBorder="1"/>
    <xf numFmtId="3" fontId="64" fillId="0" borderId="0" xfId="53" applyNumberFormat="1" applyFont="1" applyFill="1" applyBorder="1" applyAlignment="1"/>
    <xf numFmtId="0" fontId="64" fillId="0" borderId="0" xfId="53" applyNumberFormat="1" applyFont="1" applyFill="1" applyBorder="1" applyAlignment="1"/>
    <xf numFmtId="195" fontId="29" fillId="11" borderId="0" xfId="52" applyNumberFormat="1" applyFont="1" applyFill="1" applyBorder="1"/>
    <xf numFmtId="0" fontId="29" fillId="0" borderId="0" xfId="52" applyNumberFormat="1" applyFont="1" applyFill="1" applyBorder="1"/>
    <xf numFmtId="0" fontId="59" fillId="3" borderId="11" xfId="0" applyFont="1" applyFill="1" applyBorder="1"/>
    <xf numFmtId="0" fontId="58" fillId="0" borderId="7" xfId="0" applyFont="1" applyFill="1" applyBorder="1" applyAlignment="1">
      <alignment horizontal="left" indent="1"/>
    </xf>
    <xf numFmtId="195" fontId="29" fillId="12" borderId="0" xfId="52" applyNumberFormat="1" applyFont="1" applyFill="1" applyBorder="1"/>
    <xf numFmtId="0" fontId="55" fillId="9" borderId="0" xfId="0" applyFont="1" applyFill="1" applyBorder="1"/>
    <xf numFmtId="0" fontId="58" fillId="0" borderId="0" xfId="0" applyFont="1" applyBorder="1" applyAlignment="1">
      <alignment horizontal="left" indent="1"/>
    </xf>
    <xf numFmtId="195" fontId="6" fillId="3" borderId="1" xfId="28" applyNumberFormat="1" applyFont="1" applyFill="1" applyBorder="1" applyAlignment="1" applyProtection="1">
      <alignment horizontal="center"/>
    </xf>
    <xf numFmtId="195" fontId="17" fillId="3" borderId="1" xfId="0" applyNumberFormat="1" applyFont="1" applyFill="1" applyBorder="1" applyAlignment="1" applyProtection="1">
      <alignment horizontal="center"/>
    </xf>
    <xf numFmtId="195" fontId="0" fillId="10" borderId="0" xfId="0" applyNumberFormat="1" applyFill="1"/>
    <xf numFmtId="0" fontId="54" fillId="13" borderId="5" xfId="0" applyFont="1" applyFill="1" applyBorder="1"/>
    <xf numFmtId="195" fontId="29" fillId="13" borderId="0" xfId="52" applyNumberFormat="1" applyFont="1" applyFill="1" applyBorder="1"/>
    <xf numFmtId="0" fontId="0" fillId="13" borderId="0" xfId="0" applyFill="1"/>
    <xf numFmtId="0" fontId="54" fillId="13" borderId="18" xfId="0" applyFont="1" applyFill="1" applyBorder="1"/>
    <xf numFmtId="0" fontId="54" fillId="13" borderId="17" xfId="0" applyFont="1" applyFill="1" applyBorder="1"/>
    <xf numFmtId="0" fontId="54" fillId="13" borderId="5" xfId="0" applyFont="1" applyFill="1" applyBorder="1" applyAlignment="1">
      <alignment horizontal="left" indent="2"/>
    </xf>
    <xf numFmtId="0" fontId="58" fillId="13" borderId="0" xfId="52" applyFont="1" applyFill="1" applyBorder="1" applyAlignment="1">
      <alignment horizontal="left" indent="1"/>
    </xf>
    <xf numFmtId="0" fontId="25" fillId="13" borderId="5" xfId="0" applyFont="1" applyFill="1" applyBorder="1"/>
    <xf numFmtId="0" fontId="28" fillId="3" borderId="0" xfId="52" applyFont="1" applyFill="1" applyBorder="1" applyAlignment="1">
      <alignment horizontal="right" wrapText="1"/>
    </xf>
    <xf numFmtId="0" fontId="57" fillId="8" borderId="0" xfId="52" applyFont="1" applyFill="1" applyBorder="1" applyAlignment="1">
      <alignment horizontal="center" wrapText="1"/>
    </xf>
    <xf numFmtId="0" fontId="29" fillId="9" borderId="0" xfId="52" applyFont="1" applyFill="1" applyBorder="1" applyAlignment="1">
      <alignment horizontal="center"/>
    </xf>
    <xf numFmtId="4" fontId="29" fillId="11" borderId="0" xfId="28" applyNumberFormat="1" applyFont="1" applyFill="1" applyBorder="1"/>
    <xf numFmtId="4" fontId="29" fillId="0" borderId="0" xfId="28" applyNumberFormat="1" applyFont="1" applyFill="1" applyBorder="1"/>
    <xf numFmtId="4" fontId="0" fillId="0" borderId="0" xfId="28" applyNumberFormat="1" applyFont="1" applyFill="1"/>
    <xf numFmtId="194" fontId="29" fillId="0" borderId="0" xfId="28" applyNumberFormat="1" applyFont="1" applyFill="1" applyBorder="1"/>
    <xf numFmtId="187" fontId="29" fillId="9" borderId="0" xfId="58" applyNumberFormat="1" applyFont="1" applyFill="1" applyBorder="1"/>
    <xf numFmtId="187" fontId="29" fillId="11" borderId="0" xfId="58" applyNumberFormat="1" applyFont="1" applyFill="1" applyBorder="1"/>
    <xf numFmtId="2" fontId="0" fillId="0" borderId="0" xfId="0" applyNumberFormat="1"/>
    <xf numFmtId="2" fontId="29" fillId="0" borderId="0" xfId="28" applyNumberFormat="1" applyFont="1" applyFill="1" applyBorder="1"/>
    <xf numFmtId="0" fontId="43" fillId="0" borderId="0" xfId="0" applyFont="1" applyFill="1"/>
    <xf numFmtId="3" fontId="17" fillId="0" borderId="0" xfId="53" applyNumberFormat="1" applyFont="1" applyFill="1" applyBorder="1" applyAlignment="1"/>
    <xf numFmtId="0" fontId="47" fillId="3" borderId="0" xfId="0" applyFont="1" applyFill="1" applyAlignment="1" applyProtection="1"/>
    <xf numFmtId="174" fontId="47" fillId="3" borderId="0" xfId="0" applyNumberFormat="1" applyFont="1" applyFill="1" applyProtection="1"/>
    <xf numFmtId="0" fontId="19" fillId="3" borderId="0" xfId="0" applyFont="1" applyFill="1" applyAlignment="1" applyProtection="1">
      <alignment horizontal="right"/>
    </xf>
    <xf numFmtId="0" fontId="47" fillId="3" borderId="0" xfId="0" applyFont="1" applyFill="1" applyAlignment="1" applyProtection="1">
      <alignment horizontal="right"/>
    </xf>
    <xf numFmtId="0" fontId="47" fillId="3" borderId="0" xfId="0" applyFont="1" applyFill="1" applyAlignment="1" applyProtection="1">
      <alignment horizontal="center" vertical="center" wrapText="1"/>
    </xf>
    <xf numFmtId="39" fontId="47" fillId="3" borderId="0" xfId="0" applyNumberFormat="1" applyFont="1" applyFill="1" applyBorder="1" applyProtection="1"/>
    <xf numFmtId="0" fontId="47" fillId="3" borderId="0" xfId="0" applyFont="1" applyFill="1" applyAlignment="1" applyProtection="1">
      <alignment horizontal="center"/>
    </xf>
    <xf numFmtId="3" fontId="47" fillId="3" borderId="0" xfId="0" applyNumberFormat="1" applyFont="1" applyFill="1" applyBorder="1" applyProtection="1"/>
    <xf numFmtId="3" fontId="47" fillId="3" borderId="1" xfId="0" applyNumberFormat="1" applyFont="1" applyFill="1" applyBorder="1" applyProtection="1"/>
    <xf numFmtId="4" fontId="47" fillId="3" borderId="0" xfId="0" applyNumberFormat="1"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right"/>
    </xf>
    <xf numFmtId="174" fontId="47" fillId="3" borderId="0" xfId="0" applyNumberFormat="1" applyFont="1" applyFill="1" applyBorder="1" applyAlignment="1" applyProtection="1">
      <alignment horizontal="right"/>
    </xf>
    <xf numFmtId="174" fontId="67" fillId="2" borderId="1" xfId="35" applyFont="1" applyProtection="1">
      <alignment horizontal="right" vertical="top"/>
    </xf>
    <xf numFmtId="0" fontId="47" fillId="3" borderId="0" xfId="0" applyFont="1" applyFill="1" applyAlignment="1" applyProtection="1">
      <alignment horizontal="center" vertical="center"/>
    </xf>
    <xf numFmtId="0" fontId="19" fillId="3" borderId="0" xfId="0" applyFont="1" applyFill="1" applyAlignment="1" applyProtection="1">
      <alignment horizontal="left"/>
    </xf>
    <xf numFmtId="0" fontId="47" fillId="3" borderId="0" xfId="0" applyFont="1" applyFill="1" applyAlignment="1" applyProtection="1">
      <alignment horizontal="right" vertical="top"/>
    </xf>
    <xf numFmtId="0" fontId="47" fillId="3" borderId="0" xfId="0" applyFont="1" applyFill="1" applyAlignment="1" applyProtection="1">
      <alignment horizontal="right" wrapText="1"/>
    </xf>
    <xf numFmtId="2" fontId="47" fillId="3" borderId="0" xfId="28" applyNumberFormat="1" applyFont="1" applyFill="1" applyAlignment="1" applyProtection="1">
      <alignment horizontal="right"/>
    </xf>
    <xf numFmtId="195" fontId="47" fillId="3" borderId="0" xfId="0" applyNumberFormat="1" applyFont="1" applyFill="1" applyAlignment="1" applyProtection="1">
      <alignment horizontal="center" vertical="center"/>
    </xf>
    <xf numFmtId="0" fontId="47" fillId="3" borderId="0" xfId="0" applyFont="1" applyFill="1" applyAlignment="1" applyProtection="1">
      <alignment horizontal="left"/>
    </xf>
    <xf numFmtId="173" fontId="47" fillId="3" borderId="0" xfId="0" applyNumberFormat="1" applyFont="1" applyFill="1" applyAlignment="1" applyProtection="1">
      <alignment horizontal="center" vertical="center"/>
    </xf>
    <xf numFmtId="174" fontId="47" fillId="3" borderId="0" xfId="0" applyNumberFormat="1" applyFont="1" applyFill="1" applyAlignment="1" applyProtection="1"/>
    <xf numFmtId="0" fontId="47" fillId="3" borderId="0" xfId="0" applyFont="1" applyFill="1" applyAlignment="1" applyProtection="1">
      <alignment horizontal="left" vertical="top"/>
    </xf>
    <xf numFmtId="2" fontId="19" fillId="3" borderId="0" xfId="28" applyNumberFormat="1" applyFont="1" applyFill="1" applyAlignment="1" applyProtection="1">
      <alignment horizontal="right"/>
    </xf>
    <xf numFmtId="0" fontId="47" fillId="3" borderId="0" xfId="0" applyFont="1" applyFill="1" applyAlignment="1" applyProtection="1">
      <alignment vertical="top" wrapText="1"/>
    </xf>
    <xf numFmtId="0" fontId="47" fillId="3" borderId="0" xfId="0" applyFont="1" applyFill="1" applyBorder="1" applyAlignment="1" applyProtection="1">
      <alignment horizontal="center" wrapText="1"/>
    </xf>
    <xf numFmtId="175" fontId="19" fillId="3" borderId="0" xfId="28" applyNumberFormat="1" applyFont="1" applyFill="1" applyAlignment="1" applyProtection="1">
      <alignment horizontal="right"/>
    </xf>
    <xf numFmtId="167" fontId="47" fillId="3" borderId="0" xfId="0" applyNumberFormat="1" applyFont="1" applyFill="1" applyBorder="1" applyProtection="1"/>
    <xf numFmtId="0" fontId="47" fillId="3" borderId="0" xfId="0" applyFont="1" applyFill="1" applyBorder="1" applyAlignment="1" applyProtection="1">
      <alignment horizontal="center"/>
    </xf>
    <xf numFmtId="176" fontId="19" fillId="3" borderId="0" xfId="0" applyNumberFormat="1" applyFont="1" applyFill="1" applyAlignment="1" applyProtection="1">
      <alignment horizontal="right"/>
    </xf>
    <xf numFmtId="2" fontId="47" fillId="3" borderId="0" xfId="0" applyNumberFormat="1" applyFont="1" applyFill="1" applyBorder="1" applyAlignment="1" applyProtection="1">
      <alignment horizontal="right"/>
    </xf>
    <xf numFmtId="169" fontId="47" fillId="3" borderId="0" xfId="28" applyNumberFormat="1" applyFont="1" applyFill="1" applyProtection="1"/>
    <xf numFmtId="2" fontId="47" fillId="3" borderId="0" xfId="28" applyNumberFormat="1" applyFont="1" applyFill="1" applyBorder="1" applyAlignment="1" applyProtection="1">
      <alignment horizontal="right"/>
    </xf>
    <xf numFmtId="37" fontId="47" fillId="3" borderId="1" xfId="28" applyNumberFormat="1" applyFont="1" applyFill="1" applyBorder="1" applyProtection="1"/>
    <xf numFmtId="37" fontId="47" fillId="3" borderId="0" xfId="28" applyNumberFormat="1" applyFont="1" applyFill="1" applyBorder="1" applyProtection="1"/>
    <xf numFmtId="37" fontId="47" fillId="3" borderId="0" xfId="0" applyNumberFormat="1" applyFont="1" applyFill="1" applyProtection="1"/>
    <xf numFmtId="37" fontId="47" fillId="3" borderId="0" xfId="28" applyNumberFormat="1" applyFont="1" applyFill="1" applyProtection="1"/>
    <xf numFmtId="174" fontId="67" fillId="2" borderId="10" xfId="35" applyFont="1" applyBorder="1" applyProtection="1">
      <alignment horizontal="right" vertical="top"/>
    </xf>
    <xf numFmtId="174" fontId="67" fillId="3" borderId="0" xfId="35" applyFont="1" applyFill="1" applyBorder="1" applyProtection="1">
      <alignment horizontal="right" vertical="top"/>
    </xf>
    <xf numFmtId="173" fontId="47" fillId="3" borderId="0" xfId="0" applyNumberFormat="1" applyFont="1" applyFill="1" applyAlignment="1" applyProtection="1">
      <alignment horizontal="left"/>
    </xf>
    <xf numFmtId="0" fontId="47" fillId="3" borderId="0" xfId="0" applyFont="1" applyFill="1" applyBorder="1" applyProtection="1"/>
    <xf numFmtId="173" fontId="68" fillId="3" borderId="0" xfId="0" applyNumberFormat="1" applyFont="1" applyFill="1" applyAlignment="1" applyProtection="1">
      <alignment horizontal="left"/>
    </xf>
    <xf numFmtId="39" fontId="47" fillId="3" borderId="0" xfId="28" applyNumberFormat="1" applyFont="1" applyFill="1" applyBorder="1" applyProtection="1"/>
    <xf numFmtId="176" fontId="19" fillId="3" borderId="0" xfId="0" applyNumberFormat="1" applyFont="1" applyFill="1" applyBorder="1" applyAlignment="1" applyProtection="1">
      <alignment horizontal="right"/>
    </xf>
    <xf numFmtId="3" fontId="47" fillId="3" borderId="1" xfId="28" applyNumberFormat="1" applyFont="1" applyFill="1" applyBorder="1" applyProtection="1"/>
    <xf numFmtId="174" fontId="67" fillId="2" borderId="1" xfId="35" applyFont="1" applyBorder="1" applyProtection="1">
      <alignment horizontal="right" vertical="top"/>
    </xf>
    <xf numFmtId="37" fontId="69" fillId="3" borderId="0" xfId="0" applyNumberFormat="1" applyFont="1" applyFill="1" applyBorder="1" applyProtection="1"/>
    <xf numFmtId="39" fontId="19" fillId="3" borderId="0" xfId="0" applyNumberFormat="1" applyFont="1" applyFill="1" applyBorder="1" applyAlignment="1" applyProtection="1">
      <alignment horizontal="right"/>
    </xf>
    <xf numFmtId="37" fontId="47" fillId="3" borderId="7" xfId="28" applyNumberFormat="1" applyFont="1" applyFill="1" applyBorder="1" applyProtection="1"/>
    <xf numFmtId="39" fontId="19" fillId="3" borderId="0" xfId="0" applyNumberFormat="1" applyFont="1" applyFill="1" applyAlignment="1" applyProtection="1">
      <alignment horizontal="right"/>
    </xf>
    <xf numFmtId="37" fontId="47" fillId="3" borderId="0" xfId="0" applyNumberFormat="1" applyFont="1" applyFill="1" applyBorder="1" applyProtection="1"/>
    <xf numFmtId="39" fontId="47" fillId="3" borderId="0" xfId="0" applyNumberFormat="1" applyFont="1" applyFill="1" applyAlignment="1" applyProtection="1">
      <alignment horizontal="right"/>
    </xf>
    <xf numFmtId="37" fontId="47" fillId="3" borderId="0" xfId="28" applyNumberFormat="1" applyFont="1" applyFill="1" applyAlignment="1" applyProtection="1">
      <alignment horizontal="center"/>
    </xf>
    <xf numFmtId="0" fontId="47" fillId="3" borderId="0" xfId="0" applyFont="1" applyFill="1" applyAlignment="1" applyProtection="1">
      <alignment vertical="top"/>
    </xf>
    <xf numFmtId="0" fontId="47" fillId="3" borderId="0" xfId="0" applyFont="1" applyFill="1" applyBorder="1" applyAlignment="1" applyProtection="1">
      <alignment vertical="top"/>
    </xf>
    <xf numFmtId="37" fontId="68" fillId="3" borderId="0" xfId="28" applyNumberFormat="1" applyFont="1" applyFill="1" applyAlignment="1" applyProtection="1">
      <alignment wrapText="1"/>
    </xf>
    <xf numFmtId="0" fontId="47" fillId="3" borderId="0" xfId="0" applyFont="1" applyFill="1" applyAlignment="1" applyProtection="1">
      <alignment vertical="center"/>
    </xf>
    <xf numFmtId="191" fontId="47" fillId="3" borderId="1" xfId="0" applyNumberFormat="1" applyFont="1" applyFill="1" applyBorder="1" applyProtection="1"/>
    <xf numFmtId="191" fontId="47" fillId="3" borderId="0" xfId="0" applyNumberFormat="1" applyFont="1" applyFill="1" applyProtection="1"/>
    <xf numFmtId="191" fontId="47" fillId="3" borderId="0" xfId="0" applyNumberFormat="1" applyFont="1" applyFill="1" applyBorder="1" applyProtection="1"/>
    <xf numFmtId="191" fontId="47" fillId="3" borderId="0" xfId="28" applyNumberFormat="1" applyFont="1" applyFill="1" applyProtection="1"/>
    <xf numFmtId="191" fontId="47" fillId="3" borderId="0" xfId="28" applyNumberFormat="1" applyFont="1" applyFill="1" applyBorder="1" applyProtection="1"/>
    <xf numFmtId="10" fontId="47" fillId="3" borderId="0" xfId="0" applyNumberFormat="1" applyFont="1" applyFill="1" applyAlignment="1" applyProtection="1">
      <alignment horizontal="center"/>
    </xf>
    <xf numFmtId="37" fontId="47" fillId="3" borderId="11" xfId="28" applyNumberFormat="1" applyFont="1" applyFill="1" applyBorder="1" applyProtection="1"/>
    <xf numFmtId="0" fontId="19" fillId="3" borderId="0" xfId="0" applyFont="1" applyFill="1" applyBorder="1" applyProtection="1"/>
    <xf numFmtId="193" fontId="47" fillId="3" borderId="0" xfId="37" applyNumberFormat="1" applyFont="1" applyFill="1" applyBorder="1" applyProtection="1"/>
    <xf numFmtId="195" fontId="47" fillId="3" borderId="0" xfId="0" applyNumberFormat="1" applyFont="1" applyFill="1" applyAlignment="1" applyProtection="1">
      <alignment horizontal="center"/>
    </xf>
    <xf numFmtId="189" fontId="47" fillId="3" borderId="0" xfId="37" applyNumberFormat="1" applyFont="1" applyFill="1" applyAlignment="1" applyProtection="1">
      <alignment horizontal="center"/>
    </xf>
    <xf numFmtId="189" fontId="47" fillId="3" borderId="0" xfId="0" applyNumberFormat="1" applyFont="1" applyFill="1" applyProtection="1"/>
    <xf numFmtId="189" fontId="47" fillId="3" borderId="0" xfId="0" applyNumberFormat="1" applyFont="1" applyFill="1" applyAlignment="1" applyProtection="1">
      <alignment horizontal="center" vertical="center"/>
    </xf>
    <xf numFmtId="189" fontId="47" fillId="3" borderId="0" xfId="0" applyNumberFormat="1" applyFont="1" applyFill="1" applyAlignment="1" applyProtection="1"/>
    <xf numFmtId="195" fontId="47" fillId="3" borderId="0" xfId="0" applyNumberFormat="1" applyFont="1" applyFill="1" applyAlignment="1" applyProtection="1">
      <alignment horizontal="left"/>
    </xf>
    <xf numFmtId="0" fontId="19" fillId="3" borderId="0" xfId="0" applyFont="1" applyFill="1" applyAlignment="1" applyProtection="1">
      <alignment horizontal="left" vertical="top"/>
    </xf>
    <xf numFmtId="2" fontId="19" fillId="3" borderId="0" xfId="0" applyNumberFormat="1" applyFont="1" applyFill="1" applyAlignment="1" applyProtection="1">
      <alignment horizontal="left"/>
    </xf>
    <xf numFmtId="0" fontId="19" fillId="3" borderId="0" xfId="0" applyFont="1" applyFill="1" applyBorder="1" applyAlignment="1" applyProtection="1">
      <alignment horizontal="left"/>
    </xf>
    <xf numFmtId="175" fontId="19" fillId="3" borderId="0" xfId="0" applyNumberFormat="1" applyFont="1" applyFill="1" applyAlignment="1" applyProtection="1">
      <alignment horizontal="left"/>
    </xf>
    <xf numFmtId="2" fontId="19" fillId="3" borderId="0" xfId="0" applyNumberFormat="1" applyFont="1" applyFill="1" applyBorder="1" applyAlignment="1" applyProtection="1">
      <alignment horizontal="left"/>
    </xf>
    <xf numFmtId="0" fontId="37" fillId="3" borderId="0" xfId="0" applyFont="1" applyFill="1"/>
    <xf numFmtId="0" fontId="17" fillId="3" borderId="0" xfId="0" applyFont="1" applyFill="1" applyAlignment="1">
      <alignment horizontal="left"/>
    </xf>
    <xf numFmtId="0" fontId="17" fillId="3" borderId="0" xfId="0" applyFont="1" applyFill="1" applyBorder="1"/>
    <xf numFmtId="0" fontId="7"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vertical="top"/>
    </xf>
    <xf numFmtId="0" fontId="0" fillId="3" borderId="0" xfId="0" quotePrefix="1" applyFill="1" applyAlignment="1">
      <alignment horizontal="left"/>
    </xf>
    <xf numFmtId="49" fontId="17" fillId="3" borderId="0" xfId="0" applyNumberFormat="1" applyFont="1" applyFill="1" applyAlignment="1">
      <alignment horizontal="left"/>
    </xf>
    <xf numFmtId="0" fontId="17" fillId="3" borderId="0" xfId="0" applyFont="1" applyFill="1" applyBorder="1" applyAlignment="1">
      <alignment horizontal="left"/>
    </xf>
    <xf numFmtId="0" fontId="17" fillId="3" borderId="0" xfId="0" applyFont="1" applyFill="1" applyAlignment="1">
      <alignment horizontal="left" wrapText="1"/>
    </xf>
    <xf numFmtId="169" fontId="43" fillId="0" borderId="0" xfId="28" applyNumberFormat="1" applyFont="1"/>
    <xf numFmtId="3" fontId="47" fillId="3" borderId="0" xfId="0" applyNumberFormat="1" applyFont="1" applyFill="1" applyProtection="1"/>
    <xf numFmtId="39" fontId="47" fillId="3" borderId="1" xfId="0" applyNumberFormat="1" applyFont="1" applyFill="1" applyBorder="1" applyProtection="1"/>
    <xf numFmtId="3" fontId="47" fillId="3" borderId="1" xfId="28" applyNumberFormat="1" applyFont="1" applyFill="1" applyBorder="1" applyAlignment="1" applyProtection="1">
      <alignment horizontal="right"/>
    </xf>
    <xf numFmtId="2" fontId="47" fillId="3" borderId="1" xfId="0" applyNumberFormat="1" applyFont="1" applyFill="1" applyBorder="1" applyAlignment="1" applyProtection="1">
      <alignment horizontal="right"/>
    </xf>
    <xf numFmtId="193" fontId="47" fillId="3" borderId="1" xfId="37" applyNumberFormat="1" applyFont="1" applyFill="1" applyBorder="1" applyProtection="1"/>
    <xf numFmtId="2" fontId="47" fillId="3" borderId="1" xfId="37" applyNumberFormat="1" applyFont="1" applyFill="1" applyBorder="1" applyProtection="1"/>
    <xf numFmtId="182" fontId="47" fillId="3" borderId="1" xfId="0" applyNumberFormat="1" applyFont="1" applyFill="1" applyBorder="1" applyProtection="1"/>
    <xf numFmtId="0" fontId="47" fillId="3" borderId="0" xfId="0" applyFont="1" applyFill="1" applyAlignment="1" applyProtection="1">
      <alignment horizontal="left" wrapText="1"/>
    </xf>
    <xf numFmtId="169" fontId="7" fillId="0" borderId="0" xfId="28" applyNumberFormat="1" applyFont="1" applyAlignment="1">
      <alignment horizontal="center"/>
    </xf>
    <xf numFmtId="169" fontId="47" fillId="3" borderId="1" xfId="28" applyNumberFormat="1" applyFont="1" applyFill="1" applyBorder="1" applyProtection="1"/>
    <xf numFmtId="3" fontId="6" fillId="0" borderId="0" xfId="0" applyNumberFormat="1" applyFont="1" applyFill="1"/>
    <xf numFmtId="0" fontId="0" fillId="3" borderId="9" xfId="0" applyFill="1" applyBorder="1" applyProtection="1"/>
    <xf numFmtId="0" fontId="11" fillId="3" borderId="0" xfId="0" applyFont="1" applyFill="1" applyAlignment="1" applyProtection="1">
      <alignment horizontal="left" vertical="center"/>
    </xf>
    <xf numFmtId="0" fontId="11" fillId="3" borderId="0" xfId="0" applyFont="1" applyFill="1" applyAlignment="1" applyProtection="1">
      <alignment horizontal="left"/>
    </xf>
    <xf numFmtId="0" fontId="11" fillId="3" borderId="0" xfId="0" applyFont="1" applyFill="1" applyAlignment="1" applyProtection="1">
      <alignment horizontal="right"/>
    </xf>
    <xf numFmtId="2" fontId="11" fillId="3" borderId="0" xfId="28" applyNumberFormat="1" applyFont="1" applyFill="1" applyAlignment="1" applyProtection="1">
      <alignment horizontal="right"/>
    </xf>
    <xf numFmtId="10" fontId="29" fillId="11" borderId="0" xfId="58" applyNumberFormat="1" applyFont="1" applyFill="1" applyBorder="1"/>
    <xf numFmtId="10" fontId="29" fillId="0" borderId="0" xfId="58" applyNumberFormat="1" applyFont="1" applyFill="1" applyBorder="1"/>
    <xf numFmtId="195" fontId="0" fillId="0" borderId="0" xfId="0" applyNumberFormat="1" applyFill="1"/>
    <xf numFmtId="0" fontId="54" fillId="0" borderId="5" xfId="0" applyFont="1" applyFill="1" applyBorder="1"/>
    <xf numFmtId="0" fontId="28" fillId="0" borderId="0" xfId="52" applyFont="1" applyFill="1" applyBorder="1" applyAlignment="1">
      <alignment horizontal="right" wrapText="1"/>
    </xf>
    <xf numFmtId="190" fontId="29" fillId="0" borderId="0" xfId="28" applyNumberFormat="1" applyFont="1" applyFill="1" applyBorder="1"/>
    <xf numFmtId="0" fontId="23" fillId="3" borderId="0" xfId="0" applyFont="1" applyFill="1" applyAlignment="1" applyProtection="1">
      <alignment horizontal="left" wrapText="1"/>
    </xf>
    <xf numFmtId="2" fontId="23" fillId="3" borderId="0" xfId="0" applyNumberFormat="1" applyFont="1" applyFill="1" applyAlignment="1" applyProtection="1"/>
    <xf numFmtId="0" fontId="71" fillId="3" borderId="0" xfId="0" applyFont="1" applyFill="1" applyAlignment="1" applyProtection="1">
      <alignment horizontal="left"/>
    </xf>
    <xf numFmtId="0" fontId="71" fillId="3" borderId="0" xfId="0" applyFont="1" applyFill="1" applyAlignment="1" applyProtection="1">
      <alignment wrapText="1"/>
    </xf>
    <xf numFmtId="3" fontId="71" fillId="3" borderId="0" xfId="28" applyNumberFormat="1" applyFont="1" applyFill="1" applyAlignment="1" applyProtection="1">
      <alignment horizontal="right"/>
    </xf>
    <xf numFmtId="2" fontId="6" fillId="3" borderId="0" xfId="28" applyNumberFormat="1" applyFont="1" applyFill="1" applyAlignment="1" applyProtection="1">
      <alignment horizontal="right"/>
    </xf>
    <xf numFmtId="3" fontId="71" fillId="3" borderId="6" xfId="28" applyNumberFormat="1" applyFont="1" applyFill="1" applyBorder="1" applyAlignment="1" applyProtection="1">
      <alignment horizontal="left"/>
    </xf>
    <xf numFmtId="3" fontId="71" fillId="3" borderId="19" xfId="28" applyNumberFormat="1" applyFont="1" applyFill="1" applyBorder="1" applyAlignment="1" applyProtection="1">
      <alignment horizontal="right"/>
    </xf>
    <xf numFmtId="2" fontId="22" fillId="3" borderId="0" xfId="0" applyNumberFormat="1" applyFont="1" applyFill="1" applyAlignment="1" applyProtection="1"/>
    <xf numFmtId="0" fontId="72" fillId="3" borderId="0" xfId="0" applyFont="1" applyFill="1" applyAlignment="1" applyProtection="1">
      <alignment horizontal="left"/>
    </xf>
    <xf numFmtId="1" fontId="71" fillId="3" borderId="1" xfId="28" applyNumberFormat="1" applyFont="1" applyFill="1" applyBorder="1" applyAlignment="1" applyProtection="1">
      <alignment horizontal="center"/>
    </xf>
    <xf numFmtId="0" fontId="71" fillId="3" borderId="1" xfId="0" applyFont="1" applyFill="1" applyBorder="1" applyAlignment="1" applyProtection="1">
      <alignment horizontal="left" wrapText="1"/>
    </xf>
    <xf numFmtId="0" fontId="73" fillId="3" borderId="1" xfId="0" applyFont="1" applyFill="1" applyBorder="1" applyAlignment="1" applyProtection="1">
      <alignment vertical="center" wrapText="1"/>
    </xf>
    <xf numFmtId="3" fontId="71" fillId="3" borderId="1" xfId="28" applyNumberFormat="1" applyFont="1" applyFill="1" applyBorder="1" applyAlignment="1" applyProtection="1">
      <alignment horizontal="center" vertical="center" wrapText="1"/>
    </xf>
    <xf numFmtId="3" fontId="71" fillId="3" borderId="1" xfId="0" applyNumberFormat="1" applyFont="1" applyFill="1" applyBorder="1" applyAlignment="1" applyProtection="1">
      <alignment horizontal="center" vertical="center" wrapText="1"/>
    </xf>
    <xf numFmtId="3" fontId="71" fillId="3" borderId="1" xfId="28" applyNumberFormat="1" applyFont="1" applyFill="1" applyBorder="1" applyAlignment="1" applyProtection="1">
      <alignment horizontal="center" wrapText="1"/>
    </xf>
    <xf numFmtId="3" fontId="71" fillId="3" borderId="0" xfId="28" applyNumberFormat="1" applyFont="1" applyFill="1" applyBorder="1" applyAlignment="1" applyProtection="1">
      <alignment horizontal="center" wrapText="1"/>
    </xf>
    <xf numFmtId="0" fontId="71" fillId="3" borderId="1" xfId="0" applyFont="1" applyFill="1" applyBorder="1" applyAlignment="1" applyProtection="1">
      <alignment vertical="center" wrapText="1"/>
    </xf>
    <xf numFmtId="0" fontId="72" fillId="3" borderId="6" xfId="0" applyFont="1" applyFill="1" applyBorder="1" applyAlignment="1" applyProtection="1">
      <alignment vertical="center" wrapText="1"/>
    </xf>
    <xf numFmtId="0" fontId="14" fillId="3" borderId="11" xfId="0" applyFont="1" applyFill="1" applyBorder="1" applyAlignment="1" applyProtection="1"/>
    <xf numFmtId="0" fontId="14" fillId="3" borderId="19" xfId="0" applyFont="1" applyFill="1" applyBorder="1" applyAlignment="1" applyProtection="1"/>
    <xf numFmtId="0" fontId="14" fillId="3" borderId="0" xfId="0" applyFont="1" applyFill="1" applyBorder="1" applyAlignment="1" applyProtection="1"/>
    <xf numFmtId="0" fontId="71" fillId="3" borderId="6" xfId="0" applyFont="1" applyFill="1" applyBorder="1" applyAlignment="1" applyProtection="1">
      <alignment horizontal="left" wrapText="1"/>
    </xf>
    <xf numFmtId="0" fontId="14" fillId="3" borderId="11" xfId="0" applyFont="1" applyFill="1" applyBorder="1" applyAlignment="1" applyProtection="1">
      <alignment wrapText="1"/>
    </xf>
    <xf numFmtId="3" fontId="72" fillId="3" borderId="0" xfId="28" applyNumberFormat="1" applyFont="1" applyFill="1" applyBorder="1" applyAlignment="1" applyProtection="1">
      <alignment horizontal="right"/>
    </xf>
    <xf numFmtId="0" fontId="71" fillId="3" borderId="1" xfId="0" applyFont="1" applyFill="1" applyBorder="1" applyAlignment="1" applyProtection="1">
      <alignment horizontal="left"/>
    </xf>
    <xf numFmtId="0" fontId="71" fillId="3" borderId="19" xfId="0" applyFont="1" applyFill="1" applyBorder="1" applyAlignment="1" applyProtection="1">
      <alignment wrapText="1"/>
    </xf>
    <xf numFmtId="3" fontId="71" fillId="3" borderId="1" xfId="28" applyNumberFormat="1" applyFont="1" applyFill="1" applyBorder="1" applyAlignment="1" applyProtection="1">
      <alignment horizontal="right"/>
    </xf>
    <xf numFmtId="3" fontId="71" fillId="3" borderId="1" xfId="28" quotePrefix="1" applyNumberFormat="1" applyFont="1" applyFill="1" applyBorder="1" applyAlignment="1" applyProtection="1">
      <alignment horizontal="right" wrapText="1"/>
    </xf>
    <xf numFmtId="3" fontId="71" fillId="3" borderId="0" xfId="28" quotePrefix="1" applyNumberFormat="1" applyFont="1" applyFill="1" applyBorder="1" applyAlignment="1" applyProtection="1">
      <alignment horizontal="right" wrapText="1"/>
    </xf>
    <xf numFmtId="3" fontId="71" fillId="0" borderId="1" xfId="28" applyNumberFormat="1" applyFont="1" applyFill="1" applyBorder="1" applyAlignment="1" applyProtection="1">
      <alignment horizontal="right"/>
      <protection locked="0"/>
    </xf>
    <xf numFmtId="3" fontId="71" fillId="0" borderId="19" xfId="28" applyNumberFormat="1" applyFont="1" applyFill="1" applyBorder="1" applyAlignment="1" applyProtection="1">
      <alignment horizontal="right"/>
      <protection locked="0"/>
    </xf>
    <xf numFmtId="3" fontId="71" fillId="3" borderId="1" xfId="28" applyNumberFormat="1" applyFont="1" applyFill="1" applyBorder="1" applyAlignment="1" applyProtection="1">
      <alignment horizontal="right" wrapText="1"/>
    </xf>
    <xf numFmtId="0" fontId="48" fillId="3" borderId="0" xfId="0" applyFont="1" applyFill="1" applyProtection="1"/>
    <xf numFmtId="0" fontId="72" fillId="3" borderId="1" xfId="0" applyFont="1" applyFill="1" applyBorder="1" applyAlignment="1" applyProtection="1">
      <alignment horizontal="left"/>
    </xf>
    <xf numFmtId="0" fontId="72" fillId="3" borderId="11" xfId="0" applyFont="1" applyFill="1" applyBorder="1" applyAlignment="1" applyProtection="1">
      <alignment wrapText="1"/>
    </xf>
    <xf numFmtId="3" fontId="72" fillId="3" borderId="1" xfId="28" applyNumberFormat="1" applyFont="1" applyFill="1" applyBorder="1" applyAlignment="1" applyProtection="1">
      <alignment horizontal="right"/>
    </xf>
    <xf numFmtId="175" fontId="71" fillId="3" borderId="1" xfId="0" applyNumberFormat="1" applyFont="1" applyFill="1" applyBorder="1" applyAlignment="1" applyProtection="1">
      <alignment horizontal="left"/>
    </xf>
    <xf numFmtId="0" fontId="71" fillId="3" borderId="11" xfId="0" applyFont="1" applyFill="1" applyBorder="1" applyAlignment="1" applyProtection="1">
      <alignment wrapText="1"/>
    </xf>
    <xf numFmtId="2" fontId="71" fillId="3" borderId="1" xfId="0" applyNumberFormat="1" applyFont="1" applyFill="1" applyBorder="1" applyAlignment="1" applyProtection="1">
      <alignment horizontal="left"/>
    </xf>
    <xf numFmtId="2" fontId="72" fillId="3" borderId="1" xfId="0" applyNumberFormat="1" applyFont="1" applyFill="1" applyBorder="1" applyAlignment="1" applyProtection="1">
      <alignment horizontal="left"/>
    </xf>
    <xf numFmtId="3" fontId="71" fillId="3" borderId="0" xfId="28" applyNumberFormat="1" applyFont="1" applyFill="1" applyBorder="1" applyAlignment="1" applyProtection="1">
      <alignment horizontal="right"/>
    </xf>
    <xf numFmtId="0" fontId="14" fillId="3" borderId="19" xfId="0" applyFont="1" applyFill="1" applyBorder="1" applyAlignment="1" applyProtection="1">
      <alignment wrapText="1"/>
    </xf>
    <xf numFmtId="0" fontId="14" fillId="3" borderId="0" xfId="0" applyFont="1" applyFill="1" applyBorder="1" applyAlignment="1" applyProtection="1">
      <alignment wrapText="1"/>
    </xf>
    <xf numFmtId="0" fontId="71" fillId="4" borderId="11" xfId="0" applyFont="1" applyFill="1" applyBorder="1" applyAlignment="1" applyProtection="1">
      <alignment wrapText="1"/>
      <protection locked="0"/>
    </xf>
    <xf numFmtId="2" fontId="71" fillId="3" borderId="1" xfId="0" applyNumberFormat="1" applyFont="1" applyFill="1" applyBorder="1" applyAlignment="1" applyProtection="1">
      <alignment horizontal="left" wrapText="1"/>
    </xf>
    <xf numFmtId="0" fontId="71" fillId="0" borderId="11" xfId="0" applyFont="1" applyFill="1" applyBorder="1" applyAlignment="1" applyProtection="1">
      <alignment wrapText="1"/>
      <protection locked="0"/>
    </xf>
    <xf numFmtId="0" fontId="71" fillId="3" borderId="11" xfId="0" applyFont="1" applyFill="1" applyBorder="1" applyAlignment="1" applyProtection="1">
      <alignment horizontal="left" vertical="top" wrapText="1"/>
    </xf>
    <xf numFmtId="3" fontId="72" fillId="3" borderId="1" xfId="28" applyNumberFormat="1" applyFont="1" applyFill="1" applyBorder="1" applyAlignment="1" applyProtection="1">
      <alignment horizontal="right" wrapText="1"/>
    </xf>
    <xf numFmtId="0" fontId="72" fillId="3" borderId="1" xfId="0" applyFont="1" applyFill="1" applyBorder="1" applyAlignment="1" applyProtection="1">
      <alignment horizontal="left" wrapText="1"/>
    </xf>
    <xf numFmtId="0" fontId="72" fillId="3" borderId="11" xfId="0" applyFont="1" applyFill="1" applyBorder="1" applyAlignment="1" applyProtection="1">
      <alignment vertical="center" wrapText="1"/>
    </xf>
    <xf numFmtId="0" fontId="72" fillId="3" borderId="19" xfId="0" applyFont="1" applyFill="1" applyBorder="1" applyAlignment="1" applyProtection="1">
      <alignment vertical="center" wrapText="1"/>
    </xf>
    <xf numFmtId="0" fontId="72" fillId="3" borderId="0" xfId="0" applyFont="1" applyFill="1" applyBorder="1" applyAlignment="1" applyProtection="1">
      <alignment vertical="center" wrapText="1"/>
    </xf>
    <xf numFmtId="0" fontId="23" fillId="3" borderId="1" xfId="0" applyFont="1" applyFill="1" applyBorder="1" applyAlignment="1" applyProtection="1">
      <alignment horizontal="left"/>
    </xf>
    <xf numFmtId="0" fontId="23" fillId="3" borderId="1" xfId="0" applyFont="1" applyFill="1" applyBorder="1" applyProtection="1"/>
    <xf numFmtId="0" fontId="23" fillId="3" borderId="18" xfId="0" applyFont="1" applyFill="1" applyBorder="1" applyAlignment="1" applyProtection="1">
      <alignment horizontal="left"/>
    </xf>
    <xf numFmtId="0" fontId="23" fillId="0" borderId="1" xfId="0" applyFont="1" applyFill="1" applyBorder="1" applyProtection="1">
      <protection locked="0"/>
    </xf>
    <xf numFmtId="2" fontId="23" fillId="3" borderId="18" xfId="0" applyNumberFormat="1" applyFont="1" applyFill="1" applyBorder="1" applyAlignment="1" applyProtection="1">
      <alignment horizontal="left"/>
    </xf>
    <xf numFmtId="2" fontId="71" fillId="3" borderId="18" xfId="0" applyNumberFormat="1" applyFont="1" applyFill="1" applyBorder="1" applyAlignment="1" applyProtection="1">
      <alignment horizontal="left"/>
    </xf>
    <xf numFmtId="0" fontId="72" fillId="0" borderId="1" xfId="0" applyFont="1" applyFill="1" applyBorder="1" applyAlignment="1" applyProtection="1">
      <alignment wrapText="1"/>
      <protection locked="0"/>
    </xf>
    <xf numFmtId="3" fontId="71" fillId="3" borderId="11" xfId="28" applyNumberFormat="1" applyFont="1" applyFill="1" applyBorder="1" applyAlignment="1" applyProtection="1">
      <alignment horizontal="right"/>
    </xf>
    <xf numFmtId="3" fontId="71" fillId="3" borderId="1" xfId="0" applyNumberFormat="1" applyFont="1" applyFill="1" applyBorder="1" applyAlignment="1" applyProtection="1">
      <alignment horizontal="right"/>
    </xf>
    <xf numFmtId="0" fontId="74" fillId="3" borderId="0" xfId="0" applyFont="1" applyFill="1" applyProtection="1"/>
    <xf numFmtId="0" fontId="72" fillId="3" borderId="0" xfId="0" applyFont="1" applyFill="1" applyBorder="1" applyAlignment="1" applyProtection="1">
      <alignment horizontal="left" wrapText="1"/>
    </xf>
    <xf numFmtId="0" fontId="72" fillId="3" borderId="0" xfId="0" applyFont="1" applyFill="1" applyBorder="1" applyAlignment="1" applyProtection="1">
      <alignment wrapText="1"/>
    </xf>
    <xf numFmtId="3" fontId="75" fillId="3" borderId="0" xfId="28" applyNumberFormat="1" applyFont="1" applyFill="1" applyBorder="1" applyAlignment="1" applyProtection="1">
      <alignment horizontal="right"/>
    </xf>
    <xf numFmtId="2" fontId="23" fillId="3" borderId="0" xfId="0" applyNumberFormat="1" applyFont="1" applyFill="1" applyProtection="1"/>
    <xf numFmtId="0" fontId="23" fillId="3" borderId="0" xfId="0" applyFont="1" applyFill="1" applyAlignment="1" applyProtection="1">
      <alignment wrapText="1"/>
    </xf>
    <xf numFmtId="3" fontId="23" fillId="3" borderId="0" xfId="0" applyNumberFormat="1" applyFont="1" applyFill="1" applyAlignment="1" applyProtection="1">
      <alignment horizontal="right"/>
    </xf>
    <xf numFmtId="2" fontId="23" fillId="3" borderId="0" xfId="0" applyNumberFormat="1" applyFont="1" applyFill="1" applyAlignment="1" applyProtection="1">
      <alignment horizontal="left"/>
    </xf>
    <xf numFmtId="0" fontId="48" fillId="3" borderId="0" xfId="0" applyFont="1" applyFill="1" applyAlignment="1" applyProtection="1">
      <alignment wrapText="1"/>
    </xf>
    <xf numFmtId="3" fontId="48" fillId="3" borderId="0" xfId="0" applyNumberFormat="1" applyFont="1" applyFill="1" applyAlignment="1" applyProtection="1">
      <alignment horizontal="right"/>
    </xf>
    <xf numFmtId="0" fontId="48" fillId="3" borderId="0" xfId="0" applyFont="1" applyFill="1" applyAlignment="1" applyProtection="1">
      <alignment vertical="top"/>
    </xf>
    <xf numFmtId="0" fontId="48" fillId="3" borderId="0" xfId="0" applyFont="1" applyFill="1" applyAlignment="1" applyProtection="1"/>
    <xf numFmtId="0" fontId="48" fillId="3" borderId="0" xfId="0" applyFont="1" applyFill="1" applyAlignment="1" applyProtection="1">
      <alignment horizontal="left" vertical="top"/>
    </xf>
    <xf numFmtId="0" fontId="23" fillId="3" borderId="0" xfId="0" applyFont="1" applyFill="1" applyAlignment="1" applyProtection="1">
      <alignment horizontal="left" vertical="top"/>
    </xf>
    <xf numFmtId="3" fontId="23" fillId="3" borderId="0" xfId="0" applyNumberFormat="1" applyFont="1" applyFill="1" applyAlignment="1" applyProtection="1">
      <alignment horizontal="left"/>
    </xf>
    <xf numFmtId="0" fontId="77" fillId="3" borderId="0" xfId="0" applyFont="1" applyFill="1" applyAlignment="1" applyProtection="1"/>
    <xf numFmtId="0" fontId="0" fillId="0" borderId="0" xfId="0" applyFill="1" applyBorder="1"/>
    <xf numFmtId="195" fontId="29" fillId="14" borderId="0" xfId="52" applyNumberFormat="1" applyFont="1" applyFill="1" applyBorder="1"/>
    <xf numFmtId="0" fontId="29" fillId="14" borderId="0" xfId="58" applyNumberFormat="1" applyFont="1" applyFill="1" applyBorder="1"/>
    <xf numFmtId="0" fontId="29" fillId="14" borderId="0" xfId="52" applyNumberFormat="1" applyFont="1" applyFill="1" applyBorder="1"/>
    <xf numFmtId="2" fontId="29" fillId="14" borderId="0" xfId="52" applyNumberFormat="1" applyFont="1" applyFill="1" applyBorder="1"/>
    <xf numFmtId="181" fontId="29" fillId="14" borderId="0" xfId="52" applyNumberFormat="1" applyFont="1" applyFill="1" applyBorder="1"/>
    <xf numFmtId="0" fontId="45" fillId="3" borderId="0" xfId="0" applyFont="1" applyFill="1" applyAlignment="1" applyProtection="1">
      <alignment horizontal="center" wrapText="1"/>
    </xf>
    <xf numFmtId="49" fontId="33" fillId="7" borderId="1" xfId="0" applyNumberFormat="1" applyFont="1" applyFill="1" applyBorder="1" applyAlignment="1" applyProtection="1">
      <alignment horizontal="center" wrapText="1"/>
    </xf>
    <xf numFmtId="0" fontId="0" fillId="3" borderId="1" xfId="0" applyFill="1" applyBorder="1" applyAlignment="1" applyProtection="1">
      <alignment horizontal="left" wrapText="1"/>
    </xf>
    <xf numFmtId="191" fontId="0" fillId="4" borderId="1" xfId="0" applyNumberFormat="1" applyFill="1" applyBorder="1" applyProtection="1">
      <protection locked="0"/>
    </xf>
    <xf numFmtId="49" fontId="33" fillId="7" borderId="20" xfId="0" applyNumberFormat="1" applyFont="1" applyFill="1" applyBorder="1" applyAlignment="1" applyProtection="1">
      <alignment horizontal="center" wrapText="1"/>
    </xf>
    <xf numFmtId="0" fontId="0" fillId="3" borderId="6" xfId="0" applyFill="1" applyBorder="1" applyAlignment="1" applyProtection="1">
      <alignment horizontal="left" wrapText="1"/>
    </xf>
    <xf numFmtId="191" fontId="0" fillId="4" borderId="20" xfId="0" applyNumberFormat="1" applyFill="1" applyBorder="1" applyProtection="1">
      <protection locked="0"/>
    </xf>
    <xf numFmtId="191" fontId="0" fillId="4" borderId="21" xfId="0" applyNumberFormat="1" applyFill="1" applyBorder="1" applyProtection="1">
      <protection locked="0"/>
    </xf>
    <xf numFmtId="191" fontId="0" fillId="3" borderId="22" xfId="0" applyNumberFormat="1" applyFill="1" applyBorder="1" applyProtection="1"/>
    <xf numFmtId="0" fontId="0" fillId="0" borderId="1" xfId="0" applyFill="1" applyBorder="1" applyProtection="1">
      <protection locked="0"/>
    </xf>
    <xf numFmtId="0" fontId="0" fillId="3" borderId="0" xfId="0" applyFill="1" applyBorder="1" applyAlignment="1" applyProtection="1">
      <alignment horizontal="left" wrapText="1"/>
    </xf>
    <xf numFmtId="0" fontId="0" fillId="3" borderId="1" xfId="0" applyFill="1" applyBorder="1" applyAlignment="1" applyProtection="1">
      <alignment horizontal="left" vertical="center" wrapText="1"/>
    </xf>
    <xf numFmtId="191" fontId="0" fillId="0" borderId="1" xfId="0" applyNumberFormat="1" applyFill="1" applyBorder="1" applyProtection="1">
      <protection locked="0"/>
    </xf>
    <xf numFmtId="191" fontId="0" fillId="3" borderId="20" xfId="0" applyNumberFormat="1" applyFill="1" applyBorder="1" applyProtection="1"/>
    <xf numFmtId="191" fontId="0" fillId="3" borderId="21" xfId="0" applyNumberFormat="1" applyFill="1" applyBorder="1" applyProtection="1"/>
    <xf numFmtId="0" fontId="0" fillId="3" borderId="1" xfId="0" applyFill="1" applyBorder="1" applyAlignment="1" applyProtection="1">
      <alignment vertical="center" wrapText="1"/>
    </xf>
    <xf numFmtId="191" fontId="0" fillId="3" borderId="20" xfId="0" applyNumberFormat="1" applyFill="1" applyBorder="1" applyAlignment="1" applyProtection="1">
      <alignment vertical="center"/>
    </xf>
    <xf numFmtId="0" fontId="70" fillId="3" borderId="0" xfId="0" applyFont="1" applyFill="1" applyAlignment="1" applyProtection="1">
      <alignment vertical="center"/>
    </xf>
    <xf numFmtId="0" fontId="32" fillId="3" borderId="0" xfId="0" applyFont="1" applyFill="1" applyBorder="1" applyAlignment="1" applyProtection="1">
      <alignment horizontal="center"/>
    </xf>
    <xf numFmtId="0" fontId="25" fillId="3" borderId="0" xfId="0" applyFont="1" applyFill="1" applyBorder="1" applyAlignment="1" applyProtection="1">
      <alignment horizontal="center"/>
    </xf>
    <xf numFmtId="3" fontId="25" fillId="3" borderId="0" xfId="36" applyNumberFormat="1" applyFont="1" applyFill="1" applyBorder="1" applyAlignment="1" applyProtection="1">
      <alignment horizontal="center" vertical="center"/>
    </xf>
    <xf numFmtId="0" fontId="65" fillId="3" borderId="0" xfId="0" applyFont="1" applyFill="1" applyBorder="1" applyAlignment="1" applyProtection="1">
      <alignment horizontal="center" wrapText="1"/>
    </xf>
    <xf numFmtId="0" fontId="65" fillId="3" borderId="17" xfId="0" applyFont="1" applyFill="1" applyBorder="1" applyAlignment="1" applyProtection="1">
      <alignment horizontal="center" wrapText="1"/>
    </xf>
    <xf numFmtId="0" fontId="0" fillId="3" borderId="23" xfId="0" applyFill="1" applyBorder="1" applyProtection="1"/>
    <xf numFmtId="0" fontId="47" fillId="3" borderId="0" xfId="0" applyFont="1" applyFill="1" applyAlignment="1" applyProtection="1">
      <alignment horizontal="center" wrapText="1"/>
    </xf>
    <xf numFmtId="0" fontId="47" fillId="3" borderId="0" xfId="0" applyFont="1" applyFill="1" applyAlignment="1" applyProtection="1">
      <alignment horizontal="center" vertical="top" wrapText="1"/>
    </xf>
    <xf numFmtId="0" fontId="47" fillId="3" borderId="0" xfId="0" applyFont="1" applyFill="1" applyAlignment="1" applyProtection="1">
      <alignment horizontal="left" vertical="top" wrapText="1"/>
    </xf>
    <xf numFmtId="0" fontId="78" fillId="3" borderId="0" xfId="0" applyFont="1" applyFill="1" applyProtection="1"/>
    <xf numFmtId="0" fontId="78" fillId="3" borderId="0" xfId="0" applyFont="1" applyFill="1" applyAlignment="1" applyProtection="1">
      <alignment horizontal="center" wrapText="1"/>
    </xf>
    <xf numFmtId="3" fontId="47" fillId="3" borderId="0" xfId="0" applyNumberFormat="1" applyFont="1" applyFill="1" applyBorder="1" applyAlignment="1" applyProtection="1">
      <alignment horizontal="right" vertical="top" wrapText="1"/>
    </xf>
    <xf numFmtId="0" fontId="47" fillId="3" borderId="0" xfId="0" applyFont="1" applyFill="1" applyBorder="1" applyAlignment="1" applyProtection="1">
      <alignment horizontal="right" vertical="top" wrapText="1"/>
    </xf>
    <xf numFmtId="3" fontId="47" fillId="3" borderId="1" xfId="0" applyNumberFormat="1" applyFont="1" applyFill="1" applyBorder="1" applyAlignment="1" applyProtection="1">
      <alignment horizontal="right" vertical="top" wrapText="1"/>
    </xf>
    <xf numFmtId="37" fontId="47" fillId="3" borderId="1" xfId="0" applyNumberFormat="1" applyFont="1" applyFill="1" applyBorder="1" applyAlignment="1" applyProtection="1">
      <alignment horizontal="right" vertical="top" wrapText="1"/>
    </xf>
    <xf numFmtId="37" fontId="47" fillId="3" borderId="1" xfId="0" applyNumberFormat="1" applyFont="1" applyFill="1" applyBorder="1" applyAlignment="1" applyProtection="1">
      <alignment horizontal="right" wrapText="1"/>
    </xf>
    <xf numFmtId="4" fontId="47" fillId="3" borderId="1" xfId="0" applyNumberFormat="1" applyFont="1" applyFill="1" applyBorder="1" applyAlignment="1" applyProtection="1">
      <alignment horizontal="right" vertical="top" wrapText="1"/>
    </xf>
    <xf numFmtId="39" fontId="47" fillId="3" borderId="1" xfId="0" applyNumberFormat="1" applyFont="1" applyFill="1" applyBorder="1" applyAlignment="1" applyProtection="1">
      <alignment horizontal="right" vertical="top" wrapText="1"/>
    </xf>
    <xf numFmtId="0" fontId="47" fillId="3" borderId="0" xfId="0" applyFont="1" applyFill="1" applyAlignment="1" applyProtection="1">
      <alignment wrapText="1"/>
    </xf>
    <xf numFmtId="3" fontId="47" fillId="3" borderId="1" xfId="0" applyNumberFormat="1" applyFont="1" applyFill="1" applyBorder="1" applyAlignment="1" applyProtection="1">
      <alignment horizontal="right" vertical="center" wrapText="1"/>
    </xf>
    <xf numFmtId="0" fontId="47" fillId="3" borderId="0" xfId="0" applyFont="1" applyFill="1" applyBorder="1" applyAlignment="1" applyProtection="1">
      <alignment horizontal="right" vertical="center" wrapText="1"/>
    </xf>
    <xf numFmtId="4" fontId="47" fillId="3" borderId="0" xfId="0" applyNumberFormat="1" applyFont="1" applyFill="1" applyAlignment="1" applyProtection="1">
      <alignment horizontal="right" vertical="top" wrapText="1"/>
    </xf>
    <xf numFmtId="4" fontId="47" fillId="3" borderId="1" xfId="0" applyNumberFormat="1" applyFont="1" applyFill="1" applyBorder="1" applyAlignment="1" applyProtection="1">
      <alignment horizontal="center" wrapText="1"/>
    </xf>
    <xf numFmtId="3" fontId="47" fillId="3" borderId="0" xfId="0" applyNumberFormat="1" applyFont="1" applyFill="1" applyAlignment="1" applyProtection="1">
      <alignment horizontal="right" vertical="top" wrapText="1"/>
    </xf>
    <xf numFmtId="0" fontId="47" fillId="3" borderId="0" xfId="0" applyFont="1" applyFill="1" applyAlignment="1" applyProtection="1">
      <alignment horizontal="right" vertical="top" wrapText="1"/>
    </xf>
    <xf numFmtId="0" fontId="18" fillId="3" borderId="0" xfId="0" applyFont="1" applyFill="1" applyAlignment="1" applyProtection="1">
      <alignment horizontal="left" vertical="top"/>
    </xf>
    <xf numFmtId="0" fontId="47" fillId="3" borderId="0" xfId="0" applyFont="1" applyFill="1" applyBorder="1" applyAlignment="1" applyProtection="1">
      <alignment horizontal="center" vertical="top" wrapText="1"/>
    </xf>
    <xf numFmtId="0" fontId="66" fillId="3" borderId="0" xfId="0" applyFont="1" applyFill="1" applyAlignment="1" applyProtection="1">
      <alignment horizontal="center" vertical="center" wrapText="1"/>
    </xf>
    <xf numFmtId="189" fontId="66" fillId="3" borderId="0" xfId="0" applyNumberFormat="1" applyFont="1" applyFill="1" applyAlignment="1" applyProtection="1">
      <alignment horizontal="center" vertical="center" wrapText="1"/>
    </xf>
    <xf numFmtId="0" fontId="18" fillId="3" borderId="0" xfId="0" applyFont="1" applyFill="1" applyAlignment="1" applyProtection="1">
      <alignment horizontal="center" wrapText="1"/>
    </xf>
    <xf numFmtId="2" fontId="18" fillId="3" borderId="0" xfId="0" applyNumberFormat="1" applyFont="1" applyFill="1" applyAlignment="1" applyProtection="1">
      <alignment horizontal="left"/>
    </xf>
    <xf numFmtId="2" fontId="18" fillId="3" borderId="0" xfId="0" applyNumberFormat="1" applyFont="1" applyFill="1" applyProtection="1"/>
    <xf numFmtId="2" fontId="47" fillId="0" borderId="1" xfId="0" applyNumberFormat="1" applyFont="1" applyFill="1" applyBorder="1" applyAlignment="1" applyProtection="1">
      <alignment horizontal="right" vertical="top" wrapText="1"/>
      <protection locked="0"/>
    </xf>
    <xf numFmtId="0" fontId="43" fillId="11" borderId="0" xfId="0" applyFont="1" applyFill="1" applyAlignment="1">
      <alignment horizontal="center"/>
    </xf>
    <xf numFmtId="0" fontId="43" fillId="15" borderId="24" xfId="0" applyFont="1" applyFill="1" applyBorder="1"/>
    <xf numFmtId="0" fontId="43" fillId="15" borderId="16" xfId="0" applyFont="1" applyFill="1" applyBorder="1"/>
    <xf numFmtId="0" fontId="43" fillId="15" borderId="16" xfId="0" applyFont="1" applyFill="1" applyBorder="1" applyAlignment="1">
      <alignment horizontal="center"/>
    </xf>
    <xf numFmtId="0" fontId="43" fillId="15" borderId="0" xfId="0" applyFont="1" applyFill="1" applyBorder="1"/>
    <xf numFmtId="2" fontId="43" fillId="15" borderId="0" xfId="0" applyNumberFormat="1" applyFont="1" applyFill="1" applyBorder="1"/>
    <xf numFmtId="169" fontId="43" fillId="15" borderId="0" xfId="28" applyNumberFormat="1" applyFont="1" applyFill="1" applyBorder="1"/>
    <xf numFmtId="169" fontId="43" fillId="15" borderId="7" xfId="28" applyNumberFormat="1" applyFont="1" applyFill="1" applyBorder="1"/>
    <xf numFmtId="0" fontId="43" fillId="15" borderId="18" xfId="0" applyFont="1" applyFill="1" applyBorder="1"/>
    <xf numFmtId="0" fontId="43" fillId="15" borderId="7" xfId="0" applyFont="1" applyFill="1" applyBorder="1"/>
    <xf numFmtId="169" fontId="43" fillId="15" borderId="7" xfId="0" applyNumberFormat="1" applyFont="1" applyFill="1" applyBorder="1"/>
    <xf numFmtId="0" fontId="43" fillId="16" borderId="24" xfId="0" applyFont="1" applyFill="1" applyBorder="1" applyAlignment="1">
      <alignment horizontal="left"/>
    </xf>
    <xf numFmtId="0" fontId="43" fillId="16" borderId="16" xfId="0" applyFont="1" applyFill="1" applyBorder="1"/>
    <xf numFmtId="0" fontId="43" fillId="16" borderId="25" xfId="0" applyFont="1" applyFill="1" applyBorder="1"/>
    <xf numFmtId="0" fontId="43" fillId="16" borderId="17" xfId="0" applyFont="1" applyFill="1" applyBorder="1"/>
    <xf numFmtId="0" fontId="43" fillId="16" borderId="0" xfId="0" applyFont="1" applyFill="1" applyBorder="1"/>
    <xf numFmtId="0" fontId="43" fillId="16" borderId="9" xfId="0" applyFont="1" applyFill="1" applyBorder="1"/>
    <xf numFmtId="0" fontId="43" fillId="16" borderId="17" xfId="0" applyFont="1" applyFill="1" applyBorder="1" applyAlignment="1">
      <alignment horizontal="center"/>
    </xf>
    <xf numFmtId="0" fontId="43" fillId="16" borderId="0" xfId="0" applyFont="1" applyFill="1" applyBorder="1" applyAlignment="1">
      <alignment horizontal="center"/>
    </xf>
    <xf numFmtId="0" fontId="43" fillId="16" borderId="18" xfId="0" applyFont="1" applyFill="1" applyBorder="1"/>
    <xf numFmtId="0" fontId="43" fillId="16" borderId="7" xfId="0" applyFont="1" applyFill="1" applyBorder="1"/>
    <xf numFmtId="0" fontId="43" fillId="17" borderId="24" xfId="0" applyFont="1" applyFill="1" applyBorder="1"/>
    <xf numFmtId="0" fontId="43" fillId="17" borderId="16" xfId="0" applyFont="1" applyFill="1" applyBorder="1"/>
    <xf numFmtId="0" fontId="43" fillId="17" borderId="16" xfId="0" applyFont="1" applyFill="1" applyBorder="1" applyAlignment="1">
      <alignment horizontal="center"/>
    </xf>
    <xf numFmtId="0" fontId="43" fillId="17" borderId="25" xfId="0" applyFont="1" applyFill="1" applyBorder="1" applyAlignment="1">
      <alignment horizontal="center"/>
    </xf>
    <xf numFmtId="0" fontId="43" fillId="17" borderId="17" xfId="0" applyFont="1" applyFill="1" applyBorder="1"/>
    <xf numFmtId="0" fontId="43" fillId="17" borderId="0" xfId="0" applyFont="1" applyFill="1" applyBorder="1"/>
    <xf numFmtId="0" fontId="43" fillId="17" borderId="9" xfId="0" applyFont="1" applyFill="1" applyBorder="1"/>
    <xf numFmtId="169" fontId="43" fillId="17" borderId="9" xfId="28" applyNumberFormat="1" applyFont="1" applyFill="1" applyBorder="1"/>
    <xf numFmtId="0" fontId="43" fillId="17" borderId="18" xfId="0" applyFont="1" applyFill="1" applyBorder="1"/>
    <xf numFmtId="0" fontId="43" fillId="17" borderId="7" xfId="0" applyFont="1" applyFill="1" applyBorder="1"/>
    <xf numFmtId="0" fontId="43" fillId="17" borderId="23" xfId="0" applyFont="1" applyFill="1" applyBorder="1"/>
    <xf numFmtId="0" fontId="43" fillId="18" borderId="24" xfId="0" applyFont="1" applyFill="1" applyBorder="1"/>
    <xf numFmtId="0" fontId="43" fillId="18" borderId="16" xfId="0" applyFont="1" applyFill="1" applyBorder="1"/>
    <xf numFmtId="0" fontId="43" fillId="18" borderId="25" xfId="0" applyFont="1" applyFill="1" applyBorder="1"/>
    <xf numFmtId="0" fontId="43" fillId="18" borderId="0" xfId="0" applyFont="1" applyFill="1" applyBorder="1"/>
    <xf numFmtId="166" fontId="43" fillId="18" borderId="0" xfId="37" applyFont="1" applyFill="1" applyBorder="1"/>
    <xf numFmtId="169" fontId="43" fillId="18" borderId="9" xfId="28" applyNumberFormat="1" applyFont="1" applyFill="1" applyBorder="1"/>
    <xf numFmtId="0" fontId="43" fillId="18" borderId="18" xfId="0" applyFont="1" applyFill="1" applyBorder="1"/>
    <xf numFmtId="0" fontId="43" fillId="18" borderId="7" xfId="0" applyFont="1" applyFill="1" applyBorder="1"/>
    <xf numFmtId="0" fontId="43" fillId="18" borderId="23" xfId="0" applyFont="1" applyFill="1" applyBorder="1"/>
    <xf numFmtId="0" fontId="43" fillId="12" borderId="24" xfId="0" applyFont="1" applyFill="1" applyBorder="1"/>
    <xf numFmtId="0" fontId="43" fillId="12" borderId="16" xfId="0" applyFont="1" applyFill="1" applyBorder="1"/>
    <xf numFmtId="0" fontId="43" fillId="12" borderId="25" xfId="0" applyFont="1" applyFill="1" applyBorder="1"/>
    <xf numFmtId="0" fontId="43" fillId="12" borderId="17" xfId="0" applyFont="1" applyFill="1" applyBorder="1"/>
    <xf numFmtId="0" fontId="43" fillId="12" borderId="0" xfId="0" applyFont="1" applyFill="1" applyBorder="1"/>
    <xf numFmtId="0" fontId="43" fillId="12" borderId="9" xfId="0" applyFont="1" applyFill="1" applyBorder="1"/>
    <xf numFmtId="2" fontId="43" fillId="12" borderId="0" xfId="0" applyNumberFormat="1" applyFont="1" applyFill="1" applyBorder="1"/>
    <xf numFmtId="2" fontId="43" fillId="12" borderId="9" xfId="0" applyNumberFormat="1" applyFont="1" applyFill="1" applyBorder="1"/>
    <xf numFmtId="2" fontId="43" fillId="12" borderId="7" xfId="0" applyNumberFormat="1" applyFont="1" applyFill="1" applyBorder="1"/>
    <xf numFmtId="2" fontId="43" fillId="12" borderId="23" xfId="0" applyNumberFormat="1" applyFont="1" applyFill="1" applyBorder="1"/>
    <xf numFmtId="0" fontId="43" fillId="12" borderId="18" xfId="0" applyFont="1" applyFill="1" applyBorder="1"/>
    <xf numFmtId="0" fontId="43" fillId="12" borderId="7" xfId="0" applyFont="1" applyFill="1" applyBorder="1"/>
    <xf numFmtId="2" fontId="43" fillId="16" borderId="17" xfId="0" applyNumberFormat="1" applyFont="1" applyFill="1" applyBorder="1"/>
    <xf numFmtId="169" fontId="43" fillId="16" borderId="0" xfId="28" applyNumberFormat="1" applyFont="1" applyFill="1" applyBorder="1"/>
    <xf numFmtId="2" fontId="43" fillId="17" borderId="0" xfId="0" applyNumberFormat="1" applyFont="1" applyFill="1" applyBorder="1"/>
    <xf numFmtId="2" fontId="43" fillId="18" borderId="0" xfId="0" applyNumberFormat="1" applyFont="1" applyFill="1" applyBorder="1"/>
    <xf numFmtId="2" fontId="43" fillId="0" borderId="0" xfId="0" applyNumberFormat="1" applyFont="1" applyFill="1" applyBorder="1" applyProtection="1"/>
    <xf numFmtId="2" fontId="43" fillId="0" borderId="7" xfId="0" applyNumberFormat="1" applyFont="1" applyFill="1" applyBorder="1" applyProtection="1"/>
    <xf numFmtId="3" fontId="79" fillId="0" borderId="0" xfId="53" applyNumberFormat="1" applyFont="1" applyFill="1" applyBorder="1" applyAlignment="1">
      <alignment horizontal="center"/>
    </xf>
    <xf numFmtId="0" fontId="37" fillId="0" borderId="0" xfId="0" applyFont="1" applyAlignment="1">
      <alignment horizontal="center"/>
    </xf>
    <xf numFmtId="169" fontId="0" fillId="0" borderId="0" xfId="28" applyNumberFormat="1" applyFont="1" applyFill="1" applyBorder="1"/>
    <xf numFmtId="0" fontId="43" fillId="0" borderId="0" xfId="0" applyFont="1" applyFill="1" applyBorder="1"/>
    <xf numFmtId="0" fontId="37" fillId="0" borderId="0" xfId="0" applyFont="1" applyFill="1" applyBorder="1" applyAlignment="1">
      <alignment horizontal="center"/>
    </xf>
    <xf numFmtId="169" fontId="43" fillId="0" borderId="0" xfId="28" applyNumberFormat="1" applyFont="1" applyFill="1" applyBorder="1"/>
    <xf numFmtId="3" fontId="80" fillId="0" borderId="0" xfId="53" applyNumberFormat="1" applyFont="1" applyFill="1" applyBorder="1" applyAlignment="1">
      <alignment horizontal="center"/>
    </xf>
    <xf numFmtId="169" fontId="0" fillId="0" borderId="0" xfId="0" applyNumberFormat="1" applyFill="1" applyBorder="1"/>
    <xf numFmtId="0" fontId="0" fillId="0" borderId="0" xfId="0" applyAlignment="1">
      <alignment wrapText="1"/>
    </xf>
    <xf numFmtId="0" fontId="37" fillId="3" borderId="0" xfId="0" applyFont="1" applyFill="1" applyAlignment="1">
      <alignment horizontal="center"/>
    </xf>
    <xf numFmtId="0" fontId="17" fillId="3" borderId="0" xfId="0" applyFont="1" applyFill="1" applyBorder="1" applyAlignment="1">
      <alignment horizontal="center"/>
    </xf>
    <xf numFmtId="0" fontId="17" fillId="3" borderId="26" xfId="0" applyFont="1" applyFill="1" applyBorder="1" applyAlignment="1">
      <alignment horizontal="center"/>
    </xf>
    <xf numFmtId="0" fontId="17" fillId="3" borderId="27" xfId="0" applyFont="1" applyFill="1" applyBorder="1" applyAlignment="1">
      <alignment horizontal="center"/>
    </xf>
    <xf numFmtId="0" fontId="7" fillId="3" borderId="0" xfId="0" applyFont="1" applyFill="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0" fillId="3" borderId="27" xfId="0" applyFill="1" applyBorder="1" applyAlignment="1">
      <alignment horizontal="center" wrapText="1"/>
    </xf>
    <xf numFmtId="0" fontId="0" fillId="3" borderId="0" xfId="0" applyFill="1" applyBorder="1" applyAlignment="1">
      <alignment horizontal="center"/>
    </xf>
    <xf numFmtId="0" fontId="7" fillId="3" borderId="0" xfId="0" applyFont="1" applyFill="1" applyBorder="1" applyAlignment="1">
      <alignment horizontal="center"/>
    </xf>
    <xf numFmtId="0" fontId="0" fillId="0" borderId="0" xfId="0" applyAlignment="1">
      <alignment horizontal="center"/>
    </xf>
    <xf numFmtId="0" fontId="17" fillId="0" borderId="0" xfId="0" applyFont="1"/>
    <xf numFmtId="195" fontId="29" fillId="52" borderId="0" xfId="52" applyNumberFormat="1" applyFont="1" applyFill="1" applyBorder="1"/>
    <xf numFmtId="0" fontId="0" fillId="52" borderId="0" xfId="0" applyFill="1"/>
    <xf numFmtId="195" fontId="29" fillId="53" borderId="0" xfId="52" applyNumberFormat="1" applyFont="1" applyFill="1" applyBorder="1"/>
    <xf numFmtId="0" fontId="29" fillId="53" borderId="0" xfId="58" applyNumberFormat="1" applyFont="1" applyFill="1" applyBorder="1"/>
    <xf numFmtId="0" fontId="29" fillId="53" borderId="0" xfId="52" applyNumberFormat="1" applyFont="1" applyFill="1" applyBorder="1"/>
    <xf numFmtId="2" fontId="29" fillId="53" borderId="0" xfId="52" applyNumberFormat="1" applyFont="1" applyFill="1" applyBorder="1"/>
    <xf numFmtId="181" fontId="29" fillId="53" borderId="0" xfId="52" applyNumberFormat="1" applyFont="1" applyFill="1" applyBorder="1"/>
    <xf numFmtId="0" fontId="17" fillId="3" borderId="0" xfId="0" applyFont="1" applyFill="1" applyAlignment="1">
      <alignment horizontal="left" vertical="top" wrapText="1"/>
    </xf>
    <xf numFmtId="0" fontId="17" fillId="3" borderId="28" xfId="0" applyFont="1" applyFill="1" applyBorder="1" applyAlignment="1" applyProtection="1">
      <alignment horizontal="center" wrapText="1"/>
    </xf>
    <xf numFmtId="0" fontId="17" fillId="3" borderId="29" xfId="0" applyFont="1" applyFill="1" applyBorder="1" applyAlignment="1" applyProtection="1">
      <alignment horizontal="center" wrapText="1"/>
    </xf>
    <xf numFmtId="0" fontId="121" fillId="8" borderId="0" xfId="52" applyFont="1" applyFill="1" applyBorder="1" applyAlignment="1">
      <alignment horizontal="center" wrapText="1"/>
    </xf>
    <xf numFmtId="0" fontId="122" fillId="52" borderId="0" xfId="52" applyFont="1" applyFill="1" applyBorder="1" applyAlignment="1">
      <alignment horizontal="center" wrapText="1"/>
    </xf>
    <xf numFmtId="0" fontId="7" fillId="3" borderId="25" xfId="0" applyFont="1" applyFill="1" applyBorder="1" applyAlignment="1" applyProtection="1">
      <alignment horizontal="center" wrapText="1"/>
    </xf>
    <xf numFmtId="0" fontId="11" fillId="3" borderId="0" xfId="0" applyFont="1" applyFill="1" applyAlignment="1" applyProtection="1">
      <alignment horizontal="center" vertical="top" wrapText="1"/>
    </xf>
    <xf numFmtId="0" fontId="11" fillId="3" borderId="0" xfId="0" applyFont="1" applyFill="1" applyAlignment="1" applyProtection="1">
      <alignment horizontal="left" vertical="top" wrapText="1"/>
    </xf>
    <xf numFmtId="0" fontId="11" fillId="3" borderId="0" xfId="0" applyFont="1" applyFill="1" applyAlignment="1" applyProtection="1"/>
    <xf numFmtId="0" fontId="8" fillId="6" borderId="0" xfId="0" applyNumberFormat="1" applyFont="1" applyFill="1" applyProtection="1"/>
    <xf numFmtId="0" fontId="17" fillId="6" borderId="1" xfId="0" applyNumberFormat="1" applyFont="1" applyFill="1" applyBorder="1" applyAlignment="1" applyProtection="1">
      <alignment horizontal="right"/>
    </xf>
    <xf numFmtId="0" fontId="17" fillId="15" borderId="17" xfId="0" applyFont="1" applyFill="1" applyBorder="1"/>
    <xf numFmtId="0" fontId="17" fillId="16" borderId="17" xfId="0" applyFont="1" applyFill="1" applyBorder="1"/>
    <xf numFmtId="0" fontId="17" fillId="16" borderId="7" xfId="0" applyFont="1" applyFill="1" applyBorder="1" applyAlignment="1">
      <alignment wrapText="1"/>
    </xf>
    <xf numFmtId="0" fontId="17" fillId="11" borderId="0" xfId="0" applyFont="1" applyFill="1" applyAlignment="1">
      <alignment horizontal="center"/>
    </xf>
    <xf numFmtId="0" fontId="17" fillId="0" borderId="0" xfId="0" applyFont="1" applyFill="1" applyBorder="1"/>
    <xf numFmtId="0" fontId="17" fillId="0" borderId="0" xfId="0" applyFont="1" applyFill="1" applyBorder="1" applyAlignment="1">
      <alignment horizontal="center"/>
    </xf>
    <xf numFmtId="0" fontId="17" fillId="3" borderId="1" xfId="0" applyFont="1" applyFill="1" applyBorder="1" applyAlignment="1" applyProtection="1">
      <alignment horizontal="left" wrapText="1"/>
    </xf>
    <xf numFmtId="0" fontId="17" fillId="3" borderId="1" xfId="0" applyFont="1" applyFill="1" applyBorder="1" applyAlignment="1" applyProtection="1">
      <alignment horizontal="left" vertical="center" wrapText="1"/>
    </xf>
    <xf numFmtId="49" fontId="24" fillId="7" borderId="1" xfId="0" applyNumberFormat="1" applyFont="1" applyFill="1" applyBorder="1" applyAlignment="1" applyProtection="1">
      <alignment horizontal="center" wrapText="1"/>
    </xf>
    <xf numFmtId="191" fontId="17" fillId="3" borderId="1" xfId="0" applyNumberFormat="1" applyFont="1" applyFill="1" applyBorder="1" applyProtection="1"/>
    <xf numFmtId="0" fontId="0" fillId="0" borderId="0" xfId="0" applyNumberFormat="1"/>
    <xf numFmtId="0" fontId="17" fillId="3" borderId="27" xfId="0" applyFont="1" applyFill="1" applyBorder="1" applyAlignment="1">
      <alignment horizontal="center" wrapText="1"/>
    </xf>
    <xf numFmtId="169" fontId="104" fillId="0" borderId="0" xfId="28" applyNumberFormat="1" applyFont="1"/>
    <xf numFmtId="169" fontId="7" fillId="0" borderId="0" xfId="28" applyNumberFormat="1" applyFont="1" applyFill="1"/>
    <xf numFmtId="169" fontId="7" fillId="0" borderId="0" xfId="28" applyNumberFormat="1" applyFont="1"/>
    <xf numFmtId="14" fontId="0" fillId="0" borderId="0" xfId="0" applyNumberFormat="1"/>
    <xf numFmtId="175" fontId="40" fillId="3" borderId="0" xfId="0" applyNumberFormat="1" applyFont="1" applyFill="1" applyProtection="1"/>
    <xf numFmtId="0" fontId="0" fillId="54" borderId="77" xfId="0" applyFill="1" applyBorder="1" applyAlignment="1">
      <alignment horizontal="center" vertical="top" wrapText="1"/>
    </xf>
    <xf numFmtId="181" fontId="0" fillId="54" borderId="77" xfId="0" applyNumberFormat="1" applyFill="1" applyBorder="1" applyAlignment="1">
      <alignment horizontal="center" vertical="top" wrapText="1"/>
    </xf>
    <xf numFmtId="175" fontId="23" fillId="0" borderId="1" xfId="0" applyNumberFormat="1" applyFont="1" applyFill="1" applyBorder="1" applyProtection="1">
      <protection locked="0"/>
    </xf>
    <xf numFmtId="175" fontId="42" fillId="3" borderId="0" xfId="0" applyNumberFormat="1" applyFont="1" applyFill="1" applyProtection="1"/>
    <xf numFmtId="175" fontId="22" fillId="3" borderId="0" xfId="0" applyNumberFormat="1" applyFont="1" applyFill="1" applyProtection="1"/>
    <xf numFmtId="175" fontId="23" fillId="3" borderId="0" xfId="0" applyNumberFormat="1" applyFont="1" applyFill="1" applyAlignment="1" applyProtection="1">
      <alignment horizontal="center"/>
    </xf>
    <xf numFmtId="0" fontId="42" fillId="3" borderId="0" xfId="0" applyFont="1" applyFill="1" applyProtection="1"/>
    <xf numFmtId="200" fontId="22" fillId="3" borderId="0" xfId="0" applyNumberFormat="1" applyFont="1" applyFill="1" applyProtection="1"/>
    <xf numFmtId="0" fontId="40" fillId="3" borderId="0" xfId="0" applyFont="1" applyFill="1" applyAlignment="1" applyProtection="1">
      <alignment horizontal="left"/>
    </xf>
    <xf numFmtId="0" fontId="40" fillId="3" borderId="0" xfId="0" applyFont="1" applyFill="1" applyAlignment="1" applyProtection="1"/>
    <xf numFmtId="181" fontId="22" fillId="3" borderId="0" xfId="0" applyNumberFormat="1" applyFont="1" applyFill="1" applyProtection="1"/>
    <xf numFmtId="167" fontId="22" fillId="3" borderId="0" xfId="28" applyFont="1" applyFill="1" applyProtection="1"/>
    <xf numFmtId="3" fontId="14" fillId="55" borderId="0" xfId="53" applyNumberFormat="1" applyFont="1" applyFill="1" applyBorder="1" applyAlignment="1"/>
    <xf numFmtId="0" fontId="43" fillId="55" borderId="0" xfId="0" applyFont="1" applyFill="1" applyBorder="1"/>
    <xf numFmtId="3" fontId="64" fillId="55" borderId="0" xfId="53" applyNumberFormat="1" applyFont="1" applyFill="1" applyBorder="1" applyAlignment="1"/>
    <xf numFmtId="0" fontId="17" fillId="55" borderId="0" xfId="0" applyFont="1" applyFill="1" applyAlignment="1">
      <alignment horizontal="center"/>
    </xf>
    <xf numFmtId="0" fontId="22" fillId="3" borderId="0" xfId="0" applyFont="1" applyFill="1" applyAlignment="1" applyProtection="1">
      <alignment horizontal="left" vertical="top" wrapText="1"/>
    </xf>
    <xf numFmtId="0" fontId="23" fillId="3" borderId="0" xfId="0" applyFont="1" applyFill="1" applyAlignment="1" applyProtection="1">
      <alignment horizontal="left" vertical="top" wrapText="1"/>
    </xf>
    <xf numFmtId="169" fontId="17" fillId="3" borderId="0" xfId="32" applyNumberFormat="1" applyFont="1" applyFill="1" applyProtection="1"/>
    <xf numFmtId="175" fontId="0" fillId="3" borderId="0" xfId="0" applyNumberFormat="1" applyFill="1" applyBorder="1" applyAlignment="1" applyProtection="1">
      <alignment horizontal="right"/>
    </xf>
    <xf numFmtId="0" fontId="17" fillId="3" borderId="0" xfId="0" applyFont="1" applyFill="1" applyBorder="1" applyAlignment="1" applyProtection="1">
      <alignment horizontal="left" vertical="center" indent="2"/>
    </xf>
    <xf numFmtId="3" fontId="17" fillId="3" borderId="0" xfId="32" applyNumberFormat="1" applyFont="1" applyFill="1" applyBorder="1" applyAlignment="1" applyProtection="1">
      <alignment horizontal="right"/>
    </xf>
    <xf numFmtId="4" fontId="0" fillId="3" borderId="1" xfId="28" applyNumberFormat="1" applyFont="1" applyFill="1" applyBorder="1" applyAlignment="1" applyProtection="1">
      <alignment horizontal="right"/>
    </xf>
    <xf numFmtId="169" fontId="0" fillId="0" borderId="0" xfId="28" applyNumberFormat="1" applyFont="1"/>
    <xf numFmtId="169" fontId="17" fillId="0" borderId="0" xfId="28" applyNumberFormat="1" applyFont="1"/>
    <xf numFmtId="0" fontId="22" fillId="3" borderId="0" xfId="0" applyFont="1" applyFill="1" applyBorder="1" applyAlignment="1" applyProtection="1">
      <alignment horizontal="left" vertical="center" wrapText="1"/>
    </xf>
    <xf numFmtId="175" fontId="22" fillId="3" borderId="0" xfId="0" applyNumberFormat="1" applyFont="1" applyFill="1" applyBorder="1" applyAlignment="1" applyProtection="1">
      <alignment horizontal="center" vertical="top"/>
    </xf>
    <xf numFmtId="3" fontId="29" fillId="53" borderId="0" xfId="52" applyNumberFormat="1" applyFont="1" applyFill="1" applyBorder="1"/>
    <xf numFmtId="3" fontId="17" fillId="3" borderId="1" xfId="28" applyNumberFormat="1" applyFont="1" applyFill="1" applyBorder="1" applyAlignment="1" applyProtection="1">
      <alignment horizontal="right"/>
    </xf>
    <xf numFmtId="3" fontId="17" fillId="3" borderId="1" xfId="28" quotePrefix="1" applyNumberFormat="1" applyFont="1" applyFill="1" applyBorder="1" applyAlignment="1" applyProtection="1">
      <alignment horizontal="right"/>
    </xf>
    <xf numFmtId="39" fontId="47" fillId="3" borderId="1" xfId="28" applyNumberFormat="1" applyFont="1" applyFill="1" applyBorder="1" applyProtection="1"/>
    <xf numFmtId="2" fontId="7" fillId="16" borderId="0" xfId="0" applyNumberFormat="1" applyFont="1" applyFill="1" applyBorder="1"/>
    <xf numFmtId="0" fontId="7" fillId="16" borderId="0" xfId="0" applyFont="1" applyFill="1" applyBorder="1"/>
    <xf numFmtId="2" fontId="7" fillId="56" borderId="0" xfId="0" applyNumberFormat="1" applyFont="1" applyFill="1" applyBorder="1"/>
    <xf numFmtId="0" fontId="18" fillId="3" borderId="0" xfId="0" applyFont="1" applyFill="1" applyAlignment="1" applyProtection="1">
      <alignment horizontal="left" vertical="top" wrapText="1"/>
    </xf>
    <xf numFmtId="0" fontId="11" fillId="3" borderId="0" xfId="0" applyFont="1" applyFill="1" applyAlignment="1" applyProtection="1">
      <alignment horizontal="left" vertical="top"/>
    </xf>
    <xf numFmtId="1" fontId="29" fillId="14" borderId="0" xfId="37" applyNumberFormat="1" applyFont="1" applyFill="1" applyBorder="1"/>
    <xf numFmtId="1" fontId="29" fillId="14" borderId="0" xfId="52" applyNumberFormat="1" applyFont="1" applyFill="1" applyBorder="1"/>
    <xf numFmtId="3" fontId="18" fillId="3" borderId="1" xfId="0" applyNumberFormat="1" applyFont="1" applyFill="1" applyBorder="1" applyAlignment="1" applyProtection="1">
      <alignment horizontal="right" vertical="top" wrapText="1"/>
    </xf>
    <xf numFmtId="41" fontId="17" fillId="0" borderId="1" xfId="0" applyNumberFormat="1" applyFont="1" applyFill="1" applyBorder="1" applyProtection="1">
      <protection locked="0"/>
    </xf>
    <xf numFmtId="0" fontId="0" fillId="3" borderId="30" xfId="0" applyFill="1" applyBorder="1" applyAlignment="1" applyProtection="1">
      <alignment horizontal="center" wrapText="1"/>
    </xf>
    <xf numFmtId="0" fontId="0" fillId="3" borderId="30" xfId="0" applyFill="1" applyBorder="1" applyAlignment="1" applyProtection="1">
      <alignment horizontal="center" vertical="top" wrapText="1"/>
    </xf>
    <xf numFmtId="0" fontId="0" fillId="3" borderId="30" xfId="0" applyFill="1" applyBorder="1" applyAlignment="1" applyProtection="1">
      <alignment horizontal="left" vertical="top" wrapText="1"/>
    </xf>
    <xf numFmtId="0" fontId="17" fillId="3" borderId="30" xfId="0" applyFont="1" applyFill="1" applyBorder="1" applyAlignment="1" applyProtection="1">
      <alignment horizontal="left" vertical="top" wrapText="1"/>
    </xf>
    <xf numFmtId="195" fontId="17" fillId="10" borderId="0" xfId="0" applyNumberFormat="1" applyFont="1" applyFill="1"/>
    <xf numFmtId="39" fontId="17" fillId="3" borderId="0" xfId="32" applyNumberFormat="1" applyFont="1" applyFill="1" applyBorder="1" applyAlignment="1" applyProtection="1">
      <alignment horizontal="right"/>
    </xf>
    <xf numFmtId="0" fontId="0" fillId="3" borderId="0" xfId="0" quotePrefix="1" applyFill="1" applyBorder="1" applyAlignment="1" applyProtection="1">
      <alignment horizontal="center"/>
    </xf>
    <xf numFmtId="0" fontId="23" fillId="3" borderId="0" xfId="0" applyFont="1" applyFill="1" applyAlignment="1" applyProtection="1">
      <alignment horizontal="right"/>
    </xf>
    <xf numFmtId="0" fontId="23" fillId="0" borderId="0" xfId="0" applyFont="1"/>
    <xf numFmtId="0" fontId="22" fillId="3" borderId="0" xfId="0" applyFont="1" applyFill="1" applyAlignment="1" applyProtection="1">
      <alignment horizontal="left"/>
      <protection hidden="1"/>
    </xf>
    <xf numFmtId="175" fontId="22" fillId="3" borderId="0" xfId="0" applyNumberFormat="1" applyFont="1" applyFill="1" applyProtection="1">
      <protection hidden="1"/>
    </xf>
    <xf numFmtId="0" fontId="23" fillId="3" borderId="0" xfId="0" applyFont="1" applyFill="1" applyProtection="1">
      <protection hidden="1"/>
    </xf>
    <xf numFmtId="0" fontId="23" fillId="3" borderId="3" xfId="0" applyFont="1" applyFill="1" applyBorder="1" applyProtection="1">
      <protection hidden="1"/>
    </xf>
    <xf numFmtId="0" fontId="23" fillId="3" borderId="5" xfId="0" applyFont="1" applyFill="1" applyBorder="1" applyProtection="1">
      <protection hidden="1"/>
    </xf>
    <xf numFmtId="0" fontId="23" fillId="3" borderId="0" xfId="0" applyFont="1" applyFill="1" applyBorder="1" applyProtection="1">
      <protection hidden="1"/>
    </xf>
    <xf numFmtId="0" fontId="23" fillId="3" borderId="0" xfId="0" applyNumberFormat="1" applyFont="1" applyFill="1" applyProtection="1">
      <protection hidden="1"/>
    </xf>
    <xf numFmtId="0" fontId="53" fillId="3" borderId="0" xfId="0" applyFont="1" applyFill="1" applyAlignment="1" applyProtection="1">
      <alignment horizontal="left"/>
      <protection hidden="1"/>
    </xf>
    <xf numFmtId="175" fontId="23" fillId="3" borderId="0" xfId="0" applyNumberFormat="1" applyFont="1" applyFill="1" applyProtection="1">
      <protection hidden="1"/>
    </xf>
    <xf numFmtId="0" fontId="23" fillId="3" borderId="0" xfId="0" applyFont="1" applyFill="1" applyAlignment="1" applyProtection="1"/>
    <xf numFmtId="175" fontId="49" fillId="3" borderId="0" xfId="0" applyNumberFormat="1" applyFont="1" applyFill="1" applyProtection="1">
      <protection hidden="1"/>
    </xf>
    <xf numFmtId="0" fontId="22" fillId="3" borderId="0" xfId="0" applyFont="1" applyFill="1" applyAlignment="1" applyProtection="1">
      <alignment horizontal="right"/>
    </xf>
    <xf numFmtId="0" fontId="23" fillId="3" borderId="0" xfId="0" applyFont="1" applyFill="1" applyAlignment="1" applyProtection="1">
      <protection hidden="1"/>
    </xf>
    <xf numFmtId="0" fontId="23" fillId="3" borderId="7" xfId="0" applyFont="1" applyFill="1" applyBorder="1" applyAlignment="1" applyProtection="1">
      <alignment horizontal="right"/>
    </xf>
    <xf numFmtId="0" fontId="23" fillId="3" borderId="7" xfId="0" applyFont="1" applyFill="1" applyBorder="1" applyAlignment="1" applyProtection="1">
      <alignment horizontal="center"/>
    </xf>
    <xf numFmtId="0" fontId="23" fillId="3" borderId="11" xfId="0" applyFont="1" applyFill="1" applyBorder="1" applyProtection="1">
      <protection hidden="1"/>
    </xf>
    <xf numFmtId="0" fontId="23" fillId="3" borderId="11" xfId="0" applyFont="1" applyFill="1" applyBorder="1" applyAlignment="1" applyProtection="1">
      <protection hidden="1"/>
    </xf>
    <xf numFmtId="0" fontId="23" fillId="3" borderId="11" xfId="0" applyFont="1" applyFill="1" applyBorder="1" applyAlignment="1" applyProtection="1"/>
    <xf numFmtId="174" fontId="23" fillId="3" borderId="11" xfId="0" applyNumberFormat="1" applyFont="1" applyFill="1" applyBorder="1" applyAlignment="1" applyProtection="1">
      <alignment horizontal="left"/>
      <protection hidden="1"/>
    </xf>
    <xf numFmtId="170" fontId="23" fillId="3" borderId="6" xfId="0" applyNumberFormat="1" applyFont="1" applyFill="1" applyBorder="1" applyAlignment="1" applyProtection="1">
      <alignment horizontal="centerContinuous"/>
    </xf>
    <xf numFmtId="0" fontId="42" fillId="3" borderId="6" xfId="0" applyFont="1" applyFill="1" applyBorder="1" applyAlignment="1" applyProtection="1">
      <alignment horizontal="centerContinuous"/>
    </xf>
    <xf numFmtId="0" fontId="42" fillId="3" borderId="11" xfId="0" applyFont="1" applyFill="1" applyBorder="1" applyAlignment="1" applyProtection="1">
      <alignment horizontal="centerContinuous"/>
    </xf>
    <xf numFmtId="0" fontId="42" fillId="3" borderId="19" xfId="0" applyFont="1" applyFill="1" applyBorder="1" applyAlignment="1" applyProtection="1"/>
    <xf numFmtId="170" fontId="23" fillId="3" borderId="11" xfId="0" applyNumberFormat="1" applyFont="1" applyFill="1" applyBorder="1" applyAlignment="1" applyProtection="1">
      <alignment horizontal="centerContinuous"/>
    </xf>
    <xf numFmtId="170" fontId="23" fillId="3" borderId="19" xfId="0" applyNumberFormat="1" applyFont="1" applyFill="1" applyBorder="1" applyAlignment="1" applyProtection="1">
      <alignment horizontal="centerContinuous"/>
    </xf>
    <xf numFmtId="170" fontId="23" fillId="3" borderId="0" xfId="0" applyNumberFormat="1" applyFont="1" applyFill="1" applyBorder="1" applyAlignment="1" applyProtection="1">
      <alignment horizontal="centerContinuous"/>
    </xf>
    <xf numFmtId="0" fontId="23" fillId="3" borderId="6" xfId="0" applyFont="1" applyFill="1" applyBorder="1" applyAlignment="1" applyProtection="1">
      <alignment horizontal="centerContinuous"/>
    </xf>
    <xf numFmtId="37" fontId="23" fillId="3" borderId="19" xfId="0" applyNumberFormat="1" applyFont="1" applyFill="1" applyBorder="1" applyAlignment="1" applyProtection="1">
      <alignment horizontal="right" wrapText="1"/>
    </xf>
    <xf numFmtId="37" fontId="23" fillId="3" borderId="6" xfId="0" applyNumberFormat="1" applyFont="1" applyFill="1" applyBorder="1" applyAlignment="1" applyProtection="1">
      <alignment horizontal="center"/>
    </xf>
    <xf numFmtId="37" fontId="23" fillId="3" borderId="19" xfId="0" applyNumberFormat="1" applyFont="1" applyFill="1" applyBorder="1" applyAlignment="1" applyProtection="1">
      <alignment horizontal="center" wrapText="1"/>
    </xf>
    <xf numFmtId="0" fontId="23" fillId="3" borderId="1"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174" fontId="30" fillId="2" borderId="1" xfId="35" applyFont="1" applyProtection="1">
      <alignment horizontal="right" vertical="top"/>
    </xf>
    <xf numFmtId="39" fontId="23" fillId="0" borderId="1" xfId="0" applyNumberFormat="1" applyFont="1" applyBorder="1" applyAlignment="1" applyProtection="1">
      <protection locked="0"/>
    </xf>
    <xf numFmtId="37" fontId="23" fillId="57" borderId="1" xfId="0" applyNumberFormat="1" applyFont="1" applyFill="1" applyBorder="1" applyAlignment="1" applyProtection="1"/>
    <xf numFmtId="37" fontId="23" fillId="4" borderId="1" xfId="45" applyNumberFormat="1" applyFont="1" applyBorder="1" applyAlignment="1" applyProtection="1">
      <protection locked="0"/>
    </xf>
    <xf numFmtId="37" fontId="23" fillId="0" borderId="1" xfId="0" applyNumberFormat="1" applyFont="1" applyBorder="1" applyAlignment="1" applyProtection="1">
      <protection locked="0"/>
    </xf>
    <xf numFmtId="37" fontId="23" fillId="19" borderId="0" xfId="0" applyNumberFormat="1" applyFont="1" applyFill="1" applyAlignment="1" applyProtection="1"/>
    <xf numFmtId="174" fontId="30" fillId="2" borderId="19" xfId="35" applyFont="1" applyBorder="1" applyProtection="1">
      <alignment horizontal="right" vertical="top"/>
    </xf>
    <xf numFmtId="39" fontId="23" fillId="3" borderId="1" xfId="0" applyNumberFormat="1" applyFont="1" applyFill="1" applyBorder="1" applyAlignment="1" applyProtection="1"/>
    <xf numFmtId="0" fontId="23" fillId="3" borderId="0" xfId="0" applyFont="1" applyFill="1" applyBorder="1" applyAlignment="1" applyProtection="1">
      <alignment vertical="top"/>
    </xf>
    <xf numFmtId="37" fontId="23" fillId="3" borderId="0" xfId="0" applyNumberFormat="1" applyFont="1" applyFill="1" applyBorder="1" applyAlignment="1" applyProtection="1">
      <alignment horizontal="right"/>
    </xf>
    <xf numFmtId="0" fontId="22" fillId="3" borderId="0" xfId="0" applyFont="1" applyFill="1" applyBorder="1" applyAlignment="1" applyProtection="1">
      <alignment horizontal="right"/>
    </xf>
    <xf numFmtId="37" fontId="23" fillId="3" borderId="0" xfId="0" applyNumberFormat="1" applyFont="1" applyFill="1" applyAlignment="1" applyProtection="1"/>
    <xf numFmtId="0" fontId="23" fillId="19" borderId="1" xfId="0" applyFont="1" applyFill="1" applyBorder="1" applyProtection="1"/>
    <xf numFmtId="37" fontId="23" fillId="57" borderId="1" xfId="45" applyNumberFormat="1" applyFont="1" applyFill="1" applyBorder="1" applyAlignment="1" applyProtection="1"/>
    <xf numFmtId="0" fontId="23" fillId="19" borderId="1" xfId="0" applyFont="1" applyFill="1" applyBorder="1" applyAlignment="1" applyProtection="1"/>
    <xf numFmtId="0" fontId="23" fillId="19" borderId="0" xfId="0" applyFont="1" applyFill="1" applyAlignment="1" applyProtection="1"/>
    <xf numFmtId="0" fontId="30" fillId="2" borderId="1" xfId="0" applyFont="1" applyFill="1" applyBorder="1" applyProtection="1"/>
    <xf numFmtId="37" fontId="23" fillId="19" borderId="31" xfId="0" applyNumberFormat="1" applyFont="1" applyFill="1" applyBorder="1" applyAlignment="1" applyProtection="1"/>
    <xf numFmtId="39" fontId="23" fillId="3" borderId="0" xfId="0" applyNumberFormat="1" applyFont="1" applyFill="1" applyBorder="1" applyAlignment="1" applyProtection="1"/>
    <xf numFmtId="0" fontId="23" fillId="3" borderId="6" xfId="0" applyFont="1" applyFill="1" applyBorder="1" applyAlignment="1" applyProtection="1"/>
    <xf numFmtId="0" fontId="23" fillId="3" borderId="19" xfId="0" applyFont="1" applyFill="1" applyBorder="1" applyAlignment="1" applyProtection="1"/>
    <xf numFmtId="0" fontId="23" fillId="3" borderId="0" xfId="0" applyFont="1" applyFill="1" applyAlignment="1" applyProtection="1">
      <alignment horizontal="center"/>
    </xf>
    <xf numFmtId="0" fontId="23" fillId="3" borderId="11" xfId="0" applyFont="1" applyFill="1" applyBorder="1" applyAlignment="1" applyProtection="1">
      <alignment horizontal="centerContinuous"/>
    </xf>
    <xf numFmtId="0" fontId="23" fillId="3" borderId="19" xfId="0" applyFont="1" applyFill="1" applyBorder="1" applyAlignment="1" applyProtection="1">
      <alignment horizontal="centerContinuous"/>
    </xf>
    <xf numFmtId="0" fontId="23" fillId="3" borderId="6" xfId="0" applyFont="1" applyFill="1" applyBorder="1" applyAlignment="1" applyProtection="1">
      <alignment horizontal="center"/>
    </xf>
    <xf numFmtId="0" fontId="23" fillId="3" borderId="11" xfId="0" applyFont="1" applyFill="1" applyBorder="1" applyAlignment="1" applyProtection="1">
      <alignment horizontal="center"/>
    </xf>
    <xf numFmtId="0" fontId="23" fillId="3" borderId="11" xfId="0" applyFont="1" applyFill="1" applyBorder="1" applyAlignment="1" applyProtection="1">
      <alignment horizontal="center"/>
      <protection hidden="1"/>
    </xf>
    <xf numFmtId="0" fontId="23" fillId="3" borderId="11" xfId="0" applyFont="1" applyFill="1" applyBorder="1" applyAlignment="1" applyProtection="1">
      <alignment horizontal="centerContinuous"/>
      <protection hidden="1"/>
    </xf>
    <xf numFmtId="0" fontId="23" fillId="3" borderId="0" xfId="0" applyFont="1" applyFill="1" applyBorder="1" applyAlignment="1" applyProtection="1">
      <alignment horizontal="centerContinuous"/>
    </xf>
    <xf numFmtId="0" fontId="23" fillId="3" borderId="19" xfId="0" applyFont="1" applyFill="1" applyBorder="1" applyAlignment="1" applyProtection="1">
      <alignment wrapText="1"/>
    </xf>
    <xf numFmtId="0" fontId="23" fillId="3" borderId="19" xfId="0" applyFont="1" applyFill="1" applyBorder="1" applyAlignment="1" applyProtection="1">
      <alignment horizontal="center"/>
    </xf>
    <xf numFmtId="0" fontId="23" fillId="3" borderId="6"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23" fillId="3" borderId="6" xfId="0" applyFont="1" applyFill="1" applyBorder="1" applyProtection="1"/>
    <xf numFmtId="0" fontId="23" fillId="3" borderId="6" xfId="0" applyFont="1" applyFill="1" applyBorder="1" applyProtection="1">
      <protection hidden="1"/>
    </xf>
    <xf numFmtId="39" fontId="23" fillId="3" borderId="1" xfId="45" applyNumberFormat="1" applyFont="1" applyFill="1" applyBorder="1" applyAlignment="1" applyProtection="1"/>
    <xf numFmtId="0" fontId="23" fillId="3" borderId="24" xfId="0" applyFont="1" applyFill="1" applyBorder="1" applyAlignment="1" applyProtection="1">
      <alignment horizontal="center" vertical="center"/>
    </xf>
    <xf numFmtId="0" fontId="23" fillId="3" borderId="25" xfId="0" applyFont="1" applyFill="1" applyBorder="1" applyAlignment="1" applyProtection="1">
      <alignment horizontal="center" vertical="center"/>
    </xf>
    <xf numFmtId="39" fontId="23" fillId="3" borderId="1" xfId="0" applyNumberFormat="1" applyFont="1" applyFill="1" applyBorder="1" applyAlignment="1" applyProtection="1">
      <protection hidden="1"/>
    </xf>
    <xf numFmtId="39" fontId="23" fillId="3" borderId="0" xfId="0" applyNumberFormat="1" applyFont="1" applyFill="1" applyBorder="1" applyAlignment="1" applyProtection="1">
      <protection hidden="1"/>
    </xf>
    <xf numFmtId="0" fontId="23" fillId="3" borderId="17"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0" xfId="0" applyFont="1" applyFill="1" applyBorder="1" applyAlignment="1" applyProtection="1">
      <protection hidden="1"/>
    </xf>
    <xf numFmtId="39" fontId="23" fillId="3" borderId="16" xfId="0" applyNumberFormat="1" applyFont="1" applyFill="1" applyBorder="1" applyAlignment="1" applyProtection="1"/>
    <xf numFmtId="0" fontId="23" fillId="3" borderId="7" xfId="0" applyFont="1" applyFill="1" applyBorder="1" applyAlignment="1" applyProtection="1"/>
    <xf numFmtId="0" fontId="23" fillId="3" borderId="6" xfId="0" applyFont="1" applyFill="1" applyBorder="1" applyAlignment="1" applyProtection="1">
      <protection hidden="1"/>
    </xf>
    <xf numFmtId="15" fontId="23" fillId="3" borderId="0" xfId="0" quotePrefix="1" applyNumberFormat="1" applyFont="1" applyFill="1" applyAlignment="1" applyProtection="1">
      <alignment horizontal="left"/>
    </xf>
    <xf numFmtId="15" fontId="23" fillId="3" borderId="0" xfId="0" quotePrefix="1" applyNumberFormat="1" applyFont="1" applyFill="1" applyBorder="1" applyAlignment="1" applyProtection="1">
      <alignment horizontal="left"/>
    </xf>
    <xf numFmtId="15" fontId="23" fillId="3" borderId="9" xfId="0" quotePrefix="1" applyNumberFormat="1" applyFont="1" applyFill="1" applyBorder="1" applyAlignment="1" applyProtection="1">
      <alignment horizontal="left"/>
    </xf>
    <xf numFmtId="199" fontId="23" fillId="0" borderId="1" xfId="45" applyNumberFormat="1" applyFont="1" applyFill="1" applyBorder="1" applyAlignment="1" applyProtection="1">
      <protection locked="0"/>
    </xf>
    <xf numFmtId="39" fontId="23" fillId="0" borderId="1" xfId="45" applyNumberFormat="1" applyFont="1" applyFill="1" applyBorder="1" applyAlignment="1" applyProtection="1">
      <protection locked="0"/>
    </xf>
    <xf numFmtId="0" fontId="23" fillId="19" borderId="1" xfId="0" applyFont="1" applyFill="1" applyBorder="1" applyAlignment="1" applyProtection="1">
      <protection hidden="1"/>
    </xf>
    <xf numFmtId="170" fontId="23" fillId="3" borderId="0" xfId="0" quotePrefix="1" applyNumberFormat="1" applyFont="1" applyFill="1" applyAlignment="1" applyProtection="1"/>
    <xf numFmtId="39" fontId="23" fillId="3" borderId="0" xfId="0" applyNumberFormat="1" applyFont="1" applyFill="1" applyAlignment="1" applyProtection="1"/>
    <xf numFmtId="39" fontId="23" fillId="3" borderId="0" xfId="0" applyNumberFormat="1" applyFont="1" applyFill="1" applyAlignment="1" applyProtection="1">
      <protection hidden="1"/>
    </xf>
    <xf numFmtId="39" fontId="23" fillId="4" borderId="1" xfId="45" applyNumberFormat="1" applyFont="1" applyBorder="1" applyAlignment="1" applyProtection="1">
      <protection locked="0"/>
    </xf>
    <xf numFmtId="39" fontId="23" fillId="3" borderId="11" xfId="0" applyNumberFormat="1" applyFont="1" applyFill="1" applyBorder="1" applyAlignment="1" applyProtection="1"/>
    <xf numFmtId="0" fontId="22" fillId="3" borderId="0" xfId="0" applyFont="1" applyFill="1" applyAlignment="1" applyProtection="1">
      <alignment horizontal="center"/>
    </xf>
    <xf numFmtId="0" fontId="81" fillId="3" borderId="0" xfId="0" applyFont="1" applyFill="1" applyAlignment="1" applyProtection="1"/>
    <xf numFmtId="4" fontId="23" fillId="0" borderId="1" xfId="0" applyNumberFormat="1" applyFont="1" applyFill="1" applyBorder="1" applyAlignment="1" applyProtection="1">
      <protection locked="0"/>
    </xf>
    <xf numFmtId="4" fontId="23" fillId="3" borderId="1" xfId="0" applyNumberFormat="1" applyFont="1" applyFill="1" applyBorder="1" applyAlignment="1" applyProtection="1"/>
    <xf numFmtId="0" fontId="82" fillId="3" borderId="0" xfId="0" applyFont="1" applyFill="1" applyAlignment="1" applyProtection="1"/>
    <xf numFmtId="174" fontId="22" fillId="3" borderId="0" xfId="0" applyNumberFormat="1" applyFont="1" applyFill="1" applyAlignment="1" applyProtection="1">
      <alignment horizontal="center"/>
    </xf>
    <xf numFmtId="0" fontId="23" fillId="3" borderId="0" xfId="0" applyFont="1" applyFill="1" applyAlignment="1" applyProtection="1">
      <alignment horizontal="center"/>
      <protection hidden="1"/>
    </xf>
    <xf numFmtId="0" fontId="40" fillId="3" borderId="0" xfId="0" applyFont="1" applyFill="1" applyAlignment="1" applyProtection="1">
      <alignment horizontal="center"/>
    </xf>
    <xf numFmtId="4" fontId="22" fillId="3" borderId="1" xfId="0" applyNumberFormat="1" applyFont="1" applyFill="1" applyBorder="1" applyAlignment="1" applyProtection="1"/>
    <xf numFmtId="0" fontId="23" fillId="3" borderId="0" xfId="0" quotePrefix="1" applyFont="1" applyFill="1" applyAlignment="1" applyProtection="1"/>
    <xf numFmtId="39" fontId="23" fillId="0" borderId="1" xfId="0" applyNumberFormat="1" applyFont="1" applyFill="1" applyBorder="1" applyAlignment="1" applyProtection="1">
      <protection locked="0"/>
    </xf>
    <xf numFmtId="0" fontId="23" fillId="3" borderId="1" xfId="0" applyFont="1" applyFill="1" applyBorder="1" applyAlignment="1" applyProtection="1"/>
    <xf numFmtId="0" fontId="23" fillId="3" borderId="1" xfId="0" applyFont="1" applyFill="1" applyBorder="1" applyAlignment="1" applyProtection="1">
      <protection hidden="1"/>
    </xf>
    <xf numFmtId="39" fontId="23" fillId="3" borderId="0" xfId="45" applyNumberFormat="1" applyFont="1" applyFill="1" applyBorder="1" applyAlignment="1" applyProtection="1"/>
    <xf numFmtId="0" fontId="23" fillId="0" borderId="0" xfId="0" applyFont="1" applyProtection="1"/>
    <xf numFmtId="169" fontId="23" fillId="3" borderId="0" xfId="28" applyNumberFormat="1" applyFont="1" applyFill="1" applyAlignment="1" applyProtection="1">
      <alignment horizontal="right"/>
    </xf>
    <xf numFmtId="0" fontId="22" fillId="3" borderId="0" xfId="0" applyFont="1" applyFill="1" applyAlignment="1" applyProtection="1">
      <alignment vertical="top" wrapText="1"/>
    </xf>
    <xf numFmtId="3" fontId="23" fillId="3" borderId="1" xfId="0" applyNumberFormat="1" applyFont="1" applyFill="1" applyBorder="1" applyAlignment="1" applyProtection="1">
      <alignment horizontal="right"/>
    </xf>
    <xf numFmtId="2" fontId="22" fillId="3" borderId="0" xfId="0" applyNumberFormat="1" applyFont="1" applyFill="1" applyAlignment="1" applyProtection="1">
      <alignment horizontal="left"/>
    </xf>
    <xf numFmtId="0" fontId="42" fillId="3" borderId="0" xfId="0" applyFont="1" applyFill="1" applyBorder="1" applyProtection="1"/>
    <xf numFmtId="3" fontId="40" fillId="3" borderId="0" xfId="30" applyNumberFormat="1" applyFont="1" applyFill="1" applyBorder="1" applyProtection="1"/>
    <xf numFmtId="0" fontId="83" fillId="3" borderId="0" xfId="0" applyFont="1" applyFill="1" applyProtection="1"/>
    <xf numFmtId="3" fontId="42" fillId="3" borderId="0" xfId="30" applyNumberFormat="1" applyFont="1" applyFill="1" applyBorder="1" applyProtection="1"/>
    <xf numFmtId="0" fontId="40" fillId="3" borderId="0" xfId="0" applyFont="1" applyFill="1" applyAlignment="1" applyProtection="1">
      <alignment horizontal="right"/>
    </xf>
    <xf numFmtId="0" fontId="14" fillId="3" borderId="0" xfId="0" applyFont="1" applyFill="1" applyBorder="1" applyAlignment="1" applyProtection="1">
      <alignment horizontal="center" wrapText="1"/>
    </xf>
    <xf numFmtId="0" fontId="14" fillId="3" borderId="1" xfId="0" applyFont="1" applyFill="1" applyBorder="1" applyAlignment="1" applyProtection="1">
      <alignment horizontal="left" wrapText="1"/>
    </xf>
    <xf numFmtId="0" fontId="14" fillId="3" borderId="24" xfId="0" applyFont="1" applyFill="1" applyBorder="1" applyAlignment="1" applyProtection="1">
      <alignment horizontal="left" vertical="top" wrapText="1"/>
    </xf>
    <xf numFmtId="0" fontId="64" fillId="3" borderId="16" xfId="0" applyFont="1" applyFill="1" applyBorder="1" applyAlignment="1" applyProtection="1">
      <alignment horizontal="left" vertical="top" wrapText="1"/>
    </xf>
    <xf numFmtId="0" fontId="14" fillId="3" borderId="16" xfId="0" applyFont="1" applyFill="1" applyBorder="1" applyAlignment="1" applyProtection="1">
      <alignment horizontal="center" wrapText="1"/>
    </xf>
    <xf numFmtId="0" fontId="17" fillId="3" borderId="25" xfId="0" applyFont="1" applyFill="1" applyBorder="1" applyProtection="1"/>
    <xf numFmtId="0" fontId="14" fillId="3" borderId="17"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169" fontId="14" fillId="3" borderId="1" xfId="28" applyNumberFormat="1" applyFont="1" applyFill="1" applyBorder="1" applyAlignment="1" applyProtection="1">
      <alignment horizontal="right" vertical="top" wrapText="1"/>
    </xf>
    <xf numFmtId="0" fontId="64" fillId="3" borderId="0" xfId="0" applyFont="1" applyFill="1" applyBorder="1" applyAlignment="1" applyProtection="1">
      <alignment horizontal="left" vertical="top" wrapText="1"/>
    </xf>
    <xf numFmtId="0" fontId="14" fillId="3" borderId="17" xfId="0" applyFont="1" applyFill="1" applyBorder="1" applyAlignment="1" applyProtection="1">
      <alignment horizontal="center" wrapText="1"/>
    </xf>
    <xf numFmtId="0" fontId="18" fillId="3" borderId="0" xfId="0" applyFont="1" applyFill="1" applyBorder="1" applyAlignment="1" applyProtection="1">
      <alignment horizontal="left" vertical="top"/>
    </xf>
    <xf numFmtId="0" fontId="17" fillId="3" borderId="31" xfId="0" applyFont="1" applyFill="1" applyBorder="1" applyProtection="1"/>
    <xf numFmtId="0" fontId="14" fillId="3" borderId="35" xfId="0" applyFont="1" applyFill="1" applyBorder="1" applyAlignment="1" applyProtection="1">
      <alignment horizontal="center" wrapText="1"/>
    </xf>
    <xf numFmtId="0" fontId="14" fillId="3" borderId="36" xfId="0" applyFont="1" applyFill="1" applyBorder="1" applyAlignment="1" applyProtection="1">
      <alignment horizontal="center" wrapText="1"/>
    </xf>
    <xf numFmtId="0" fontId="14" fillId="3" borderId="36" xfId="0" applyFont="1" applyFill="1" applyBorder="1" applyAlignment="1" applyProtection="1">
      <alignment horizontal="center" vertical="top" wrapText="1"/>
    </xf>
    <xf numFmtId="0" fontId="14" fillId="3" borderId="37" xfId="0" applyFont="1" applyFill="1" applyBorder="1" applyAlignment="1" applyProtection="1">
      <alignment horizontal="center" vertical="top" wrapText="1"/>
    </xf>
    <xf numFmtId="0" fontId="14" fillId="3" borderId="38" xfId="0" applyFont="1" applyFill="1" applyBorder="1" applyAlignment="1" applyProtection="1">
      <alignment horizontal="center" wrapText="1"/>
    </xf>
    <xf numFmtId="0" fontId="14" fillId="3" borderId="30" xfId="0" applyFont="1" applyFill="1" applyBorder="1" applyAlignment="1" applyProtection="1">
      <alignment horizontal="center" wrapText="1"/>
    </xf>
    <xf numFmtId="0" fontId="64" fillId="3" borderId="38" xfId="0" applyFont="1" applyFill="1" applyBorder="1" applyAlignment="1" applyProtection="1">
      <alignment horizontal="left" vertical="top" wrapText="1"/>
    </xf>
    <xf numFmtId="0" fontId="64" fillId="3" borderId="30" xfId="0" applyFont="1" applyFill="1" applyBorder="1" applyAlignment="1" applyProtection="1">
      <alignment vertical="center" wrapText="1"/>
    </xf>
    <xf numFmtId="0" fontId="14" fillId="3" borderId="30" xfId="0" applyFont="1" applyFill="1" applyBorder="1" applyAlignment="1" applyProtection="1">
      <alignment vertical="center" wrapText="1"/>
    </xf>
    <xf numFmtId="0" fontId="14" fillId="3" borderId="39" xfId="0" applyFont="1" applyFill="1" applyBorder="1" applyAlignment="1" applyProtection="1">
      <alignment vertical="center" wrapText="1"/>
    </xf>
    <xf numFmtId="0" fontId="14" fillId="3" borderId="38" xfId="0" applyFont="1" applyFill="1" applyBorder="1" applyAlignment="1" applyProtection="1">
      <alignment horizontal="left" vertical="top" wrapText="1"/>
    </xf>
    <xf numFmtId="196" fontId="14" fillId="0" borderId="30" xfId="28" applyNumberFormat="1" applyFont="1" applyFill="1" applyBorder="1" applyAlignment="1" applyProtection="1">
      <alignment vertical="center" wrapText="1"/>
      <protection locked="0"/>
    </xf>
    <xf numFmtId="196" fontId="14" fillId="3" borderId="39" xfId="28" applyNumberFormat="1" applyFont="1" applyFill="1" applyBorder="1" applyAlignment="1" applyProtection="1">
      <alignment vertical="center" wrapText="1"/>
    </xf>
    <xf numFmtId="175" fontId="14" fillId="3" borderId="38" xfId="0" applyNumberFormat="1" applyFont="1" applyFill="1" applyBorder="1" applyAlignment="1" applyProtection="1">
      <alignment horizontal="left" vertical="top" wrapText="1"/>
    </xf>
    <xf numFmtId="196" fontId="14" fillId="3" borderId="30" xfId="28" applyNumberFormat="1" applyFont="1" applyFill="1" applyBorder="1" applyAlignment="1" applyProtection="1">
      <alignment vertical="center" wrapText="1"/>
    </xf>
    <xf numFmtId="0" fontId="14" fillId="0" borderId="30" xfId="0" applyFont="1" applyFill="1" applyBorder="1" applyAlignment="1" applyProtection="1">
      <alignment vertical="center" wrapText="1"/>
      <protection locked="0"/>
    </xf>
    <xf numFmtId="175" fontId="64" fillId="3" borderId="38" xfId="0" applyNumberFormat="1" applyFont="1" applyFill="1" applyBorder="1" applyAlignment="1" applyProtection="1">
      <alignment horizontal="left" vertical="top" wrapText="1"/>
    </xf>
    <xf numFmtId="3" fontId="14" fillId="3" borderId="30" xfId="28" quotePrefix="1" applyNumberFormat="1" applyFont="1" applyFill="1" applyBorder="1" applyAlignment="1" applyProtection="1">
      <alignment vertical="center" wrapText="1"/>
    </xf>
    <xf numFmtId="0" fontId="18" fillId="3" borderId="0" xfId="0" applyFont="1" applyFill="1"/>
    <xf numFmtId="0" fontId="14" fillId="3" borderId="6" xfId="0" applyFont="1" applyFill="1" applyBorder="1" applyAlignment="1">
      <alignment horizontal="left"/>
    </xf>
    <xf numFmtId="196" fontId="17" fillId="3" borderId="19" xfId="28" applyNumberFormat="1" applyFont="1" applyFill="1" applyBorder="1"/>
    <xf numFmtId="0" fontId="17" fillId="3" borderId="0" xfId="0" applyFont="1" applyFill="1" applyAlignment="1">
      <alignment horizontal="center" wrapText="1"/>
    </xf>
    <xf numFmtId="0" fontId="14" fillId="3" borderId="1" xfId="0" applyFont="1" applyFill="1" applyBorder="1" applyAlignment="1">
      <alignment horizontal="left"/>
    </xf>
    <xf numFmtId="196" fontId="17" fillId="3" borderId="0" xfId="28" applyNumberFormat="1" applyFont="1" applyFill="1" applyAlignment="1">
      <alignment horizontal="center" wrapText="1"/>
    </xf>
    <xf numFmtId="196" fontId="17" fillId="3" borderId="1" xfId="28" applyNumberFormat="1" applyFont="1" applyFill="1" applyBorder="1" applyAlignment="1">
      <alignment horizontal="right" vertical="top" wrapText="1"/>
    </xf>
    <xf numFmtId="196" fontId="17" fillId="3" borderId="0" xfId="28" applyNumberFormat="1" applyFont="1" applyFill="1" applyBorder="1" applyAlignment="1">
      <alignment horizontal="center" wrapText="1"/>
    </xf>
    <xf numFmtId="0" fontId="17" fillId="0" borderId="1" xfId="0" applyFont="1" applyFill="1" applyBorder="1" applyAlignment="1" applyProtection="1">
      <alignment horizontal="left" vertical="top" wrapText="1"/>
      <protection locked="0"/>
    </xf>
    <xf numFmtId="196" fontId="17" fillId="4" borderId="1" xfId="28" applyNumberFormat="1" applyFont="1" applyFill="1" applyBorder="1" applyAlignment="1" applyProtection="1">
      <alignment horizontal="right" vertical="top" wrapText="1"/>
      <protection locked="0"/>
    </xf>
    <xf numFmtId="2" fontId="17" fillId="3" borderId="0" xfId="0" applyNumberFormat="1" applyFont="1" applyFill="1" applyAlignment="1">
      <alignment horizontal="left" vertical="top" wrapText="1"/>
    </xf>
    <xf numFmtId="196" fontId="17" fillId="0" borderId="1" xfId="28" applyNumberFormat="1" applyFont="1" applyFill="1" applyBorder="1" applyAlignment="1" applyProtection="1">
      <alignment horizontal="right" vertical="top" wrapText="1"/>
      <protection locked="0"/>
    </xf>
    <xf numFmtId="196" fontId="17" fillId="0" borderId="1" xfId="28" applyNumberFormat="1" applyFont="1" applyFill="1" applyBorder="1" applyAlignment="1">
      <alignment horizontal="right" vertical="top" wrapText="1"/>
    </xf>
    <xf numFmtId="196" fontId="17" fillId="3" borderId="0" xfId="28" applyNumberFormat="1" applyFont="1" applyFill="1" applyBorder="1" applyAlignment="1">
      <alignment horizontal="right" vertical="top" wrapText="1"/>
    </xf>
    <xf numFmtId="2" fontId="7" fillId="3" borderId="0" xfId="0" applyNumberFormat="1" applyFont="1" applyFill="1" applyAlignment="1">
      <alignment horizontal="left" vertical="top" wrapText="1"/>
    </xf>
    <xf numFmtId="3" fontId="17" fillId="3" borderId="1" xfId="0" applyNumberFormat="1" applyFont="1" applyFill="1" applyBorder="1" applyAlignment="1">
      <alignment horizontal="right" vertical="top" wrapText="1"/>
    </xf>
    <xf numFmtId="0" fontId="17" fillId="3" borderId="40" xfId="0" applyFont="1" applyFill="1" applyBorder="1"/>
    <xf numFmtId="0" fontId="8" fillId="3" borderId="0" xfId="0" applyFont="1" applyFill="1" applyAlignment="1" applyProtection="1">
      <alignment horizontal="center"/>
    </xf>
    <xf numFmtId="37" fontId="18" fillId="3" borderId="0" xfId="0" applyNumberFormat="1" applyFont="1" applyFill="1" applyAlignment="1" applyProtection="1">
      <alignment horizontal="left"/>
    </xf>
    <xf numFmtId="169" fontId="18" fillId="3" borderId="0" xfId="29" applyNumberFormat="1" applyFont="1" applyFill="1" applyAlignment="1" applyProtection="1">
      <alignment horizontal="center" wrapText="1"/>
    </xf>
    <xf numFmtId="0" fontId="11" fillId="3" borderId="0" xfId="0" applyNumberFormat="1" applyFont="1" applyFill="1" applyProtection="1"/>
    <xf numFmtId="37" fontId="11" fillId="3" borderId="0" xfId="0" applyNumberFormat="1" applyFont="1" applyFill="1" applyProtection="1"/>
    <xf numFmtId="0" fontId="18" fillId="3" borderId="6" xfId="0" applyFont="1" applyFill="1" applyBorder="1" applyAlignment="1" applyProtection="1">
      <alignment horizontal="center"/>
    </xf>
    <xf numFmtId="0" fontId="11" fillId="3" borderId="1" xfId="0" applyNumberFormat="1" applyFont="1" applyFill="1" applyBorder="1" applyAlignment="1" applyProtection="1">
      <alignment horizontal="left" wrapText="1"/>
    </xf>
    <xf numFmtId="0" fontId="11" fillId="3" borderId="1" xfId="0" applyNumberFormat="1" applyFont="1" applyFill="1" applyBorder="1" applyAlignment="1" applyProtection="1">
      <alignment horizontal="center" wrapText="1"/>
    </xf>
    <xf numFmtId="0" fontId="11" fillId="3" borderId="0" xfId="0" applyNumberFormat="1" applyFont="1" applyFill="1" applyBorder="1" applyAlignment="1" applyProtection="1">
      <alignment horizontal="center" wrapText="1"/>
    </xf>
    <xf numFmtId="0" fontId="18" fillId="9" borderId="1" xfId="0" applyNumberFormat="1" applyFont="1" applyFill="1" applyBorder="1" applyAlignment="1" applyProtection="1">
      <alignment horizontal="left"/>
    </xf>
    <xf numFmtId="185" fontId="67" fillId="7" borderId="1" xfId="36" applyFont="1" applyFill="1" applyProtection="1">
      <alignment horizontal="center" vertical="top"/>
    </xf>
    <xf numFmtId="0" fontId="11" fillId="3" borderId="1" xfId="0" applyNumberFormat="1" applyFont="1" applyFill="1" applyBorder="1" applyAlignment="1" applyProtection="1">
      <alignment horizontal="left"/>
    </xf>
    <xf numFmtId="0" fontId="67" fillId="7" borderId="1" xfId="0" applyNumberFormat="1" applyFont="1" applyFill="1" applyBorder="1" applyAlignment="1" applyProtection="1">
      <alignment horizontal="center"/>
    </xf>
    <xf numFmtId="37" fontId="11" fillId="4" borderId="1" xfId="29" applyNumberFormat="1" applyFont="1" applyFill="1" applyBorder="1" applyProtection="1">
      <protection locked="0"/>
    </xf>
    <xf numFmtId="37" fontId="11" fillId="9" borderId="1" xfId="29" applyNumberFormat="1" applyFont="1" applyFill="1" applyBorder="1" applyAlignment="1" applyProtection="1"/>
    <xf numFmtId="37" fontId="11" fillId="3" borderId="1" xfId="29" applyNumberFormat="1" applyFont="1" applyFill="1" applyBorder="1" applyProtection="1"/>
    <xf numFmtId="0" fontId="67" fillId="7" borderId="1" xfId="0" applyNumberFormat="1" applyFont="1" applyFill="1" applyBorder="1" applyAlignment="1" applyProtection="1">
      <alignment horizontal="center" wrapText="1"/>
    </xf>
    <xf numFmtId="37" fontId="11" fillId="9" borderId="1" xfId="29" applyNumberFormat="1" applyFont="1" applyFill="1" applyBorder="1" applyProtection="1"/>
    <xf numFmtId="37" fontId="11" fillId="9" borderId="10" xfId="29" applyNumberFormat="1" applyFont="1" applyFill="1" applyBorder="1" applyAlignment="1" applyProtection="1"/>
    <xf numFmtId="169" fontId="11" fillId="0" borderId="0" xfId="28" applyNumberFormat="1" applyFont="1" applyProtection="1">
      <protection locked="0"/>
    </xf>
    <xf numFmtId="0" fontId="11" fillId="3" borderId="6" xfId="0" applyNumberFormat="1" applyFont="1" applyFill="1" applyBorder="1" applyAlignment="1" applyProtection="1">
      <alignment horizontal="left" wrapText="1"/>
    </xf>
    <xf numFmtId="0" fontId="67" fillId="7" borderId="11" xfId="0" applyNumberFormat="1" applyFont="1" applyFill="1" applyBorder="1" applyAlignment="1" applyProtection="1">
      <alignment horizontal="center" wrapText="1"/>
    </xf>
    <xf numFmtId="0" fontId="18" fillId="3" borderId="6" xfId="0" applyNumberFormat="1" applyFont="1" applyFill="1" applyBorder="1" applyAlignment="1" applyProtection="1">
      <alignment horizontal="left" wrapText="1"/>
    </xf>
    <xf numFmtId="0" fontId="18" fillId="9" borderId="6" xfId="0" applyNumberFormat="1" applyFont="1" applyFill="1" applyBorder="1" applyAlignment="1" applyProtection="1">
      <alignment horizontal="left"/>
    </xf>
    <xf numFmtId="0" fontId="18" fillId="9" borderId="11" xfId="0" applyNumberFormat="1" applyFont="1" applyFill="1" applyBorder="1" applyAlignment="1" applyProtection="1">
      <alignment horizontal="left"/>
    </xf>
    <xf numFmtId="185" fontId="18" fillId="9" borderId="11" xfId="36" applyFont="1" applyFill="1" applyBorder="1" applyProtection="1">
      <alignment horizontal="center" vertical="top"/>
    </xf>
    <xf numFmtId="185" fontId="18" fillId="9" borderId="19" xfId="36" applyFont="1" applyFill="1" applyBorder="1" applyProtection="1">
      <alignment horizontal="center" vertical="top"/>
    </xf>
    <xf numFmtId="37" fontId="11" fillId="0" borderId="1" xfId="29" applyNumberFormat="1" applyFont="1" applyFill="1" applyBorder="1" applyProtection="1">
      <protection locked="0"/>
    </xf>
    <xf numFmtId="37" fontId="11" fillId="0" borderId="1" xfId="29" applyNumberFormat="1" applyFont="1" applyFill="1" applyBorder="1" applyAlignment="1" applyProtection="1">
      <protection locked="0"/>
    </xf>
    <xf numFmtId="0" fontId="67" fillId="7" borderId="11" xfId="0" applyNumberFormat="1" applyFont="1" applyFill="1" applyBorder="1" applyAlignment="1" applyProtection="1">
      <alignment horizontal="center"/>
    </xf>
    <xf numFmtId="37" fontId="11" fillId="9" borderId="1" xfId="29" applyNumberFormat="1" applyFont="1" applyFill="1" applyBorder="1" applyProtection="1">
      <protection locked="0"/>
    </xf>
    <xf numFmtId="0" fontId="18" fillId="3" borderId="6" xfId="0" applyNumberFormat="1" applyFont="1" applyFill="1" applyBorder="1" applyAlignment="1" applyProtection="1">
      <alignment horizontal="left"/>
    </xf>
    <xf numFmtId="0" fontId="11" fillId="3" borderId="6" xfId="0" applyNumberFormat="1" applyFont="1" applyFill="1" applyBorder="1" applyAlignment="1" applyProtection="1">
      <alignment horizontal="left"/>
    </xf>
    <xf numFmtId="185" fontId="18" fillId="9" borderId="1" xfId="36" applyFont="1" applyFill="1" applyBorder="1" applyProtection="1">
      <alignment horizontal="center" vertical="top"/>
    </xf>
    <xf numFmtId="1" fontId="18" fillId="9" borderId="1" xfId="36" applyNumberFormat="1" applyFont="1" applyFill="1" applyBorder="1" applyAlignment="1" applyProtection="1">
      <alignment horizontal="right" vertical="top"/>
    </xf>
    <xf numFmtId="3" fontId="11" fillId="9" borderId="1" xfId="29" applyNumberFormat="1" applyFont="1" applyFill="1" applyBorder="1" applyAlignment="1" applyProtection="1"/>
    <xf numFmtId="0" fontId="18" fillId="3" borderId="1" xfId="0" applyNumberFormat="1" applyFont="1" applyFill="1" applyBorder="1" applyAlignment="1" applyProtection="1">
      <alignment horizontal="left"/>
    </xf>
    <xf numFmtId="37" fontId="18" fillId="3" borderId="1" xfId="29" applyNumberFormat="1" applyFont="1" applyFill="1" applyBorder="1" applyProtection="1"/>
    <xf numFmtId="0" fontId="11" fillId="3" borderId="2" xfId="28" applyNumberFormat="1" applyFont="1" applyFill="1" applyBorder="1" applyAlignment="1" applyProtection="1"/>
    <xf numFmtId="0" fontId="11" fillId="3" borderId="8" xfId="0" applyFont="1" applyFill="1" applyBorder="1" applyAlignment="1" applyProtection="1">
      <alignment horizontal="center"/>
    </xf>
    <xf numFmtId="37" fontId="18" fillId="3" borderId="0" xfId="0" applyNumberFormat="1" applyFont="1" applyFill="1" applyAlignment="1" applyProtection="1"/>
    <xf numFmtId="37" fontId="11" fillId="3" borderId="0" xfId="0" applyNumberFormat="1" applyFont="1" applyFill="1" applyAlignment="1" applyProtection="1"/>
    <xf numFmtId="37" fontId="8" fillId="3" borderId="0" xfId="0" applyNumberFormat="1" applyFont="1" applyFill="1" applyAlignment="1" applyProtection="1">
      <alignment horizontal="left"/>
    </xf>
    <xf numFmtId="37" fontId="8" fillId="3" borderId="0" xfId="0" applyNumberFormat="1" applyFont="1" applyFill="1" applyAlignment="1" applyProtection="1">
      <alignment horizontal="center"/>
    </xf>
    <xf numFmtId="37" fontId="18" fillId="3" borderId="0" xfId="0" applyNumberFormat="1" applyFont="1" applyFill="1" applyProtection="1"/>
    <xf numFmtId="37" fontId="11" fillId="3" borderId="1" xfId="0" applyNumberFormat="1" applyFont="1" applyFill="1" applyBorder="1" applyAlignment="1" applyProtection="1">
      <alignment horizontal="left" wrapText="1"/>
    </xf>
    <xf numFmtId="37" fontId="11" fillId="3" borderId="1" xfId="0" applyNumberFormat="1" applyFont="1" applyFill="1" applyBorder="1" applyAlignment="1" applyProtection="1">
      <alignment horizontal="center" wrapText="1"/>
    </xf>
    <xf numFmtId="37" fontId="11" fillId="3" borderId="0" xfId="0" applyNumberFormat="1" applyFont="1" applyFill="1" applyBorder="1" applyAlignment="1" applyProtection="1">
      <alignment horizontal="center" wrapText="1"/>
    </xf>
    <xf numFmtId="37" fontId="11" fillId="3" borderId="10" xfId="0" applyNumberFormat="1" applyFont="1" applyFill="1" applyBorder="1" applyAlignment="1" applyProtection="1">
      <alignment horizontal="left" wrapText="1"/>
    </xf>
    <xf numFmtId="37" fontId="11" fillId="3" borderId="10" xfId="0" applyNumberFormat="1" applyFont="1" applyFill="1" applyBorder="1" applyAlignment="1" applyProtection="1">
      <alignment horizontal="center" wrapText="1"/>
    </xf>
    <xf numFmtId="37" fontId="67" fillId="7" borderId="10" xfId="0" applyNumberFormat="1" applyFont="1" applyFill="1" applyBorder="1" applyAlignment="1" applyProtection="1">
      <alignment horizontal="center" wrapText="1"/>
    </xf>
    <xf numFmtId="37" fontId="11" fillId="3" borderId="0" xfId="0" applyNumberFormat="1" applyFont="1" applyFill="1" applyBorder="1" applyProtection="1"/>
    <xf numFmtId="37" fontId="67" fillId="9" borderId="1" xfId="36" applyNumberFormat="1" applyFont="1" applyFill="1" applyBorder="1" applyProtection="1">
      <alignment horizontal="center" vertical="top"/>
    </xf>
    <xf numFmtId="37" fontId="18" fillId="3" borderId="0" xfId="0" applyNumberFormat="1" applyFont="1" applyFill="1" applyBorder="1" applyAlignment="1" applyProtection="1">
      <alignment horizontal="center" wrapText="1"/>
    </xf>
    <xf numFmtId="37" fontId="18" fillId="9" borderId="1" xfId="36" applyNumberFormat="1" applyFont="1" applyFill="1" applyBorder="1" applyProtection="1">
      <alignment horizontal="center" vertical="top"/>
    </xf>
    <xf numFmtId="37" fontId="84" fillId="9" borderId="1" xfId="36" applyNumberFormat="1" applyFont="1" applyFill="1" applyBorder="1" applyProtection="1">
      <alignment horizontal="center" vertical="top"/>
    </xf>
    <xf numFmtId="0" fontId="67" fillId="7" borderId="6" xfId="0" applyNumberFormat="1" applyFont="1" applyFill="1" applyBorder="1" applyAlignment="1" applyProtection="1">
      <alignment horizontal="center"/>
    </xf>
    <xf numFmtId="3" fontId="11" fillId="3" borderId="1" xfId="29" applyNumberFormat="1" applyFont="1" applyFill="1" applyBorder="1" applyAlignment="1" applyProtection="1">
      <alignment vertical="center"/>
    </xf>
    <xf numFmtId="3" fontId="11" fillId="3" borderId="0" xfId="0" applyNumberFormat="1" applyFont="1" applyFill="1" applyBorder="1" applyAlignment="1" applyProtection="1">
      <alignment vertical="center" wrapText="1"/>
    </xf>
    <xf numFmtId="3" fontId="11" fillId="0" borderId="1" xfId="28" applyNumberFormat="1" applyFont="1" applyFill="1" applyBorder="1" applyAlignment="1" applyProtection="1">
      <alignment vertical="center"/>
      <protection locked="0"/>
    </xf>
    <xf numFmtId="3" fontId="11" fillId="3" borderId="1" xfId="36" applyNumberFormat="1" applyFont="1" applyFill="1" applyBorder="1" applyAlignment="1" applyProtection="1">
      <alignment vertical="center"/>
    </xf>
    <xf numFmtId="3" fontId="11" fillId="3" borderId="0" xfId="0" applyNumberFormat="1" applyFont="1" applyFill="1" applyBorder="1" applyAlignment="1" applyProtection="1">
      <alignment vertical="center"/>
    </xf>
    <xf numFmtId="0" fontId="67" fillId="7" borderId="6" xfId="0" applyNumberFormat="1" applyFont="1" applyFill="1" applyBorder="1" applyAlignment="1" applyProtection="1">
      <alignment horizontal="center" wrapText="1"/>
    </xf>
    <xf numFmtId="3" fontId="11" fillId="3" borderId="1" xfId="28" applyNumberFormat="1" applyFont="1" applyFill="1" applyBorder="1" applyAlignment="1" applyProtection="1">
      <alignment vertical="center"/>
    </xf>
    <xf numFmtId="3" fontId="11" fillId="9" borderId="1" xfId="29" applyNumberFormat="1" applyFont="1" applyFill="1" applyBorder="1" applyAlignment="1" applyProtection="1">
      <alignment vertical="center"/>
    </xf>
    <xf numFmtId="3" fontId="11" fillId="9" borderId="1" xfId="28" applyNumberFormat="1" applyFont="1" applyFill="1" applyBorder="1" applyAlignment="1" applyProtection="1">
      <alignment vertical="center"/>
    </xf>
    <xf numFmtId="3" fontId="18" fillId="3" borderId="0" xfId="0" applyNumberFormat="1" applyFont="1" applyFill="1" applyBorder="1" applyAlignment="1" applyProtection="1">
      <alignment vertical="center" wrapText="1"/>
    </xf>
    <xf numFmtId="3" fontId="11" fillId="3" borderId="0" xfId="29" applyNumberFormat="1" applyFont="1" applyFill="1" applyBorder="1" applyAlignment="1" applyProtection="1">
      <alignment vertical="center"/>
    </xf>
    <xf numFmtId="3" fontId="11" fillId="9" borderId="1" xfId="0" applyNumberFormat="1" applyFont="1" applyFill="1" applyBorder="1" applyAlignment="1" applyProtection="1">
      <alignment vertical="center"/>
    </xf>
    <xf numFmtId="0" fontId="18" fillId="3" borderId="10" xfId="0" applyNumberFormat="1" applyFont="1" applyFill="1" applyBorder="1" applyAlignment="1" applyProtection="1">
      <alignment horizontal="left"/>
    </xf>
    <xf numFmtId="0" fontId="67" fillId="7" borderId="24" xfId="0" applyNumberFormat="1" applyFont="1" applyFill="1" applyBorder="1" applyAlignment="1" applyProtection="1">
      <alignment horizontal="center"/>
    </xf>
    <xf numFmtId="3" fontId="11" fillId="3" borderId="10" xfId="28" applyNumberFormat="1" applyFont="1" applyFill="1" applyBorder="1" applyAlignment="1" applyProtection="1">
      <alignment vertical="center"/>
    </xf>
    <xf numFmtId="3" fontId="11" fillId="3" borderId="1" xfId="0" applyNumberFormat="1" applyFont="1" applyFill="1" applyBorder="1" applyAlignment="1" applyProtection="1">
      <alignment vertical="center"/>
    </xf>
    <xf numFmtId="0" fontId="84" fillId="3" borderId="0" xfId="0" applyFont="1" applyFill="1" applyBorder="1" applyAlignment="1" applyProtection="1">
      <alignment horizontal="center"/>
    </xf>
    <xf numFmtId="0" fontId="11" fillId="3" borderId="0" xfId="0" applyFont="1" applyFill="1" applyBorder="1" applyAlignment="1" applyProtection="1">
      <alignment horizontal="center"/>
    </xf>
    <xf numFmtId="2" fontId="23" fillId="3" borderId="0" xfId="28" applyNumberFormat="1" applyFont="1" applyFill="1" applyProtection="1"/>
    <xf numFmtId="0" fontId="18" fillId="3" borderId="0" xfId="0" applyNumberFormat="1" applyFont="1" applyFill="1" applyAlignment="1" applyProtection="1"/>
    <xf numFmtId="0" fontId="11" fillId="3" borderId="0" xfId="0" applyNumberFormat="1" applyFont="1" applyFill="1" applyBorder="1" applyAlignment="1" applyProtection="1">
      <alignment horizontal="left"/>
    </xf>
    <xf numFmtId="37" fontId="11" fillId="3" borderId="11" xfId="29" applyNumberFormat="1" applyFont="1" applyFill="1" applyBorder="1" applyProtection="1"/>
    <xf numFmtId="37" fontId="11" fillId="3" borderId="11" xfId="29" applyNumberFormat="1" applyFont="1" applyFill="1" applyBorder="1" applyAlignment="1" applyProtection="1"/>
    <xf numFmtId="37" fontId="11" fillId="3" borderId="19" xfId="29" applyNumberFormat="1" applyFont="1" applyFill="1" applyBorder="1" applyAlignment="1" applyProtection="1"/>
    <xf numFmtId="37" fontId="11" fillId="3" borderId="0" xfId="29" applyNumberFormat="1" applyFont="1" applyFill="1" applyBorder="1" applyAlignment="1" applyProtection="1"/>
    <xf numFmtId="0" fontId="18" fillId="3" borderId="1" xfId="0" applyNumberFormat="1" applyFont="1" applyFill="1" applyBorder="1" applyAlignment="1" applyProtection="1">
      <alignment horizontal="center" wrapText="1"/>
    </xf>
    <xf numFmtId="0" fontId="67" fillId="7" borderId="0" xfId="0" applyFont="1" applyFill="1" applyAlignment="1" applyProtection="1">
      <alignment horizontal="center"/>
    </xf>
    <xf numFmtId="37" fontId="11" fillId="3" borderId="1" xfId="29" applyNumberFormat="1" applyFont="1" applyFill="1" applyBorder="1" applyAlignment="1" applyProtection="1"/>
    <xf numFmtId="37" fontId="11" fillId="3" borderId="23" xfId="29" applyNumberFormat="1" applyFont="1" applyFill="1" applyBorder="1" applyProtection="1"/>
    <xf numFmtId="0" fontId="11" fillId="0" borderId="0" xfId="0" applyFont="1" applyFill="1" applyProtection="1"/>
    <xf numFmtId="49" fontId="11" fillId="3" borderId="0" xfId="0" applyNumberFormat="1" applyFont="1" applyFill="1" applyProtection="1"/>
    <xf numFmtId="0" fontId="18" fillId="3" borderId="4" xfId="0" applyFont="1" applyFill="1" applyBorder="1" applyAlignment="1" applyProtection="1">
      <alignment horizontal="center"/>
    </xf>
    <xf numFmtId="0" fontId="11" fillId="3" borderId="0" xfId="0" applyFont="1" applyFill="1" applyAlignment="1" applyProtection="1">
      <alignment horizontal="center"/>
    </xf>
    <xf numFmtId="0" fontId="18" fillId="3" borderId="0" xfId="0" applyFont="1" applyFill="1" applyBorder="1" applyAlignment="1" applyProtection="1">
      <alignment horizontal="center"/>
    </xf>
    <xf numFmtId="0" fontId="11" fillId="3" borderId="6" xfId="0" applyFont="1" applyFill="1" applyBorder="1" applyAlignment="1" applyProtection="1">
      <alignment horizontal="center"/>
    </xf>
    <xf numFmtId="0" fontId="11" fillId="3" borderId="1" xfId="0" applyFont="1" applyFill="1" applyBorder="1" applyAlignment="1" applyProtection="1">
      <alignment horizontal="center"/>
    </xf>
    <xf numFmtId="0" fontId="18" fillId="3" borderId="1" xfId="0" applyFont="1" applyFill="1" applyBorder="1" applyProtection="1"/>
    <xf numFmtId="0" fontId="18" fillId="3" borderId="1" xfId="0" applyFont="1" applyFill="1" applyBorder="1" applyAlignment="1" applyProtection="1">
      <alignment horizontal="center" wrapText="1"/>
    </xf>
    <xf numFmtId="0" fontId="11" fillId="3" borderId="1" xfId="0" applyFont="1" applyFill="1" applyBorder="1" applyProtection="1"/>
    <xf numFmtId="169" fontId="11" fillId="0" borderId="19" xfId="28" applyNumberFormat="1" applyFont="1" applyBorder="1" applyAlignment="1" applyProtection="1">
      <protection locked="0"/>
    </xf>
    <xf numFmtId="3" fontId="11" fillId="3" borderId="1" xfId="0" applyNumberFormat="1" applyFont="1" applyFill="1" applyBorder="1" applyProtection="1"/>
    <xf numFmtId="169" fontId="11" fillId="0" borderId="19" xfId="28" applyNumberFormat="1" applyFont="1" applyFill="1" applyBorder="1" applyAlignment="1" applyProtection="1">
      <alignment horizontal="right"/>
      <protection locked="0"/>
    </xf>
    <xf numFmtId="0" fontId="18" fillId="3" borderId="1" xfId="0" applyFont="1" applyFill="1" applyBorder="1" applyAlignment="1" applyProtection="1">
      <alignment wrapText="1"/>
    </xf>
    <xf numFmtId="0" fontId="18" fillId="3" borderId="10" xfId="0" applyFont="1" applyFill="1" applyBorder="1" applyProtection="1"/>
    <xf numFmtId="0" fontId="11" fillId="3" borderId="10" xfId="0" applyFont="1" applyFill="1" applyBorder="1" applyProtection="1"/>
    <xf numFmtId="3" fontId="11" fillId="3" borderId="10" xfId="0" applyNumberFormat="1" applyFont="1" applyFill="1" applyBorder="1" applyProtection="1"/>
    <xf numFmtId="0" fontId="18" fillId="3" borderId="41" xfId="0" applyFont="1" applyFill="1" applyBorder="1" applyProtection="1"/>
    <xf numFmtId="0" fontId="11" fillId="3" borderId="42" xfId="0" applyFont="1" applyFill="1" applyBorder="1" applyProtection="1"/>
    <xf numFmtId="3" fontId="18" fillId="3" borderId="43" xfId="0" applyNumberFormat="1" applyFont="1" applyFill="1" applyBorder="1" applyProtection="1"/>
    <xf numFmtId="0" fontId="23" fillId="4" borderId="6" xfId="0" applyFont="1" applyFill="1" applyBorder="1" applyProtection="1">
      <protection locked="0"/>
    </xf>
    <xf numFmtId="3" fontId="23" fillId="4" borderId="6" xfId="0" applyNumberFormat="1" applyFont="1" applyFill="1" applyBorder="1" applyAlignment="1" applyProtection="1">
      <alignment horizontal="right"/>
      <protection locked="0"/>
    </xf>
    <xf numFmtId="0" fontId="22" fillId="3" borderId="6" xfId="0" applyFont="1" applyFill="1" applyBorder="1" applyAlignment="1" applyProtection="1">
      <alignment horizontal="left"/>
    </xf>
    <xf numFmtId="0" fontId="18" fillId="3" borderId="7" xfId="0" applyFont="1" applyFill="1" applyBorder="1" applyAlignment="1" applyProtection="1">
      <alignment horizontal="center"/>
    </xf>
    <xf numFmtId="3" fontId="22" fillId="3" borderId="1" xfId="0" applyNumberFormat="1" applyFont="1" applyFill="1" applyBorder="1" applyAlignment="1" applyProtection="1">
      <alignment horizontal="right"/>
    </xf>
    <xf numFmtId="0" fontId="11" fillId="3" borderId="44" xfId="0" applyFont="1" applyFill="1" applyBorder="1" applyAlignment="1" applyProtection="1">
      <alignment horizontal="center"/>
    </xf>
    <xf numFmtId="0" fontId="17" fillId="3" borderId="0" xfId="0" applyNumberFormat="1" applyFont="1" applyFill="1" applyBorder="1" applyAlignment="1" applyProtection="1">
      <alignment horizontal="left"/>
    </xf>
    <xf numFmtId="0" fontId="17" fillId="3" borderId="0" xfId="0" applyNumberFormat="1" applyFont="1" applyFill="1" applyBorder="1" applyAlignment="1" applyProtection="1">
      <alignment horizontal="left" wrapText="1"/>
    </xf>
    <xf numFmtId="0" fontId="29" fillId="3" borderId="31" xfId="0" applyNumberFormat="1" applyFont="1" applyFill="1" applyBorder="1" applyAlignment="1" applyProtection="1">
      <alignment horizontal="left" wrapText="1"/>
    </xf>
    <xf numFmtId="0" fontId="29" fillId="3" borderId="1" xfId="0" applyNumberFormat="1" applyFont="1" applyFill="1" applyBorder="1" applyAlignment="1" applyProtection="1">
      <alignment horizontal="left" wrapText="1"/>
    </xf>
    <xf numFmtId="0" fontId="29" fillId="3" borderId="0" xfId="0" applyNumberFormat="1" applyFont="1" applyFill="1" applyBorder="1" applyAlignment="1" applyProtection="1">
      <alignment horizontal="left" wrapText="1"/>
    </xf>
    <xf numFmtId="0" fontId="29" fillId="3" borderId="0" xfId="0" applyNumberFormat="1" applyFont="1" applyFill="1" applyBorder="1" applyAlignment="1" applyProtection="1">
      <alignment horizontal="left"/>
    </xf>
    <xf numFmtId="0" fontId="29" fillId="3" borderId="0" xfId="0" applyNumberFormat="1" applyFont="1" applyFill="1" applyBorder="1" applyAlignment="1" applyProtection="1">
      <alignment horizontal="left" indent="1"/>
    </xf>
    <xf numFmtId="0" fontId="23" fillId="3" borderId="0" xfId="0" applyNumberFormat="1" applyFont="1" applyFill="1" applyBorder="1" applyAlignment="1" applyProtection="1">
      <alignment horizontal="left" wrapText="1"/>
    </xf>
    <xf numFmtId="0" fontId="23" fillId="3" borderId="9" xfId="0" applyNumberFormat="1" applyFont="1" applyFill="1" applyBorder="1" applyAlignment="1" applyProtection="1">
      <alignment horizontal="right" wrapText="1"/>
    </xf>
    <xf numFmtId="0" fontId="23" fillId="3" borderId="19" xfId="0" applyNumberFormat="1" applyFont="1" applyFill="1" applyBorder="1" applyAlignment="1" applyProtection="1">
      <alignment horizontal="center" wrapText="1"/>
    </xf>
    <xf numFmtId="0" fontId="23" fillId="3" borderId="1" xfId="0" applyNumberFormat="1" applyFont="1" applyFill="1" applyBorder="1" applyAlignment="1" applyProtection="1">
      <alignment horizontal="center" wrapText="1"/>
    </xf>
    <xf numFmtId="0" fontId="22" fillId="3" borderId="1" xfId="0" applyNumberFormat="1" applyFont="1" applyFill="1" applyBorder="1" applyAlignment="1" applyProtection="1">
      <alignment horizontal="left" wrapText="1"/>
    </xf>
    <xf numFmtId="0" fontId="22" fillId="3" borderId="1" xfId="0" applyNumberFormat="1" applyFont="1" applyFill="1" applyBorder="1" applyAlignment="1" applyProtection="1">
      <alignment horizontal="left"/>
    </xf>
    <xf numFmtId="185" fontId="22" fillId="3" borderId="1" xfId="36" applyFont="1" applyFill="1" applyBorder="1" applyProtection="1">
      <alignment horizontal="center" vertical="top"/>
    </xf>
    <xf numFmtId="185" fontId="30" fillId="2" borderId="19" xfId="36" applyFont="1" applyBorder="1" applyProtection="1">
      <alignment horizontal="center" vertical="top"/>
    </xf>
    <xf numFmtId="185" fontId="30" fillId="2" borderId="1" xfId="36" applyFont="1" applyBorder="1" applyProtection="1">
      <alignment horizontal="center" vertical="top"/>
    </xf>
    <xf numFmtId="0" fontId="23" fillId="3" borderId="31" xfId="0" applyNumberFormat="1" applyFont="1" applyFill="1" applyBorder="1" applyAlignment="1" applyProtection="1">
      <alignment horizontal="center" wrapText="1"/>
    </xf>
    <xf numFmtId="0" fontId="23" fillId="3" borderId="31" xfId="0" applyNumberFormat="1" applyFont="1" applyFill="1" applyBorder="1" applyAlignment="1" applyProtection="1">
      <alignment horizontal="left" wrapText="1"/>
    </xf>
    <xf numFmtId="185" fontId="22" fillId="2" borderId="18" xfId="36" applyFont="1" applyBorder="1" applyProtection="1">
      <alignment horizontal="center" vertical="top"/>
    </xf>
    <xf numFmtId="3" fontId="23" fillId="0" borderId="1" xfId="0" applyNumberFormat="1" applyFont="1" applyBorder="1" applyProtection="1">
      <protection locked="0"/>
    </xf>
    <xf numFmtId="3" fontId="23" fillId="3" borderId="1" xfId="0" applyNumberFormat="1" applyFont="1" applyFill="1" applyBorder="1" applyProtection="1"/>
    <xf numFmtId="0" fontId="23" fillId="3" borderId="1" xfId="0" applyNumberFormat="1" applyFont="1" applyFill="1" applyBorder="1" applyAlignment="1" applyProtection="1">
      <alignment horizontal="left"/>
    </xf>
    <xf numFmtId="185" fontId="22" fillId="2" borderId="6" xfId="36" applyFont="1" applyBorder="1" applyProtection="1">
      <alignment horizontal="center" vertical="top"/>
    </xf>
    <xf numFmtId="0" fontId="23" fillId="3" borderId="1" xfId="0" applyNumberFormat="1" applyFont="1" applyFill="1" applyBorder="1" applyAlignment="1" applyProtection="1">
      <alignment horizontal="left" wrapText="1"/>
    </xf>
    <xf numFmtId="185" fontId="22" fillId="2" borderId="1" xfId="36" applyFont="1" applyBorder="1" applyProtection="1">
      <alignment horizontal="center" vertical="top"/>
    </xf>
    <xf numFmtId="0" fontId="23" fillId="3" borderId="0" xfId="0" applyNumberFormat="1" applyFont="1" applyFill="1" applyBorder="1" applyAlignment="1" applyProtection="1">
      <alignment horizontal="left"/>
    </xf>
    <xf numFmtId="185" fontId="22" fillId="3" borderId="0" xfId="36" applyFont="1" applyFill="1" applyBorder="1" applyProtection="1">
      <alignment horizontal="center" vertical="top"/>
    </xf>
    <xf numFmtId="0" fontId="23" fillId="3" borderId="0" xfId="0" applyFont="1" applyFill="1" applyBorder="1" applyAlignment="1" applyProtection="1">
      <alignment horizontal="right"/>
    </xf>
    <xf numFmtId="0" fontId="23" fillId="3" borderId="0" xfId="0" applyNumberFormat="1" applyFont="1" applyFill="1" applyBorder="1" applyAlignment="1" applyProtection="1">
      <alignment horizontal="center"/>
    </xf>
    <xf numFmtId="0" fontId="23" fillId="3" borderId="0" xfId="0" applyNumberFormat="1" applyFont="1" applyFill="1" applyBorder="1" applyProtection="1"/>
    <xf numFmtId="0" fontId="23" fillId="3" borderId="0" xfId="0" applyNumberFormat="1" applyFont="1" applyFill="1" applyBorder="1" applyAlignment="1" applyProtection="1">
      <alignment horizontal="left" indent="1"/>
    </xf>
    <xf numFmtId="0" fontId="23" fillId="3" borderId="2" xfId="28" applyNumberFormat="1" applyFont="1" applyFill="1" applyBorder="1" applyAlignment="1" applyProtection="1">
      <alignment wrapText="1"/>
    </xf>
    <xf numFmtId="0" fontId="23" fillId="3" borderId="44" xfId="0" applyFont="1" applyFill="1" applyBorder="1" applyAlignment="1" applyProtection="1">
      <alignment horizontal="center"/>
    </xf>
    <xf numFmtId="2" fontId="29" fillId="3" borderId="0" xfId="28" applyNumberFormat="1" applyFont="1" applyFill="1" applyAlignment="1" applyProtection="1">
      <alignment horizontal="right" vertical="top"/>
    </xf>
    <xf numFmtId="0" fontId="29" fillId="3" borderId="0" xfId="0" applyFont="1" applyFill="1" applyAlignment="1" applyProtection="1">
      <alignment horizontal="right"/>
    </xf>
    <xf numFmtId="174" fontId="30" fillId="2" borderId="6" xfId="35" applyFont="1" applyBorder="1" applyAlignment="1" applyProtection="1">
      <alignment horizontal="center" vertical="top"/>
    </xf>
    <xf numFmtId="0" fontId="23" fillId="0" borderId="1" xfId="0" applyFont="1" applyBorder="1" applyAlignment="1" applyProtection="1">
      <protection locked="0"/>
    </xf>
    <xf numFmtId="0" fontId="23" fillId="3" borderId="1" xfId="0" applyFont="1" applyFill="1" applyBorder="1" applyAlignment="1" applyProtection="1">
      <alignment horizontal="center"/>
    </xf>
    <xf numFmtId="0" fontId="22" fillId="3" borderId="0" xfId="0" quotePrefix="1" applyFont="1" applyFill="1" applyAlignment="1" applyProtection="1">
      <alignment horizontal="left"/>
    </xf>
    <xf numFmtId="0" fontId="11" fillId="3" borderId="2" xfId="0" applyFont="1" applyFill="1" applyBorder="1" applyProtection="1"/>
    <xf numFmtId="0" fontId="22" fillId="3" borderId="0" xfId="0" applyFont="1" applyFill="1" applyAlignment="1" applyProtection="1">
      <alignment horizontal="left" vertical="top"/>
    </xf>
    <xf numFmtId="0" fontId="23" fillId="3" borderId="0" xfId="0" applyFont="1" applyFill="1" applyAlignment="1" applyProtection="1">
      <alignment vertical="top"/>
    </xf>
    <xf numFmtId="0" fontId="23" fillId="3" borderId="0" xfId="0" applyFont="1" applyFill="1" applyAlignment="1" applyProtection="1">
      <alignment horizontal="center" vertical="top"/>
    </xf>
    <xf numFmtId="0" fontId="23" fillId="0" borderId="0" xfId="0" applyFont="1" applyAlignment="1" applyProtection="1">
      <alignment horizontal="right"/>
    </xf>
    <xf numFmtId="169" fontId="11" fillId="3" borderId="0" xfId="28" applyNumberFormat="1" applyFont="1" applyFill="1" applyProtection="1"/>
    <xf numFmtId="1" fontId="11" fillId="3" borderId="2" xfId="28" applyNumberFormat="1" applyFont="1" applyFill="1" applyBorder="1" applyProtection="1"/>
    <xf numFmtId="0" fontId="11" fillId="3" borderId="3" xfId="0" applyFont="1" applyFill="1" applyBorder="1" applyProtection="1"/>
    <xf numFmtId="0" fontId="11" fillId="3" borderId="4" xfId="0" applyFont="1" applyFill="1" applyBorder="1" applyProtection="1"/>
    <xf numFmtId="2" fontId="11" fillId="3" borderId="5" xfId="28" applyNumberFormat="1" applyFont="1" applyFill="1" applyBorder="1" applyAlignment="1" applyProtection="1">
      <alignment horizontal="right"/>
    </xf>
    <xf numFmtId="1" fontId="11" fillId="3" borderId="8" xfId="28" applyNumberFormat="1" applyFont="1" applyFill="1" applyBorder="1" applyAlignment="1" applyProtection="1">
      <alignment horizontal="center"/>
    </xf>
    <xf numFmtId="0" fontId="11" fillId="3" borderId="0" xfId="0" applyNumberFormat="1" applyFont="1" applyFill="1" applyBorder="1" applyProtection="1"/>
    <xf numFmtId="2" fontId="11" fillId="3" borderId="0" xfId="28" applyNumberFormat="1" applyFont="1" applyFill="1" applyBorder="1" applyAlignment="1" applyProtection="1">
      <alignment horizontal="right"/>
    </xf>
    <xf numFmtId="0" fontId="11" fillId="3" borderId="0" xfId="0" applyFont="1" applyFill="1" applyBorder="1" applyAlignment="1" applyProtection="1">
      <alignment horizontal="right"/>
    </xf>
    <xf numFmtId="176" fontId="18" fillId="3" borderId="0" xfId="0" applyNumberFormat="1" applyFont="1" applyFill="1" applyAlignment="1" applyProtection="1">
      <alignment horizontal="right"/>
    </xf>
    <xf numFmtId="4" fontId="11" fillId="3" borderId="1" xfId="0" applyNumberFormat="1" applyFont="1" applyFill="1" applyBorder="1" applyAlignment="1" applyProtection="1">
      <alignment horizontal="right"/>
    </xf>
    <xf numFmtId="2" fontId="11" fillId="3" borderId="0" xfId="0" applyNumberFormat="1" applyFont="1" applyFill="1" applyBorder="1" applyAlignment="1" applyProtection="1">
      <alignment horizontal="right"/>
    </xf>
    <xf numFmtId="2" fontId="11" fillId="3" borderId="1" xfId="0" applyNumberFormat="1" applyFont="1" applyFill="1" applyBorder="1" applyAlignment="1" applyProtection="1">
      <alignment horizontal="right"/>
    </xf>
    <xf numFmtId="193" fontId="11" fillId="3" borderId="1" xfId="37" applyNumberFormat="1" applyFont="1" applyFill="1" applyBorder="1" applyProtection="1"/>
    <xf numFmtId="37" fontId="11" fillId="3" borderId="1" xfId="28" applyNumberFormat="1" applyFont="1" applyFill="1" applyBorder="1" applyProtection="1"/>
    <xf numFmtId="173" fontId="11" fillId="3" borderId="0" xfId="0" applyNumberFormat="1" applyFont="1" applyFill="1" applyAlignment="1" applyProtection="1">
      <alignment horizontal="left"/>
    </xf>
    <xf numFmtId="37" fontId="11" fillId="3" borderId="0" xfId="28" applyNumberFormat="1" applyFont="1" applyFill="1" applyBorder="1" applyProtection="1"/>
    <xf numFmtId="37" fontId="11" fillId="3" borderId="0" xfId="28" applyNumberFormat="1" applyFont="1" applyFill="1" applyProtection="1"/>
    <xf numFmtId="37" fontId="11" fillId="3" borderId="1" xfId="28" applyNumberFormat="1" applyFont="1" applyFill="1" applyBorder="1" applyAlignment="1" applyProtection="1">
      <alignment horizontal="center"/>
    </xf>
    <xf numFmtId="0" fontId="38" fillId="3" borderId="0" xfId="0" applyFont="1" applyFill="1" applyProtection="1"/>
    <xf numFmtId="3" fontId="11" fillId="3" borderId="0" xfId="0" applyNumberFormat="1" applyFont="1" applyFill="1" applyBorder="1" applyProtection="1"/>
    <xf numFmtId="173" fontId="38" fillId="3" borderId="0" xfId="0" applyNumberFormat="1" applyFont="1" applyFill="1" applyAlignment="1" applyProtection="1">
      <alignment horizontal="left"/>
    </xf>
    <xf numFmtId="2" fontId="11" fillId="3" borderId="1" xfId="37" applyNumberFormat="1" applyFont="1" applyFill="1" applyBorder="1" applyProtection="1"/>
    <xf numFmtId="0" fontId="18" fillId="3" borderId="0" xfId="0" applyFont="1" applyFill="1" applyBorder="1" applyAlignment="1" applyProtection="1">
      <alignment horizontal="left"/>
    </xf>
    <xf numFmtId="39" fontId="11" fillId="3" borderId="0" xfId="28" applyNumberFormat="1" applyFont="1" applyFill="1" applyBorder="1" applyProtection="1"/>
    <xf numFmtId="176" fontId="18" fillId="3" borderId="0" xfId="0" applyNumberFormat="1" applyFont="1" applyFill="1" applyBorder="1" applyAlignment="1" applyProtection="1">
      <alignment horizontal="right"/>
    </xf>
    <xf numFmtId="175" fontId="18" fillId="3" borderId="0" xfId="0" applyNumberFormat="1" applyFont="1" applyFill="1" applyAlignment="1" applyProtection="1">
      <alignment horizontal="left"/>
    </xf>
    <xf numFmtId="3" fontId="11" fillId="3" borderId="1" xfId="28" applyNumberFormat="1" applyFont="1" applyFill="1" applyBorder="1" applyProtection="1"/>
    <xf numFmtId="2" fontId="18" fillId="3" borderId="0" xfId="0" applyNumberFormat="1" applyFont="1" applyFill="1" applyBorder="1" applyAlignment="1" applyProtection="1">
      <alignment horizontal="left"/>
    </xf>
    <xf numFmtId="39" fontId="18" fillId="3" borderId="0" xfId="0" applyNumberFormat="1" applyFont="1" applyFill="1" applyBorder="1" applyAlignment="1" applyProtection="1">
      <alignment horizontal="right"/>
    </xf>
    <xf numFmtId="37" fontId="11" fillId="3" borderId="7" xfId="28" applyNumberFormat="1" applyFont="1" applyFill="1" applyBorder="1" applyProtection="1"/>
    <xf numFmtId="37" fontId="11" fillId="3" borderId="1" xfId="0" applyNumberFormat="1" applyFont="1" applyFill="1" applyBorder="1" applyProtection="1"/>
    <xf numFmtId="39" fontId="18" fillId="3" borderId="0" xfId="0" applyNumberFormat="1" applyFont="1" applyFill="1" applyAlignment="1" applyProtection="1">
      <alignment horizontal="right"/>
    </xf>
    <xf numFmtId="39" fontId="11" fillId="3" borderId="0" xfId="0" applyNumberFormat="1" applyFont="1" applyFill="1" applyAlignment="1" applyProtection="1">
      <alignment horizontal="right"/>
    </xf>
    <xf numFmtId="37" fontId="11" fillId="3" borderId="0" xfId="28" applyNumberFormat="1" applyFont="1" applyFill="1" applyAlignment="1" applyProtection="1">
      <alignment horizontal="center"/>
    </xf>
    <xf numFmtId="0" fontId="11" fillId="3" borderId="0" xfId="0" applyFont="1" applyFill="1" applyAlignment="1" applyProtection="1">
      <alignment vertical="top"/>
    </xf>
    <xf numFmtId="173" fontId="11" fillId="3" borderId="0" xfId="0" applyNumberFormat="1" applyFont="1" applyFill="1" applyAlignment="1" applyProtection="1">
      <alignment horizontal="center" vertical="center"/>
    </xf>
    <xf numFmtId="0" fontId="11" fillId="3" borderId="0" xfId="0" applyFont="1" applyFill="1" applyBorder="1" applyAlignment="1" applyProtection="1">
      <alignment vertical="top"/>
    </xf>
    <xf numFmtId="37" fontId="38" fillId="3" borderId="0" xfId="28" applyNumberFormat="1" applyFont="1" applyFill="1" applyAlignment="1" applyProtection="1">
      <alignment wrapText="1"/>
    </xf>
    <xf numFmtId="195" fontId="11" fillId="3" borderId="0" xfId="0" applyNumberFormat="1" applyFont="1" applyFill="1" applyAlignment="1" applyProtection="1">
      <alignment horizontal="center" vertical="center"/>
    </xf>
    <xf numFmtId="191" fontId="11" fillId="3" borderId="1" xfId="0" applyNumberFormat="1" applyFont="1" applyFill="1" applyBorder="1" applyProtection="1"/>
    <xf numFmtId="191" fontId="11" fillId="3" borderId="0" xfId="0" applyNumberFormat="1" applyFont="1" applyFill="1" applyProtection="1"/>
    <xf numFmtId="191" fontId="11" fillId="3" borderId="0" xfId="0" applyNumberFormat="1" applyFont="1" applyFill="1" applyBorder="1" applyProtection="1"/>
    <xf numFmtId="191" fontId="11" fillId="3" borderId="0" xfId="28" applyNumberFormat="1" applyFont="1" applyFill="1" applyProtection="1"/>
    <xf numFmtId="191" fontId="11" fillId="3" borderId="0" xfId="28" applyNumberFormat="1" applyFont="1" applyFill="1" applyBorder="1" applyProtection="1"/>
    <xf numFmtId="10" fontId="11" fillId="3" borderId="0" xfId="0" applyNumberFormat="1" applyFont="1" applyFill="1" applyAlignment="1" applyProtection="1">
      <alignment horizontal="center"/>
    </xf>
    <xf numFmtId="37" fontId="11" fillId="3" borderId="11" xfId="28" applyNumberFormat="1" applyFont="1" applyFill="1" applyBorder="1" applyProtection="1"/>
    <xf numFmtId="37" fontId="11" fillId="3" borderId="16" xfId="28" applyNumberFormat="1" applyFont="1" applyFill="1" applyBorder="1" applyProtection="1"/>
    <xf numFmtId="193" fontId="11" fillId="3" borderId="0" xfId="37" applyNumberFormat="1" applyFont="1" applyFill="1" applyBorder="1" applyProtection="1"/>
    <xf numFmtId="37" fontId="18" fillId="3" borderId="8" xfId="28" applyNumberFormat="1" applyFont="1" applyFill="1" applyBorder="1" applyProtection="1"/>
    <xf numFmtId="0" fontId="11" fillId="0" borderId="0" xfId="0" applyFont="1"/>
    <xf numFmtId="0" fontId="18" fillId="3" borderId="0" xfId="0" applyNumberFormat="1" applyFont="1" applyFill="1" applyAlignment="1" applyProtection="1">
      <alignment horizontal="left"/>
    </xf>
    <xf numFmtId="39" fontId="11" fillId="3" borderId="2" xfId="0" applyNumberFormat="1" applyFont="1" applyFill="1" applyBorder="1" applyProtection="1"/>
    <xf numFmtId="39" fontId="11" fillId="3" borderId="4" xfId="0" applyNumberFormat="1" applyFont="1" applyFill="1" applyBorder="1" applyProtection="1"/>
    <xf numFmtId="0" fontId="11" fillId="3" borderId="8" xfId="0" applyNumberFormat="1" applyFont="1" applyFill="1" applyBorder="1" applyAlignment="1" applyProtection="1">
      <alignment horizontal="center"/>
    </xf>
    <xf numFmtId="0" fontId="11" fillId="3" borderId="0" xfId="0" applyNumberFormat="1" applyFont="1" applyFill="1" applyAlignment="1" applyProtection="1">
      <alignment horizontal="left"/>
    </xf>
    <xf numFmtId="39" fontId="11" fillId="3" borderId="0" xfId="0" applyNumberFormat="1" applyFont="1" applyFill="1" applyProtection="1"/>
    <xf numFmtId="37" fontId="11" fillId="3" borderId="0" xfId="0" applyNumberFormat="1" applyFont="1" applyFill="1" applyAlignment="1" applyProtection="1">
      <alignment horizontal="right"/>
    </xf>
    <xf numFmtId="0" fontId="18"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0" fontId="18" fillId="3" borderId="0" xfId="47" applyNumberFormat="1" applyFont="1" applyFill="1" applyProtection="1">
      <alignment horizontal="left" vertical="top"/>
    </xf>
    <xf numFmtId="4" fontId="11" fillId="3" borderId="1" xfId="37" applyNumberFormat="1" applyFont="1" applyFill="1" applyBorder="1" applyProtection="1"/>
    <xf numFmtId="0" fontId="18" fillId="3" borderId="0" xfId="59" applyNumberFormat="1" applyFont="1" applyFill="1" applyProtection="1">
      <alignment horizontal="right"/>
    </xf>
    <xf numFmtId="0" fontId="11" fillId="3" borderId="0" xfId="0" applyFont="1" applyFill="1" applyAlignment="1" applyProtection="1">
      <alignment wrapText="1"/>
    </xf>
    <xf numFmtId="0" fontId="11" fillId="3" borderId="16" xfId="0" applyFont="1" applyFill="1" applyBorder="1" applyProtection="1"/>
    <xf numFmtId="39" fontId="11" fillId="3" borderId="0" xfId="0" applyNumberFormat="1" applyFont="1" applyFill="1" applyBorder="1" applyAlignment="1" applyProtection="1">
      <alignment horizontal="right"/>
    </xf>
    <xf numFmtId="3" fontId="11" fillId="3" borderId="1" xfId="45" applyNumberFormat="1" applyFont="1" applyFill="1" applyBorder="1" applyAlignment="1" applyProtection="1">
      <alignment horizontal="right" vertical="top"/>
    </xf>
    <xf numFmtId="0" fontId="11" fillId="3" borderId="0" xfId="0" applyFont="1" applyFill="1" applyAlignment="1" applyProtection="1">
      <alignment horizontal="left" wrapText="1"/>
    </xf>
    <xf numFmtId="39" fontId="11" fillId="3" borderId="0" xfId="45" applyNumberFormat="1" applyFont="1" applyFill="1" applyBorder="1" applyAlignment="1" applyProtection="1">
      <alignment horizontal="right" vertical="top"/>
    </xf>
    <xf numFmtId="39" fontId="11" fillId="3" borderId="1" xfId="0" applyNumberFormat="1" applyFont="1" applyFill="1" applyBorder="1" applyAlignment="1" applyProtection="1">
      <alignment horizontal="right" vertical="top"/>
    </xf>
    <xf numFmtId="39" fontId="11" fillId="3" borderId="7" xfId="0" applyNumberFormat="1" applyFont="1" applyFill="1" applyBorder="1" applyAlignment="1" applyProtection="1">
      <alignment horizontal="right" vertical="top"/>
    </xf>
    <xf numFmtId="3" fontId="11" fillId="3" borderId="1" xfId="0" applyNumberFormat="1" applyFont="1" applyFill="1" applyBorder="1" applyAlignment="1" applyProtection="1">
      <alignment horizontal="right" vertical="top"/>
    </xf>
    <xf numFmtId="3" fontId="11" fillId="3" borderId="0" xfId="0" applyNumberFormat="1" applyFont="1" applyFill="1" applyBorder="1" applyAlignment="1" applyProtection="1">
      <alignment horizontal="right" vertical="top"/>
    </xf>
    <xf numFmtId="174" fontId="67" fillId="3" borderId="9" xfId="35" applyFont="1" applyFill="1" applyBorder="1" applyProtection="1">
      <alignment horizontal="right" vertical="top"/>
    </xf>
    <xf numFmtId="37" fontId="11" fillId="3" borderId="1" xfId="0" applyNumberFormat="1" applyFont="1" applyFill="1" applyBorder="1" applyAlignment="1" applyProtection="1">
      <alignment horizontal="right" vertical="top"/>
    </xf>
    <xf numFmtId="39" fontId="11" fillId="3" borderId="0" xfId="0" applyNumberFormat="1" applyFont="1" applyFill="1" applyBorder="1" applyAlignment="1" applyProtection="1">
      <alignment horizontal="right" vertical="top"/>
    </xf>
    <xf numFmtId="37" fontId="11" fillId="3" borderId="0" xfId="0" applyNumberFormat="1" applyFont="1" applyFill="1" applyBorder="1" applyAlignment="1" applyProtection="1">
      <alignment horizontal="right" vertical="top"/>
    </xf>
    <xf numFmtId="2" fontId="18" fillId="3" borderId="0" xfId="47" quotePrefix="1" applyNumberFormat="1" applyFont="1" applyFill="1" applyProtection="1">
      <alignment horizontal="left" vertical="top"/>
    </xf>
    <xf numFmtId="4" fontId="11" fillId="3" borderId="1" xfId="28" applyNumberFormat="1" applyFont="1" applyFill="1" applyBorder="1" applyProtection="1"/>
    <xf numFmtId="0" fontId="66" fillId="3" borderId="0" xfId="0" applyFont="1" applyFill="1" applyAlignment="1" applyProtection="1">
      <alignment horizontal="center"/>
    </xf>
    <xf numFmtId="164" fontId="11" fillId="3" borderId="0" xfId="0" applyNumberFormat="1" applyFont="1" applyFill="1" applyProtection="1"/>
    <xf numFmtId="2" fontId="11" fillId="3" borderId="0" xfId="0" applyNumberFormat="1" applyFont="1" applyFill="1" applyAlignment="1" applyProtection="1">
      <alignment horizontal="center"/>
    </xf>
    <xf numFmtId="37" fontId="11" fillId="3" borderId="1" xfId="0" applyNumberFormat="1" applyFont="1" applyFill="1" applyBorder="1" applyAlignment="1" applyProtection="1">
      <alignment horizontal="right"/>
    </xf>
    <xf numFmtId="37" fontId="11" fillId="3" borderId="0" xfId="0" applyNumberFormat="1" applyFont="1" applyFill="1" applyBorder="1" applyAlignment="1" applyProtection="1">
      <alignment horizontal="right"/>
    </xf>
    <xf numFmtId="39" fontId="11" fillId="3" borderId="0" xfId="0" applyNumberFormat="1" applyFont="1" applyFill="1" applyAlignment="1" applyProtection="1">
      <alignment horizontal="right" vertical="top"/>
    </xf>
    <xf numFmtId="49" fontId="18" fillId="3" borderId="0" xfId="47" applyNumberFormat="1" applyFont="1" applyFill="1" applyProtection="1">
      <alignment horizontal="left" vertical="top"/>
    </xf>
    <xf numFmtId="174" fontId="67" fillId="3" borderId="16" xfId="35" applyFont="1" applyFill="1" applyBorder="1" applyProtection="1">
      <alignment horizontal="right" vertical="top"/>
    </xf>
    <xf numFmtId="39" fontId="11" fillId="3" borderId="0" xfId="0" applyNumberFormat="1" applyFont="1" applyFill="1" applyAlignment="1" applyProtection="1">
      <alignment horizontal="right" vertical="top" wrapText="1"/>
    </xf>
    <xf numFmtId="3" fontId="11" fillId="0" borderId="1" xfId="0" applyNumberFormat="1" applyFont="1" applyFill="1" applyBorder="1" applyProtection="1">
      <protection locked="0"/>
    </xf>
    <xf numFmtId="0" fontId="18" fillId="3" borderId="0" xfId="47" applyNumberFormat="1" applyFont="1" applyFill="1" applyAlignment="1" applyProtection="1">
      <alignment horizontal="right" vertical="top"/>
    </xf>
    <xf numFmtId="39" fontId="11" fillId="3" borderId="3" xfId="0" applyNumberFormat="1" applyFont="1" applyFill="1" applyBorder="1" applyProtection="1"/>
    <xf numFmtId="37" fontId="11" fillId="3" borderId="4" xfId="0" applyNumberFormat="1" applyFont="1" applyFill="1" applyBorder="1" applyAlignment="1" applyProtection="1">
      <alignment horizontal="right"/>
    </xf>
    <xf numFmtId="0" fontId="18" fillId="3" borderId="5" xfId="0" applyFont="1" applyFill="1" applyBorder="1" applyAlignment="1" applyProtection="1">
      <alignment horizontal="right"/>
    </xf>
    <xf numFmtId="0" fontId="11" fillId="3" borderId="0" xfId="28" applyNumberFormat="1" applyFont="1" applyFill="1" applyProtection="1"/>
    <xf numFmtId="0" fontId="18" fillId="3" borderId="0" xfId="0" applyFont="1" applyFill="1" applyBorder="1" applyAlignment="1" applyProtection="1">
      <alignment horizontal="right"/>
    </xf>
    <xf numFmtId="0" fontId="18" fillId="3" borderId="0" xfId="0" applyFont="1" applyFill="1" applyAlignment="1" applyProtection="1">
      <alignment horizontal="right"/>
    </xf>
    <xf numFmtId="37" fontId="18" fillId="3" borderId="0" xfId="0" applyNumberFormat="1" applyFont="1" applyFill="1" applyAlignment="1" applyProtection="1">
      <alignment horizontal="right"/>
    </xf>
    <xf numFmtId="3" fontId="11" fillId="3" borderId="1" xfId="0" applyNumberFormat="1" applyFont="1" applyFill="1" applyBorder="1" applyAlignment="1" applyProtection="1">
      <alignment horizontal="right"/>
    </xf>
    <xf numFmtId="3" fontId="11" fillId="3" borderId="0" xfId="0" applyNumberFormat="1" applyFont="1" applyFill="1" applyBorder="1" applyAlignment="1" applyProtection="1">
      <alignment horizontal="right"/>
    </xf>
    <xf numFmtId="3" fontId="11" fillId="4" borderId="1" xfId="0" applyNumberFormat="1" applyFont="1" applyFill="1" applyBorder="1" applyAlignment="1" applyProtection="1">
      <alignment horizontal="center"/>
      <protection locked="0"/>
    </xf>
    <xf numFmtId="3" fontId="11" fillId="3" borderId="0" xfId="0" applyNumberFormat="1" applyFont="1" applyFill="1" applyAlignment="1" applyProtection="1">
      <alignment horizontal="center"/>
    </xf>
    <xf numFmtId="3" fontId="11" fillId="3" borderId="0" xfId="0" applyNumberFormat="1" applyFont="1" applyFill="1" applyAlignment="1" applyProtection="1"/>
    <xf numFmtId="0" fontId="11" fillId="4" borderId="1" xfId="0" applyFont="1" applyFill="1" applyBorder="1" applyAlignment="1" applyProtection="1">
      <alignment wrapText="1"/>
      <protection locked="0"/>
    </xf>
    <xf numFmtId="3" fontId="11" fillId="3" borderId="1" xfId="0" applyNumberFormat="1" applyFont="1" applyFill="1" applyBorder="1" applyAlignment="1" applyProtection="1">
      <alignment horizontal="center"/>
    </xf>
    <xf numFmtId="0" fontId="85" fillId="3" borderId="0" xfId="0" applyFont="1" applyFill="1" applyProtection="1"/>
    <xf numFmtId="168" fontId="11" fillId="3" borderId="0" xfId="0" applyNumberFormat="1" applyFont="1" applyFill="1" applyAlignment="1" applyProtection="1">
      <alignment horizontal="left"/>
    </xf>
    <xf numFmtId="169" fontId="11" fillId="3" borderId="0" xfId="28" applyNumberFormat="1" applyFont="1" applyFill="1" applyBorder="1" applyAlignment="1" applyProtection="1">
      <alignment horizontal="center"/>
    </xf>
    <xf numFmtId="169" fontId="11" fillId="3" borderId="0" xfId="28" applyNumberFormat="1" applyFont="1" applyFill="1" applyBorder="1" applyProtection="1"/>
    <xf numFmtId="0" fontId="11" fillId="0" borderId="44" xfId="45" applyNumberFormat="1" applyFont="1" applyFill="1" applyBorder="1" applyAlignment="1" applyProtection="1">
      <alignment horizontal="center"/>
      <protection locked="0"/>
    </xf>
    <xf numFmtId="169" fontId="11" fillId="3" borderId="0" xfId="28" applyNumberFormat="1" applyFont="1" applyFill="1" applyAlignment="1" applyProtection="1">
      <alignment horizontal="right"/>
    </xf>
    <xf numFmtId="0" fontId="11" fillId="3" borderId="8" xfId="45" applyNumberFormat="1" applyFont="1" applyFill="1" applyBorder="1" applyAlignment="1" applyProtection="1">
      <alignment horizontal="center"/>
    </xf>
    <xf numFmtId="0" fontId="67" fillId="19" borderId="0" xfId="0" applyFont="1" applyFill="1" applyAlignment="1" applyProtection="1">
      <alignment horizontal="center" wrapText="1"/>
    </xf>
    <xf numFmtId="0" fontId="67" fillId="3" borderId="0" xfId="0" applyFont="1" applyFill="1" applyAlignment="1" applyProtection="1">
      <alignment horizontal="center" wrapText="1"/>
    </xf>
    <xf numFmtId="0" fontId="67" fillId="3" borderId="0" xfId="0" applyFont="1" applyFill="1" applyBorder="1" applyAlignment="1" applyProtection="1">
      <alignment horizontal="right" wrapText="1"/>
    </xf>
    <xf numFmtId="171" fontId="18" fillId="3" borderId="0" xfId="28" applyNumberFormat="1" applyFont="1" applyFill="1" applyProtection="1"/>
    <xf numFmtId="0" fontId="18" fillId="3" borderId="0" xfId="0" applyFont="1" applyFill="1" applyAlignment="1" applyProtection="1">
      <alignment vertical="top" wrapText="1"/>
    </xf>
    <xf numFmtId="171" fontId="11" fillId="3" borderId="0" xfId="0" applyNumberFormat="1" applyFont="1" applyFill="1" applyProtection="1"/>
    <xf numFmtId="171" fontId="11" fillId="3" borderId="0" xfId="0" applyNumberFormat="1" applyFont="1" applyFill="1" applyAlignment="1" applyProtection="1">
      <alignment horizontal="right"/>
    </xf>
    <xf numFmtId="171" fontId="11" fillId="3" borderId="0" xfId="28" applyNumberFormat="1" applyFont="1" applyFill="1" applyProtection="1"/>
    <xf numFmtId="168" fontId="18" fillId="3" borderId="0" xfId="0" applyNumberFormat="1" applyFont="1" applyFill="1" applyAlignment="1" applyProtection="1">
      <alignment horizontal="left" vertical="top" wrapText="1"/>
    </xf>
    <xf numFmtId="174" fontId="67" fillId="2" borderId="23" xfId="35" applyFont="1" applyBorder="1" applyProtection="1">
      <alignment horizontal="right" vertical="top"/>
    </xf>
    <xf numFmtId="168" fontId="18" fillId="3" borderId="0" xfId="0" applyNumberFormat="1" applyFont="1" applyFill="1" applyAlignment="1" applyProtection="1">
      <alignment horizontal="right" vertical="top" wrapText="1"/>
    </xf>
    <xf numFmtId="0" fontId="18" fillId="3" borderId="0" xfId="0" applyFont="1" applyFill="1" applyAlignment="1" applyProtection="1">
      <alignment vertical="top"/>
    </xf>
    <xf numFmtId="0" fontId="18" fillId="3" borderId="0" xfId="28" applyNumberFormat="1" applyFont="1" applyFill="1" applyBorder="1" applyProtection="1"/>
    <xf numFmtId="175" fontId="18" fillId="3" borderId="0" xfId="0" quotePrefix="1" applyNumberFormat="1" applyFont="1" applyFill="1" applyAlignment="1" applyProtection="1">
      <alignment horizontal="left"/>
    </xf>
    <xf numFmtId="174" fontId="67" fillId="2" borderId="19" xfId="35" applyFont="1" applyBorder="1" applyProtection="1">
      <alignment horizontal="right" vertical="top"/>
    </xf>
    <xf numFmtId="0" fontId="18" fillId="3" borderId="0" xfId="0" applyNumberFormat="1" applyFont="1" applyFill="1" applyAlignment="1" applyProtection="1">
      <alignment horizontal="left" vertical="top" wrapText="1"/>
    </xf>
    <xf numFmtId="0" fontId="32" fillId="3" borderId="0" xfId="0" applyFont="1" applyFill="1" applyBorder="1" applyProtection="1"/>
    <xf numFmtId="37" fontId="11" fillId="3" borderId="1" xfId="28" applyNumberFormat="1" applyFont="1" applyFill="1" applyBorder="1" applyAlignment="1" applyProtection="1">
      <alignment horizontal="right"/>
    </xf>
    <xf numFmtId="0" fontId="18" fillId="3" borderId="0" xfId="0" quotePrefix="1" applyNumberFormat="1" applyFont="1" applyFill="1" applyAlignment="1" applyProtection="1">
      <alignment horizontal="left" vertical="top" wrapText="1"/>
    </xf>
    <xf numFmtId="2" fontId="18" fillId="3" borderId="0" xfId="0" quotePrefix="1" applyNumberFormat="1" applyFont="1" applyFill="1" applyAlignment="1" applyProtection="1">
      <alignment horizontal="left"/>
    </xf>
    <xf numFmtId="4" fontId="18" fillId="3" borderId="0" xfId="0" applyNumberFormat="1" applyFont="1" applyFill="1" applyAlignment="1" applyProtection="1">
      <alignment horizontal="left" vertical="top" wrapText="1"/>
    </xf>
    <xf numFmtId="4" fontId="18" fillId="3" borderId="0" xfId="0" applyNumberFormat="1" applyFont="1" applyFill="1" applyAlignment="1" applyProtection="1">
      <alignment horizontal="right" vertical="top" wrapText="1"/>
    </xf>
    <xf numFmtId="4" fontId="18" fillId="3" borderId="0" xfId="0" applyNumberFormat="1" applyFont="1" applyFill="1" applyAlignment="1" applyProtection="1">
      <alignment horizontal="left" vertical="top"/>
    </xf>
    <xf numFmtId="4" fontId="18" fillId="3" borderId="0" xfId="0" applyNumberFormat="1" applyFont="1" applyFill="1" applyAlignment="1" applyProtection="1">
      <alignment horizontal="left"/>
    </xf>
    <xf numFmtId="0" fontId="18" fillId="3" borderId="0" xfId="0" applyFont="1" applyFill="1" applyAlignment="1" applyProtection="1">
      <alignment wrapText="1"/>
    </xf>
    <xf numFmtId="0" fontId="18" fillId="3" borderId="0" xfId="0" applyNumberFormat="1" applyFont="1" applyFill="1" applyProtection="1"/>
    <xf numFmtId="0" fontId="11" fillId="0" borderId="0" xfId="0" applyFont="1" applyFill="1"/>
    <xf numFmtId="0" fontId="38" fillId="3" borderId="0" xfId="0" applyFont="1" applyFill="1" applyBorder="1" applyProtection="1"/>
    <xf numFmtId="174" fontId="32" fillId="2" borderId="19" xfId="35" applyFont="1" applyBorder="1" applyProtection="1">
      <alignment horizontal="right" vertical="top"/>
    </xf>
    <xf numFmtId="37" fontId="11" fillId="3" borderId="1" xfId="45" applyNumberFormat="1" applyFont="1" applyFill="1" applyBorder="1" applyProtection="1"/>
    <xf numFmtId="37" fontId="69" fillId="3" borderId="0" xfId="0" applyNumberFormat="1" applyFont="1" applyFill="1" applyProtection="1"/>
    <xf numFmtId="4" fontId="18" fillId="3" borderId="0" xfId="0" applyNumberFormat="1" applyFont="1" applyFill="1" applyBorder="1" applyAlignment="1" applyProtection="1">
      <alignment horizontal="left" vertical="top"/>
    </xf>
    <xf numFmtId="0" fontId="18" fillId="3" borderId="0" xfId="0" applyFont="1" applyFill="1" applyBorder="1" applyAlignment="1" applyProtection="1">
      <alignment vertical="top" wrapText="1"/>
    </xf>
    <xf numFmtId="37" fontId="11" fillId="3" borderId="0" xfId="45" applyNumberFormat="1" applyFont="1" applyFill="1" applyBorder="1" applyProtection="1"/>
    <xf numFmtId="37" fontId="18" fillId="3" borderId="0" xfId="0" applyNumberFormat="1" applyFont="1" applyFill="1" applyBorder="1" applyProtection="1"/>
    <xf numFmtId="0" fontId="18" fillId="3" borderId="0" xfId="0" applyFont="1" applyFill="1" applyAlignment="1" applyProtection="1">
      <alignment vertical="center"/>
    </xf>
    <xf numFmtId="168" fontId="18" fillId="3" borderId="0" xfId="0" applyNumberFormat="1" applyFont="1" applyFill="1" applyAlignment="1" applyProtection="1">
      <alignment horizontal="left"/>
    </xf>
    <xf numFmtId="174" fontId="11" fillId="3" borderId="0" xfId="0" applyNumberFormat="1" applyFont="1" applyFill="1" applyBorder="1" applyAlignment="1" applyProtection="1">
      <alignment horizontal="right" vertical="top"/>
    </xf>
    <xf numFmtId="0" fontId="11" fillId="0" borderId="1" xfId="0" applyFont="1" applyFill="1" applyBorder="1" applyAlignment="1" applyProtection="1">
      <alignment wrapText="1"/>
      <protection locked="0"/>
    </xf>
    <xf numFmtId="37" fontId="11" fillId="14" borderId="1" xfId="28" applyNumberFormat="1" applyFont="1" applyFill="1" applyBorder="1" applyProtection="1">
      <protection locked="0"/>
    </xf>
    <xf numFmtId="0" fontId="11" fillId="3" borderId="0" xfId="0" applyFont="1" applyFill="1" applyAlignment="1" applyProtection="1">
      <alignment horizontal="center" vertical="center" wrapText="1"/>
    </xf>
    <xf numFmtId="0" fontId="0" fillId="59" borderId="0" xfId="0" applyNumberFormat="1" applyFill="1"/>
    <xf numFmtId="169" fontId="104" fillId="59" borderId="0" xfId="28" applyNumberFormat="1" applyFont="1" applyFill="1"/>
    <xf numFmtId="0" fontId="7" fillId="59" borderId="0" xfId="0" applyFont="1" applyFill="1"/>
    <xf numFmtId="0" fontId="0" fillId="59" borderId="0" xfId="0" applyFill="1"/>
    <xf numFmtId="0" fontId="17" fillId="59" borderId="0" xfId="0" applyFont="1" applyFill="1" applyAlignment="1">
      <alignment horizontal="center"/>
    </xf>
    <xf numFmtId="0" fontId="0" fillId="3" borderId="0" xfId="0" applyFill="1" applyAlignment="1" applyProtection="1">
      <alignment horizontal="center" vertical="top" wrapText="1"/>
    </xf>
    <xf numFmtId="0" fontId="7" fillId="3" borderId="0" xfId="0" applyFont="1" applyFill="1" applyAlignment="1" applyProtection="1">
      <alignment horizontal="center" vertical="top" wrapText="1"/>
    </xf>
    <xf numFmtId="0" fontId="41" fillId="3" borderId="0" xfId="0" applyFont="1" applyFill="1" applyAlignment="1" applyProtection="1">
      <alignment horizontal="left"/>
    </xf>
    <xf numFmtId="0" fontId="41" fillId="3" borderId="0" xfId="0" applyFont="1" applyFill="1" applyProtection="1"/>
    <xf numFmtId="0" fontId="18" fillId="3" borderId="0" xfId="0" applyFont="1" applyFill="1" applyAlignment="1" applyProtection="1">
      <alignment horizontal="center" vertical="top" wrapText="1"/>
    </xf>
    <xf numFmtId="0" fontId="7" fillId="3" borderId="30" xfId="0" applyFont="1" applyFill="1" applyBorder="1" applyAlignment="1" applyProtection="1">
      <alignment horizontal="left" vertical="top" wrapText="1"/>
    </xf>
    <xf numFmtId="0" fontId="7" fillId="0" borderId="0" xfId="0" applyFont="1" applyProtection="1"/>
    <xf numFmtId="175" fontId="18" fillId="3" borderId="0" xfId="28" applyNumberFormat="1" applyFont="1" applyFill="1" applyAlignment="1" applyProtection="1">
      <alignment horizontal="right"/>
    </xf>
    <xf numFmtId="171" fontId="18" fillId="3" borderId="0" xfId="0" applyNumberFormat="1" applyFont="1" applyFill="1" applyProtection="1"/>
    <xf numFmtId="169" fontId="18" fillId="3" borderId="0" xfId="28" applyNumberFormat="1" applyFont="1" applyFill="1" applyProtection="1"/>
    <xf numFmtId="0" fontId="11" fillId="3" borderId="7" xfId="0" applyFont="1" applyFill="1" applyBorder="1" applyAlignment="1" applyProtection="1">
      <alignment horizontal="center"/>
    </xf>
    <xf numFmtId="171" fontId="11" fillId="3" borderId="7" xfId="0" applyNumberFormat="1" applyFont="1" applyFill="1" applyBorder="1" applyProtection="1"/>
    <xf numFmtId="171" fontId="11" fillId="3" borderId="7" xfId="28" applyNumberFormat="1" applyFont="1" applyFill="1" applyBorder="1" applyAlignment="1" applyProtection="1">
      <alignment horizontal="center"/>
    </xf>
    <xf numFmtId="171" fontId="11" fillId="3" borderId="7" xfId="28" applyNumberFormat="1" applyFont="1" applyFill="1" applyBorder="1" applyAlignment="1" applyProtection="1">
      <alignment horizontal="right"/>
    </xf>
    <xf numFmtId="169" fontId="11" fillId="3" borderId="7" xfId="28" applyNumberFormat="1" applyFont="1" applyFill="1" applyBorder="1" applyAlignment="1" applyProtection="1">
      <alignment horizontal="center"/>
    </xf>
    <xf numFmtId="175" fontId="18" fillId="3" borderId="0" xfId="28" applyNumberFormat="1" applyFont="1" applyFill="1" applyBorder="1" applyAlignment="1" applyProtection="1">
      <alignment horizontal="right"/>
    </xf>
    <xf numFmtId="0" fontId="11" fillId="3" borderId="0" xfId="0" applyFont="1" applyFill="1" applyAlignment="1" applyProtection="1">
      <alignment horizontal="center" wrapText="1"/>
    </xf>
    <xf numFmtId="171" fontId="11" fillId="3" borderId="0" xfId="0" applyNumberFormat="1" applyFont="1" applyFill="1" applyBorder="1" applyProtection="1"/>
    <xf numFmtId="171" fontId="11" fillId="3" borderId="0" xfId="28" applyNumberFormat="1" applyFont="1" applyFill="1" applyBorder="1" applyAlignment="1" applyProtection="1">
      <alignment horizontal="center"/>
    </xf>
    <xf numFmtId="171" fontId="11" fillId="3" borderId="0" xfId="28" applyNumberFormat="1" applyFont="1" applyFill="1" applyBorder="1" applyAlignment="1" applyProtection="1">
      <alignment horizontal="right"/>
    </xf>
    <xf numFmtId="39" fontId="11" fillId="3" borderId="1" xfId="0" applyNumberFormat="1" applyFont="1" applyFill="1" applyBorder="1" applyProtection="1"/>
    <xf numFmtId="172" fontId="11" fillId="3" borderId="1" xfId="0" applyNumberFormat="1" applyFont="1" applyFill="1" applyBorder="1" applyProtection="1"/>
    <xf numFmtId="174" fontId="67" fillId="3" borderId="17" xfId="35" applyFont="1" applyFill="1" applyBorder="1" applyProtection="1">
      <alignment horizontal="right" vertical="top"/>
    </xf>
    <xf numFmtId="171" fontId="11" fillId="3" borderId="0" xfId="28" applyNumberFormat="1" applyFont="1" applyFill="1" applyBorder="1" applyProtection="1"/>
    <xf numFmtId="172" fontId="11" fillId="3" borderId="0" xfId="0" applyNumberFormat="1" applyFont="1" applyFill="1" applyBorder="1" applyProtection="1"/>
    <xf numFmtId="195" fontId="11" fillId="3" borderId="0" xfId="28" applyNumberFormat="1" applyFont="1" applyFill="1" applyAlignment="1" applyProtection="1">
      <alignment horizontal="center"/>
    </xf>
    <xf numFmtId="173" fontId="11" fillId="3" borderId="0" xfId="28" applyNumberFormat="1" applyFont="1" applyFill="1" applyAlignment="1" applyProtection="1">
      <alignment horizontal="center"/>
    </xf>
    <xf numFmtId="173" fontId="11" fillId="3" borderId="0" xfId="28" applyNumberFormat="1" applyFont="1" applyFill="1" applyProtection="1"/>
    <xf numFmtId="173" fontId="11" fillId="3" borderId="0" xfId="0" applyNumberFormat="1" applyFont="1" applyFill="1" applyProtection="1"/>
    <xf numFmtId="171" fontId="11" fillId="3" borderId="1" xfId="28" applyNumberFormat="1" applyFont="1" applyFill="1" applyBorder="1" applyProtection="1"/>
    <xf numFmtId="171" fontId="11" fillId="3" borderId="45" xfId="28" applyNumberFormat="1" applyFont="1" applyFill="1" applyBorder="1" applyProtection="1"/>
    <xf numFmtId="171" fontId="11" fillId="3" borderId="0" xfId="45" applyNumberFormat="1" applyFont="1" applyFill="1" applyBorder="1" applyProtection="1"/>
    <xf numFmtId="173" fontId="11" fillId="3" borderId="0" xfId="28" applyNumberFormat="1" applyFont="1" applyFill="1" applyBorder="1" applyAlignment="1" applyProtection="1">
      <alignment horizontal="center"/>
    </xf>
    <xf numFmtId="169" fontId="11" fillId="3" borderId="0" xfId="28" applyNumberFormat="1" applyFont="1" applyFill="1" applyBorder="1" applyAlignment="1" applyProtection="1">
      <alignment horizontal="center" vertical="center"/>
    </xf>
    <xf numFmtId="171" fontId="11" fillId="3" borderId="1" xfId="45" applyNumberFormat="1" applyFont="1" applyFill="1" applyBorder="1" applyProtection="1"/>
    <xf numFmtId="0" fontId="11" fillId="3" borderId="0" xfId="0" quotePrefix="1" applyFont="1" applyFill="1" applyAlignment="1" applyProtection="1"/>
    <xf numFmtId="171" fontId="11" fillId="3" borderId="0" xfId="45" applyNumberFormat="1" applyFont="1" applyFill="1" applyBorder="1" applyProtection="1">
      <protection locked="0"/>
    </xf>
    <xf numFmtId="0" fontId="11" fillId="3" borderId="0" xfId="0" applyNumberFormat="1" applyFont="1" applyFill="1" applyBorder="1" applyAlignment="1"/>
    <xf numFmtId="174" fontId="67" fillId="2" borderId="1" xfId="0" applyNumberFormat="1" applyFont="1" applyFill="1" applyBorder="1" applyAlignment="1" applyProtection="1">
      <alignment horizontal="right" vertical="top"/>
    </xf>
    <xf numFmtId="171" fontId="11" fillId="3" borderId="1" xfId="0" applyNumberFormat="1" applyFont="1" applyFill="1" applyBorder="1"/>
    <xf numFmtId="0" fontId="67" fillId="7" borderId="1" xfId="28" applyNumberFormat="1" applyFont="1" applyFill="1" applyBorder="1" applyProtection="1"/>
    <xf numFmtId="0" fontId="11" fillId="3" borderId="0" xfId="0" applyFont="1" applyFill="1" applyAlignment="1">
      <alignment horizontal="left"/>
    </xf>
    <xf numFmtId="0" fontId="11" fillId="3" borderId="0" xfId="0" applyFont="1" applyFill="1" applyAlignment="1" applyProtection="1">
      <alignment horizontal="right" wrapText="1"/>
    </xf>
    <xf numFmtId="171" fontId="11" fillId="3" borderId="0" xfId="28" applyNumberFormat="1" applyFont="1" applyFill="1" applyAlignment="1" applyProtection="1">
      <alignment horizontal="right" wrapText="1"/>
    </xf>
    <xf numFmtId="169" fontId="11" fillId="3" borderId="0" xfId="28" applyNumberFormat="1" applyFont="1" applyFill="1" applyAlignment="1" applyProtection="1">
      <alignment horizontal="right" wrapText="1"/>
    </xf>
    <xf numFmtId="2" fontId="18" fillId="3" borderId="0" xfId="28" applyNumberFormat="1" applyFont="1" applyFill="1" applyAlignment="1" applyProtection="1">
      <alignment horizontal="right"/>
    </xf>
    <xf numFmtId="37" fontId="11" fillId="4" borderId="1" xfId="0" applyNumberFormat="1" applyFont="1" applyFill="1" applyBorder="1" applyProtection="1">
      <protection locked="0"/>
    </xf>
    <xf numFmtId="175" fontId="18" fillId="3" borderId="0" xfId="0" applyNumberFormat="1" applyFont="1" applyFill="1" applyBorder="1" applyAlignment="1" applyProtection="1">
      <alignment horizontal="right"/>
    </xf>
    <xf numFmtId="175" fontId="11" fillId="3" borderId="0" xfId="0" applyNumberFormat="1" applyFont="1" applyFill="1" applyProtection="1"/>
    <xf numFmtId="2" fontId="18" fillId="3" borderId="0" xfId="0" applyNumberFormat="1" applyFont="1" applyFill="1" applyBorder="1" applyAlignment="1" applyProtection="1">
      <alignment horizontal="right"/>
    </xf>
    <xf numFmtId="169" fontId="11" fillId="3" borderId="1" xfId="28" applyNumberFormat="1" applyFont="1" applyFill="1" applyBorder="1" applyAlignment="1" applyProtection="1"/>
    <xf numFmtId="0" fontId="11" fillId="3" borderId="0" xfId="0" applyFont="1" applyFill="1" applyBorder="1" applyAlignment="1" applyProtection="1"/>
    <xf numFmtId="0" fontId="11" fillId="3" borderId="0" xfId="0" applyFont="1" applyFill="1" applyAlignment="1" applyProtection="1">
      <alignment horizontal="left" indent="2"/>
    </xf>
    <xf numFmtId="0" fontId="11" fillId="3" borderId="0" xfId="0" applyFont="1" applyFill="1" applyAlignment="1" applyProtection="1">
      <alignment horizontal="left" indent="1"/>
    </xf>
    <xf numFmtId="4" fontId="11" fillId="3" borderId="0" xfId="28" applyNumberFormat="1" applyFont="1" applyFill="1" applyBorder="1" applyProtection="1"/>
    <xf numFmtId="3" fontId="11" fillId="3" borderId="0" xfId="28" applyNumberFormat="1" applyFont="1" applyFill="1" applyBorder="1" applyProtection="1"/>
    <xf numFmtId="169" fontId="11" fillId="3" borderId="1" xfId="28" applyNumberFormat="1" applyFont="1" applyFill="1" applyBorder="1" applyProtection="1"/>
    <xf numFmtId="3" fontId="11" fillId="3" borderId="1" xfId="0" applyNumberFormat="1" applyFont="1" applyFill="1" applyBorder="1" applyAlignment="1" applyProtection="1"/>
    <xf numFmtId="171" fontId="11" fillId="3" borderId="3" xfId="0" applyNumberFormat="1" applyFont="1" applyFill="1" applyBorder="1" applyProtection="1"/>
    <xf numFmtId="171" fontId="11" fillId="3" borderId="3" xfId="28" applyNumberFormat="1" applyFont="1" applyFill="1" applyBorder="1" applyProtection="1"/>
    <xf numFmtId="0" fontId="11" fillId="3" borderId="44" xfId="0" applyNumberFormat="1" applyFont="1" applyFill="1" applyBorder="1" applyAlignment="1" applyProtection="1">
      <alignment horizontal="center"/>
    </xf>
    <xf numFmtId="0" fontId="18" fillId="3" borderId="0" xfId="60" applyFont="1" applyProtection="1">
      <alignment horizontal="left"/>
    </xf>
    <xf numFmtId="0" fontId="18" fillId="3" borderId="0" xfId="0" applyNumberFormat="1" applyFont="1" applyFill="1" applyAlignment="1" applyProtection="1">
      <alignment horizontal="right"/>
    </xf>
    <xf numFmtId="0" fontId="11" fillId="3" borderId="0" xfId="0" applyNumberFormat="1" applyFont="1" applyFill="1" applyAlignment="1" applyProtection="1">
      <alignment horizontal="right"/>
    </xf>
    <xf numFmtId="0" fontId="11" fillId="3" borderId="7" xfId="0" applyFont="1" applyFill="1" applyBorder="1" applyAlignment="1" applyProtection="1">
      <alignment horizontal="right"/>
    </xf>
    <xf numFmtId="0" fontId="11" fillId="3" borderId="0" xfId="0" applyFont="1" applyFill="1" applyAlignment="1" applyProtection="1">
      <alignment horizontal="centerContinuous" wrapText="1"/>
    </xf>
    <xf numFmtId="169" fontId="11" fillId="3" borderId="0" xfId="28" applyNumberFormat="1" applyFont="1" applyFill="1" applyAlignment="1" applyProtection="1">
      <alignment horizontal="right" vertical="center"/>
    </xf>
    <xf numFmtId="169" fontId="11" fillId="3" borderId="0" xfId="28" applyNumberFormat="1" applyFont="1" applyFill="1" applyAlignment="1" applyProtection="1">
      <alignment horizontal="center" wrapText="1"/>
    </xf>
    <xf numFmtId="0" fontId="38" fillId="3" borderId="0" xfId="0" applyFont="1" applyFill="1" applyAlignment="1" applyProtection="1">
      <alignment horizontal="left"/>
    </xf>
    <xf numFmtId="169" fontId="11" fillId="4" borderId="1" xfId="45" applyNumberFormat="1" applyFont="1" applyBorder="1" applyProtection="1">
      <protection locked="0"/>
    </xf>
    <xf numFmtId="165" fontId="11" fillId="3" borderId="0" xfId="28" applyNumberFormat="1" applyFont="1" applyFill="1" applyAlignment="1" applyProtection="1">
      <alignment horizontal="right"/>
    </xf>
    <xf numFmtId="164" fontId="11" fillId="3" borderId="0" xfId="28" applyNumberFormat="1" applyFont="1" applyFill="1" applyProtection="1"/>
    <xf numFmtId="177" fontId="11" fillId="3" borderId="1" xfId="28" applyNumberFormat="1" applyFont="1" applyFill="1" applyBorder="1" applyProtection="1"/>
    <xf numFmtId="177" fontId="11" fillId="3" borderId="0" xfId="28" applyNumberFormat="1" applyFont="1" applyFill="1" applyBorder="1" applyProtection="1"/>
    <xf numFmtId="169" fontId="11" fillId="3" borderId="0" xfId="28" applyNumberFormat="1" applyFont="1" applyFill="1" applyBorder="1" applyAlignment="1" applyProtection="1">
      <alignment horizontal="right"/>
    </xf>
    <xf numFmtId="0" fontId="11" fillId="3" borderId="7" xfId="0" applyFont="1" applyFill="1" applyBorder="1" applyProtection="1"/>
    <xf numFmtId="0" fontId="11" fillId="3" borderId="7" xfId="0" applyFont="1" applyFill="1" applyBorder="1" applyAlignment="1" applyProtection="1">
      <alignment horizontal="centerContinuous" wrapText="1"/>
    </xf>
    <xf numFmtId="0" fontId="11" fillId="3" borderId="0" xfId="0" applyFont="1" applyFill="1" applyBorder="1" applyAlignment="1" applyProtection="1">
      <alignment horizontal="centerContinuous" wrapText="1"/>
    </xf>
    <xf numFmtId="169" fontId="11" fillId="4" borderId="1" xfId="45" applyNumberFormat="1" applyFont="1" applyBorder="1" applyAlignment="1" applyProtection="1">
      <alignment horizontal="center"/>
      <protection locked="0"/>
    </xf>
    <xf numFmtId="195" fontId="11" fillId="3" borderId="0" xfId="28" applyNumberFormat="1" applyFont="1" applyFill="1" applyAlignment="1" applyProtection="1">
      <alignment horizontal="right"/>
    </xf>
    <xf numFmtId="164" fontId="11" fillId="3" borderId="0" xfId="28" applyNumberFormat="1" applyFont="1" applyFill="1" applyBorder="1" applyProtection="1"/>
    <xf numFmtId="195" fontId="38" fillId="3" borderId="0" xfId="28" applyNumberFormat="1" applyFont="1" applyFill="1" applyProtection="1"/>
    <xf numFmtId="0" fontId="18" fillId="3" borderId="0" xfId="0" quotePrefix="1" applyFont="1" applyFill="1" applyAlignment="1" applyProtection="1">
      <alignment horizontal="left"/>
    </xf>
    <xf numFmtId="171" fontId="11" fillId="3" borderId="7" xfId="0" applyNumberFormat="1" applyFont="1" applyFill="1" applyBorder="1" applyAlignment="1" applyProtection="1">
      <alignment horizontal="center"/>
    </xf>
    <xf numFmtId="2" fontId="18" fillId="3" borderId="0" xfId="0" applyNumberFormat="1" applyFont="1" applyFill="1" applyAlignment="1" applyProtection="1">
      <alignment horizontal="right"/>
    </xf>
    <xf numFmtId="2" fontId="11" fillId="3" borderId="0" xfId="0" applyNumberFormat="1" applyFont="1" applyFill="1" applyProtection="1"/>
    <xf numFmtId="0" fontId="32" fillId="3" borderId="0" xfId="0" applyFont="1" applyFill="1" applyAlignment="1" applyProtection="1">
      <alignment horizontal="centerContinuous" wrapText="1"/>
    </xf>
    <xf numFmtId="171" fontId="11" fillId="3" borderId="0" xfId="28" applyNumberFormat="1" applyFont="1" applyFill="1" applyAlignment="1" applyProtection="1">
      <alignment horizontal="center" wrapText="1"/>
    </xf>
    <xf numFmtId="2" fontId="11" fillId="3" borderId="0" xfId="0" applyNumberFormat="1" applyFont="1" applyFill="1" applyAlignment="1" applyProtection="1">
      <alignment horizontal="right"/>
    </xf>
    <xf numFmtId="171" fontId="11" fillId="3" borderId="0" xfId="28" applyNumberFormat="1" applyFont="1" applyFill="1" applyAlignment="1" applyProtection="1">
      <alignment horizontal="right"/>
    </xf>
    <xf numFmtId="3" fontId="11" fillId="4" borderId="1" xfId="28" applyNumberFormat="1" applyFont="1" applyFill="1" applyBorder="1" applyProtection="1">
      <protection locked="0"/>
    </xf>
    <xf numFmtId="39" fontId="38" fillId="3" borderId="0" xfId="28" applyNumberFormat="1" applyFont="1" applyFill="1" applyBorder="1" applyProtection="1"/>
    <xf numFmtId="195" fontId="11" fillId="3" borderId="0" xfId="28" applyNumberFormat="1" applyFont="1" applyFill="1" applyBorder="1" applyProtection="1"/>
    <xf numFmtId="179" fontId="11" fillId="3" borderId="0" xfId="37" applyNumberFormat="1" applyFont="1" applyFill="1" applyBorder="1" applyProtection="1"/>
    <xf numFmtId="39" fontId="11" fillId="3" borderId="1" xfId="28" applyNumberFormat="1" applyFont="1" applyFill="1" applyBorder="1" applyProtection="1">
      <protection locked="0"/>
    </xf>
    <xf numFmtId="171" fontId="38" fillId="3" borderId="0" xfId="0" applyNumberFormat="1" applyFont="1" applyFill="1" applyBorder="1" applyProtection="1"/>
    <xf numFmtId="0" fontId="18" fillId="3" borderId="0" xfId="0" quotePrefix="1" applyFont="1" applyFill="1" applyProtection="1"/>
    <xf numFmtId="0" fontId="11" fillId="3" borderId="7" xfId="0" applyFont="1" applyFill="1" applyBorder="1" applyAlignment="1" applyProtection="1">
      <alignment wrapText="1"/>
    </xf>
    <xf numFmtId="169" fontId="11" fillId="3" borderId="7" xfId="28" applyNumberFormat="1" applyFont="1" applyFill="1" applyBorder="1" applyAlignment="1" applyProtection="1">
      <alignment horizontal="right"/>
    </xf>
    <xf numFmtId="2" fontId="18" fillId="3" borderId="0" xfId="0" quotePrefix="1" applyNumberFormat="1" applyFont="1" applyFill="1" applyAlignment="1" applyProtection="1">
      <alignment horizontal="left" vertical="top"/>
    </xf>
    <xf numFmtId="0" fontId="11" fillId="3" borderId="0" xfId="0" applyFont="1" applyFill="1" applyBorder="1" applyAlignment="1" applyProtection="1">
      <alignment vertical="top" wrapText="1"/>
    </xf>
    <xf numFmtId="0" fontId="11" fillId="3" borderId="0" xfId="0" applyFont="1" applyFill="1" applyBorder="1" applyAlignment="1" applyProtection="1">
      <alignment horizontal="center" wrapText="1"/>
    </xf>
    <xf numFmtId="0" fontId="11" fillId="3" borderId="0" xfId="0" applyFont="1" applyFill="1" applyBorder="1" applyAlignment="1" applyProtection="1">
      <alignment horizontal="right" wrapText="1"/>
    </xf>
    <xf numFmtId="0" fontId="18" fillId="3" borderId="0" xfId="0" applyNumberFormat="1" applyFont="1" applyFill="1" applyAlignment="1" applyProtection="1">
      <alignment horizontal="right" vertical="top"/>
    </xf>
    <xf numFmtId="179" fontId="11" fillId="3" borderId="0" xfId="37" applyNumberFormat="1" applyFont="1" applyFill="1" applyProtection="1"/>
    <xf numFmtId="3" fontId="11" fillId="4" borderId="1" xfId="28" applyNumberFormat="1" applyFont="1" applyFill="1" applyBorder="1" applyAlignment="1" applyProtection="1">
      <protection locked="0"/>
    </xf>
    <xf numFmtId="3" fontId="11" fillId="4" borderId="1" xfId="28" applyNumberFormat="1" applyFont="1" applyFill="1" applyBorder="1" applyAlignment="1" applyProtection="1">
      <alignment horizontal="right"/>
      <protection locked="0"/>
    </xf>
    <xf numFmtId="178" fontId="11" fillId="3" borderId="0" xfId="28" applyNumberFormat="1" applyFont="1" applyFill="1" applyAlignment="1" applyProtection="1">
      <alignment horizontal="center"/>
    </xf>
    <xf numFmtId="178" fontId="11" fillId="3" borderId="1" xfId="28" applyNumberFormat="1" applyFont="1" applyFill="1" applyBorder="1" applyProtection="1"/>
    <xf numFmtId="178" fontId="11" fillId="3" borderId="0" xfId="28" applyNumberFormat="1" applyFont="1" applyFill="1" applyBorder="1" applyProtection="1"/>
    <xf numFmtId="178" fontId="11" fillId="3" borderId="0" xfId="0" applyNumberFormat="1" applyFont="1" applyFill="1" applyBorder="1" applyAlignment="1" applyProtection="1">
      <alignment horizontal="center"/>
    </xf>
    <xf numFmtId="3" fontId="11" fillId="3" borderId="1" xfId="28" applyNumberFormat="1" applyFont="1" applyFill="1" applyBorder="1" applyAlignment="1" applyProtection="1">
      <alignment horizontal="right"/>
    </xf>
    <xf numFmtId="178" fontId="11" fillId="3" borderId="0" xfId="0" applyNumberFormat="1" applyFont="1" applyFill="1" applyProtection="1"/>
    <xf numFmtId="178" fontId="86" fillId="3" borderId="0" xfId="0" applyNumberFormat="1" applyFont="1" applyFill="1" applyBorder="1" applyAlignment="1" applyProtection="1">
      <alignment horizontal="center"/>
    </xf>
    <xf numFmtId="173" fontId="11" fillId="3" borderId="0" xfId="0" applyNumberFormat="1" applyFont="1" applyFill="1" applyBorder="1" applyAlignment="1" applyProtection="1">
      <alignment horizontal="center"/>
    </xf>
    <xf numFmtId="2" fontId="18" fillId="3" borderId="0" xfId="0" quotePrefix="1" applyNumberFormat="1" applyFont="1" applyFill="1" applyAlignment="1" applyProtection="1">
      <alignment horizontal="right"/>
    </xf>
    <xf numFmtId="0" fontId="11" fillId="3" borderId="0" xfId="0" applyFont="1" applyFill="1" applyBorder="1" applyAlignment="1" applyProtection="1">
      <alignment horizontal="left"/>
    </xf>
    <xf numFmtId="2" fontId="18" fillId="3" borderId="0" xfId="0" applyNumberFormat="1" applyFont="1" applyFill="1" applyAlignment="1" applyProtection="1">
      <alignment horizontal="left" vertical="top"/>
    </xf>
    <xf numFmtId="1" fontId="11" fillId="4" borderId="1" xfId="28" applyNumberFormat="1" applyFont="1" applyFill="1" applyBorder="1" applyAlignment="1" applyProtection="1">
      <protection locked="0"/>
    </xf>
    <xf numFmtId="2" fontId="11" fillId="3" borderId="1" xfId="0" applyNumberFormat="1" applyFont="1" applyFill="1" applyBorder="1" applyProtection="1"/>
    <xf numFmtId="2" fontId="11" fillId="3" borderId="45" xfId="0" applyNumberFormat="1" applyFont="1" applyFill="1" applyBorder="1" applyProtection="1"/>
    <xf numFmtId="167" fontId="18" fillId="3" borderId="0" xfId="28" applyFont="1" applyFill="1" applyAlignment="1" applyProtection="1">
      <alignment horizontal="left"/>
    </xf>
    <xf numFmtId="171" fontId="11" fillId="3" borderId="0" xfId="28" applyNumberFormat="1" applyFont="1" applyFill="1" applyAlignment="1" applyProtection="1">
      <alignment horizontal="center"/>
    </xf>
    <xf numFmtId="0" fontId="18" fillId="3" borderId="0" xfId="0" quotePrefix="1" applyFont="1" applyFill="1" applyAlignment="1" applyProtection="1">
      <alignment horizontal="right"/>
    </xf>
    <xf numFmtId="171" fontId="86" fillId="3" borderId="0" xfId="28" applyNumberFormat="1" applyFont="1" applyFill="1" applyAlignment="1" applyProtection="1">
      <alignment horizontal="center"/>
    </xf>
    <xf numFmtId="0" fontId="18" fillId="3" borderId="0" xfId="60" applyFont="1" applyFill="1" applyProtection="1">
      <alignment horizontal="left"/>
    </xf>
    <xf numFmtId="0" fontId="32" fillId="3" borderId="0" xfId="60" applyFont="1" applyFill="1" applyProtection="1">
      <alignment horizontal="left"/>
    </xf>
    <xf numFmtId="171" fontId="11" fillId="3" borderId="0" xfId="28" applyNumberFormat="1" applyFont="1" applyFill="1" applyBorder="1" applyAlignment="1" applyProtection="1">
      <alignment horizontal="center" vertical="center" wrapText="1"/>
    </xf>
    <xf numFmtId="0" fontId="18" fillId="3" borderId="0" xfId="0" quotePrefix="1" applyFont="1" applyFill="1" applyAlignment="1" applyProtection="1">
      <alignment vertical="center"/>
    </xf>
    <xf numFmtId="171" fontId="11" fillId="3" borderId="1" xfId="0" applyNumberFormat="1" applyFont="1" applyFill="1" applyBorder="1" applyProtection="1"/>
    <xf numFmtId="39" fontId="11" fillId="3" borderId="0" xfId="28" applyNumberFormat="1" applyFont="1" applyFill="1" applyBorder="1" applyProtection="1">
      <protection locked="0"/>
    </xf>
    <xf numFmtId="171" fontId="18" fillId="3" borderId="1" xfId="28" applyNumberFormat="1" applyFont="1" applyFill="1" applyBorder="1" applyProtection="1"/>
    <xf numFmtId="37" fontId="18" fillId="3" borderId="1" xfId="0" applyNumberFormat="1" applyFont="1" applyFill="1" applyBorder="1" applyProtection="1"/>
    <xf numFmtId="169" fontId="11" fillId="3" borderId="0" xfId="30" applyNumberFormat="1" applyFont="1" applyFill="1" applyProtection="1"/>
    <xf numFmtId="171" fontId="38" fillId="3" borderId="4" xfId="0" applyNumberFormat="1" applyFont="1" applyFill="1" applyBorder="1" applyProtection="1"/>
    <xf numFmtId="171" fontId="11" fillId="3" borderId="0" xfId="30" applyNumberFormat="1" applyFont="1" applyFill="1" applyBorder="1" applyProtection="1"/>
    <xf numFmtId="171" fontId="38" fillId="3" borderId="0" xfId="0" applyNumberFormat="1" applyFont="1" applyFill="1" applyProtection="1"/>
    <xf numFmtId="171" fontId="11" fillId="3" borderId="0" xfId="30" applyNumberFormat="1" applyFont="1" applyFill="1" applyProtection="1"/>
    <xf numFmtId="0" fontId="87" fillId="3" borderId="0" xfId="0" applyFont="1" applyFill="1" applyAlignment="1" applyProtection="1">
      <alignment horizontal="center" vertical="center" wrapText="1"/>
    </xf>
    <xf numFmtId="4" fontId="11" fillId="3" borderId="0" xfId="30" applyNumberFormat="1" applyFont="1" applyFill="1" applyBorder="1" applyProtection="1"/>
    <xf numFmtId="4" fontId="11" fillId="3" borderId="1" xfId="28" applyNumberFormat="1" applyFont="1" applyFill="1" applyBorder="1" applyAlignment="1" applyProtection="1">
      <alignment horizontal="center"/>
    </xf>
    <xf numFmtId="39" fontId="11" fillId="3" borderId="0" xfId="0" applyNumberFormat="1" applyFont="1" applyFill="1" applyAlignment="1" applyProtection="1">
      <alignment horizontal="center"/>
    </xf>
    <xf numFmtId="195" fontId="11" fillId="3" borderId="1" xfId="28" applyNumberFormat="1" applyFont="1" applyFill="1" applyBorder="1" applyAlignment="1" applyProtection="1">
      <alignment horizontal="center"/>
    </xf>
    <xf numFmtId="3" fontId="11" fillId="3" borderId="1" xfId="30" applyNumberFormat="1" applyFont="1" applyFill="1" applyBorder="1" applyProtection="1"/>
    <xf numFmtId="3" fontId="11" fillId="3" borderId="0" xfId="30" applyNumberFormat="1" applyFont="1" applyFill="1" applyBorder="1" applyProtection="1"/>
    <xf numFmtId="172" fontId="11" fillId="3" borderId="0" xfId="28" applyNumberFormat="1" applyFont="1" applyFill="1" applyBorder="1" applyProtection="1"/>
    <xf numFmtId="172" fontId="11" fillId="3" borderId="0" xfId="28" applyNumberFormat="1" applyFont="1" applyFill="1" applyBorder="1" applyAlignment="1" applyProtection="1"/>
    <xf numFmtId="0" fontId="88" fillId="3" borderId="0" xfId="0" applyFont="1" applyFill="1" applyAlignment="1" applyProtection="1">
      <alignment horizontal="left"/>
    </xf>
    <xf numFmtId="0" fontId="32" fillId="3" borderId="0" xfId="0" applyFont="1" applyFill="1" applyAlignment="1" applyProtection="1"/>
    <xf numFmtId="3" fontId="32" fillId="3" borderId="0" xfId="30" applyNumberFormat="1" applyFont="1" applyFill="1" applyBorder="1" applyProtection="1"/>
    <xf numFmtId="0" fontId="32" fillId="3" borderId="0" xfId="0" applyFont="1" applyFill="1" applyAlignment="1" applyProtection="1">
      <alignment horizontal="left"/>
    </xf>
    <xf numFmtId="3" fontId="18" fillId="3" borderId="1" xfId="30" applyNumberFormat="1" applyFont="1" applyFill="1" applyBorder="1" applyProtection="1"/>
    <xf numFmtId="0" fontId="87" fillId="3" borderId="0" xfId="0" applyFont="1" applyFill="1" applyBorder="1" applyAlignment="1" applyProtection="1">
      <alignment horizontal="center" vertical="center" wrapText="1"/>
    </xf>
    <xf numFmtId="0" fontId="11" fillId="3" borderId="1" xfId="0" applyFont="1" applyFill="1" applyBorder="1" applyAlignment="1" applyProtection="1">
      <alignment horizontal="right"/>
    </xf>
    <xf numFmtId="39" fontId="11" fillId="3" borderId="0" xfId="0" applyNumberFormat="1" applyFont="1" applyFill="1" applyBorder="1" applyAlignment="1" applyProtection="1">
      <alignment horizontal="center"/>
    </xf>
    <xf numFmtId="4" fontId="11" fillId="3" borderId="1" xfId="30" applyNumberFormat="1" applyFont="1" applyFill="1" applyBorder="1" applyProtection="1"/>
    <xf numFmtId="0" fontId="66" fillId="3" borderId="0" xfId="0" applyFont="1" applyFill="1" applyBorder="1" applyAlignment="1" applyProtection="1">
      <alignment horizontal="center"/>
    </xf>
    <xf numFmtId="0" fontId="18" fillId="3" borderId="0" xfId="0" applyFont="1" applyFill="1" applyBorder="1" applyAlignment="1" applyProtection="1"/>
    <xf numFmtId="195" fontId="11" fillId="3" borderId="0" xfId="28" applyNumberFormat="1" applyFont="1" applyFill="1" applyBorder="1" applyAlignment="1" applyProtection="1">
      <alignment horizontal="right"/>
    </xf>
    <xf numFmtId="0" fontId="32" fillId="3" borderId="0" xfId="0" applyFont="1" applyFill="1" applyBorder="1" applyAlignment="1" applyProtection="1"/>
    <xf numFmtId="0" fontId="32" fillId="3" borderId="0" xfId="0" applyFont="1" applyFill="1" applyAlignment="1" applyProtection="1">
      <alignment horizontal="right"/>
    </xf>
    <xf numFmtId="0" fontId="89" fillId="3" borderId="0" xfId="0" applyFont="1" applyFill="1" applyProtection="1"/>
    <xf numFmtId="3" fontId="38" fillId="3" borderId="0" xfId="30" applyNumberFormat="1" applyFont="1" applyFill="1" applyBorder="1" applyProtection="1"/>
    <xf numFmtId="2" fontId="11" fillId="3" borderId="5" xfId="28" applyNumberFormat="1" applyFont="1" applyFill="1" applyBorder="1" applyProtection="1"/>
    <xf numFmtId="2" fontId="11" fillId="3" borderId="0" xfId="28" applyNumberFormat="1" applyFont="1" applyFill="1" applyProtection="1"/>
    <xf numFmtId="174" fontId="11" fillId="3" borderId="0" xfId="0" applyNumberFormat="1" applyFont="1" applyFill="1" applyProtection="1"/>
    <xf numFmtId="0" fontId="18" fillId="3" borderId="0" xfId="0" applyFont="1" applyFill="1" applyAlignment="1" applyProtection="1">
      <alignment horizontal="left" vertical="center"/>
    </xf>
    <xf numFmtId="39" fontId="11" fillId="3" borderId="0" xfId="0" applyNumberFormat="1" applyFont="1" applyFill="1" applyBorder="1" applyProtection="1"/>
    <xf numFmtId="0" fontId="66" fillId="3" borderId="0" xfId="0" applyFont="1" applyFill="1" applyAlignment="1">
      <alignment horizontal="center" vertical="center" wrapText="1"/>
    </xf>
    <xf numFmtId="195" fontId="11" fillId="3" borderId="0" xfId="0" applyNumberFormat="1" applyFont="1" applyFill="1" applyAlignment="1" applyProtection="1">
      <alignment horizontal="center"/>
    </xf>
    <xf numFmtId="197" fontId="11" fillId="3" borderId="0" xfId="0" applyNumberFormat="1" applyFont="1" applyFill="1" applyAlignment="1" applyProtection="1">
      <alignment horizontal="center"/>
    </xf>
    <xf numFmtId="4" fontId="11" fillId="3" borderId="0" xfId="0" applyNumberFormat="1" applyFont="1" applyFill="1" applyBorder="1" applyProtection="1"/>
    <xf numFmtId="174" fontId="11" fillId="3" borderId="0" xfId="0" applyNumberFormat="1" applyFont="1" applyFill="1" applyBorder="1" applyAlignment="1" applyProtection="1">
      <alignment horizontal="right"/>
    </xf>
    <xf numFmtId="175" fontId="18" fillId="3" borderId="0" xfId="28" applyNumberFormat="1" applyFont="1" applyFill="1" applyProtection="1"/>
    <xf numFmtId="0" fontId="11" fillId="3" borderId="0" xfId="0" applyFont="1" applyFill="1" applyAlignment="1" applyProtection="1">
      <alignment horizontal="center" vertical="center"/>
    </xf>
    <xf numFmtId="182" fontId="11" fillId="3" borderId="1" xfId="0" applyNumberFormat="1" applyFont="1" applyFill="1" applyBorder="1" applyProtection="1"/>
    <xf numFmtId="0" fontId="11" fillId="3" borderId="0" xfId="0" applyFont="1" applyFill="1" applyAlignment="1" applyProtection="1">
      <alignment horizontal="right" vertical="top"/>
    </xf>
    <xf numFmtId="197" fontId="11" fillId="3" borderId="0" xfId="0" applyNumberFormat="1" applyFont="1" applyFill="1" applyAlignment="1" applyProtection="1">
      <alignment horizontal="center" vertical="center"/>
    </xf>
    <xf numFmtId="0" fontId="11" fillId="3" borderId="0" xfId="0" applyFont="1" applyFill="1" applyAlignment="1" applyProtection="1">
      <alignment horizontal="left" vertical="center" wrapText="1"/>
    </xf>
    <xf numFmtId="174" fontId="11" fillId="3" borderId="0" xfId="0" applyNumberFormat="1" applyFont="1" applyFill="1" applyAlignment="1" applyProtection="1"/>
    <xf numFmtId="0" fontId="11" fillId="3" borderId="0" xfId="0" applyFont="1" applyFill="1" applyAlignment="1" applyProtection="1">
      <alignment vertical="top" wrapText="1"/>
    </xf>
    <xf numFmtId="167" fontId="11" fillId="3" borderId="0" xfId="0" applyNumberFormat="1" applyFont="1" applyFill="1" applyBorder="1" applyProtection="1"/>
    <xf numFmtId="0" fontId="90" fillId="3" borderId="0" xfId="0" applyFont="1" applyFill="1" applyBorder="1" applyProtection="1"/>
    <xf numFmtId="0" fontId="91" fillId="3" borderId="0" xfId="0" applyFont="1" applyFill="1" applyAlignment="1" applyProtection="1"/>
    <xf numFmtId="37" fontId="11" fillId="3" borderId="0" xfId="0" applyNumberFormat="1" applyFont="1" applyFill="1" applyAlignment="1" applyProtection="1">
      <alignment horizontal="center"/>
    </xf>
    <xf numFmtId="0" fontId="11" fillId="3" borderId="0" xfId="0" applyFont="1" applyFill="1"/>
    <xf numFmtId="3" fontId="18" fillId="3" borderId="8" xfId="28" applyNumberFormat="1" applyFont="1" applyFill="1" applyBorder="1" applyProtection="1"/>
    <xf numFmtId="39" fontId="11" fillId="3" borderId="1" xfId="0" applyNumberFormat="1" applyFont="1" applyFill="1" applyBorder="1" applyAlignment="1" applyProtection="1"/>
    <xf numFmtId="175" fontId="18" fillId="3" borderId="0" xfId="0" applyNumberFormat="1" applyFont="1" applyFill="1" applyAlignment="1" applyProtection="1">
      <alignment horizontal="right"/>
    </xf>
    <xf numFmtId="39" fontId="11" fillId="3" borderId="0" xfId="0" applyNumberFormat="1" applyFont="1" applyFill="1" applyBorder="1" applyAlignment="1" applyProtection="1"/>
    <xf numFmtId="3" fontId="11" fillId="0" borderId="1" xfId="0" applyNumberFormat="1" applyFont="1" applyFill="1" applyBorder="1" applyAlignment="1" applyProtection="1">
      <protection locked="0"/>
    </xf>
    <xf numFmtId="175" fontId="11" fillId="3" borderId="1" xfId="0" applyNumberFormat="1" applyFont="1" applyFill="1" applyBorder="1" applyAlignment="1" applyProtection="1"/>
    <xf numFmtId="3" fontId="11" fillId="3" borderId="0" xfId="0" applyNumberFormat="1" applyFont="1" applyFill="1" applyBorder="1" applyAlignment="1" applyProtection="1"/>
    <xf numFmtId="37" fontId="66" fillId="3" borderId="0" xfId="0" applyNumberFormat="1" applyFont="1" applyFill="1" applyAlignment="1" applyProtection="1">
      <alignment horizontal="center"/>
    </xf>
    <xf numFmtId="173" fontId="84" fillId="3" borderId="0" xfId="0" applyNumberFormat="1" applyFont="1" applyFill="1" applyAlignment="1" applyProtection="1">
      <alignment horizontal="center"/>
    </xf>
    <xf numFmtId="174" fontId="84" fillId="7" borderId="1" xfId="0" applyNumberFormat="1" applyFont="1" applyFill="1" applyBorder="1" applyAlignment="1" applyProtection="1">
      <alignment horizontal="center"/>
    </xf>
    <xf numFmtId="174" fontId="11" fillId="3" borderId="0" xfId="0" applyNumberFormat="1" applyFont="1" applyFill="1" applyAlignment="1" applyProtection="1">
      <alignment horizontal="center"/>
    </xf>
    <xf numFmtId="3" fontId="18" fillId="3" borderId="1" xfId="0" applyNumberFormat="1" applyFont="1" applyFill="1" applyBorder="1" applyAlignment="1" applyProtection="1"/>
    <xf numFmtId="0" fontId="11" fillId="3" borderId="12" xfId="0" applyFont="1" applyFill="1" applyBorder="1" applyProtection="1"/>
    <xf numFmtId="2" fontId="11" fillId="3" borderId="4" xfId="28" applyNumberFormat="1" applyFont="1" applyFill="1" applyBorder="1" applyProtection="1"/>
    <xf numFmtId="181" fontId="11" fillId="3" borderId="0" xfId="28" applyNumberFormat="1" applyFont="1" applyFill="1" applyProtection="1"/>
    <xf numFmtId="0" fontId="92" fillId="3" borderId="0" xfId="0" applyFont="1" applyFill="1" applyAlignment="1" applyProtection="1">
      <alignment horizontal="left"/>
    </xf>
    <xf numFmtId="0" fontId="92" fillId="3" borderId="0" xfId="0" applyFont="1" applyFill="1" applyAlignment="1" applyProtection="1"/>
    <xf numFmtId="0" fontId="11" fillId="4" borderId="1" xfId="0" applyFont="1" applyFill="1" applyBorder="1" applyProtection="1">
      <protection locked="0"/>
    </xf>
    <xf numFmtId="0" fontId="90" fillId="3" borderId="0" xfId="0" applyFont="1" applyFill="1" applyAlignment="1" applyProtection="1">
      <alignment horizontal="left"/>
    </xf>
    <xf numFmtId="2" fontId="11" fillId="3" borderId="7" xfId="28" applyNumberFormat="1" applyFont="1" applyFill="1" applyBorder="1" applyAlignment="1" applyProtection="1">
      <alignment horizontal="center"/>
    </xf>
    <xf numFmtId="181" fontId="11" fillId="3" borderId="7" xfId="28" applyNumberFormat="1" applyFont="1" applyFill="1" applyBorder="1" applyAlignment="1" applyProtection="1">
      <alignment horizontal="center"/>
    </xf>
    <xf numFmtId="169" fontId="93" fillId="3" borderId="0" xfId="28" applyNumberFormat="1" applyFont="1" applyFill="1" applyAlignment="1" applyProtection="1"/>
    <xf numFmtId="169" fontId="93" fillId="3" borderId="0" xfId="28" applyNumberFormat="1" applyFont="1" applyFill="1" applyAlignment="1" applyProtection="1">
      <alignment horizontal="centerContinuous"/>
    </xf>
    <xf numFmtId="0" fontId="67" fillId="3" borderId="0" xfId="0" applyFont="1" applyFill="1" applyAlignment="1" applyProtection="1">
      <alignment horizontal="centerContinuous"/>
    </xf>
    <xf numFmtId="0" fontId="32" fillId="3" borderId="0" xfId="0" applyFont="1" applyFill="1" applyAlignment="1" applyProtection="1">
      <alignment horizontal="centerContinuous"/>
    </xf>
    <xf numFmtId="2" fontId="67" fillId="3" borderId="0" xfId="28" applyNumberFormat="1" applyFont="1" applyFill="1" applyAlignment="1" applyProtection="1">
      <alignment horizontal="centerContinuous"/>
    </xf>
    <xf numFmtId="181" fontId="67" fillId="3" borderId="0" xfId="28" applyNumberFormat="1" applyFont="1" applyFill="1" applyAlignment="1" applyProtection="1">
      <alignment horizontal="centerContinuous"/>
    </xf>
    <xf numFmtId="0" fontId="11" fillId="3" borderId="1" xfId="0" applyFont="1" applyFill="1" applyBorder="1" applyAlignment="1" applyProtection="1">
      <alignment horizontal="centerContinuous" wrapText="1"/>
    </xf>
    <xf numFmtId="169" fontId="11" fillId="3" borderId="1" xfId="28" applyNumberFormat="1" applyFont="1" applyFill="1" applyBorder="1" applyAlignment="1" applyProtection="1">
      <alignment horizontal="right"/>
    </xf>
    <xf numFmtId="2" fontId="11" fillId="3" borderId="1" xfId="28" applyNumberFormat="1" applyFont="1" applyFill="1" applyBorder="1" applyAlignment="1" applyProtection="1">
      <alignment horizontal="right"/>
    </xf>
    <xf numFmtId="181" fontId="11" fillId="3" borderId="1" xfId="28" applyNumberFormat="1" applyFont="1" applyFill="1" applyBorder="1" applyAlignment="1" applyProtection="1">
      <alignment horizontal="right"/>
    </xf>
    <xf numFmtId="188" fontId="67" fillId="2" borderId="1" xfId="35" applyNumberFormat="1" applyFont="1" applyProtection="1">
      <alignment horizontal="right" vertical="top"/>
    </xf>
    <xf numFmtId="176" fontId="11" fillId="4" borderId="1" xfId="28" applyNumberFormat="1" applyFont="1" applyFill="1" applyBorder="1" applyProtection="1">
      <protection locked="0"/>
    </xf>
    <xf numFmtId="0" fontId="11" fillId="3" borderId="6" xfId="0" applyFont="1" applyFill="1" applyBorder="1" applyAlignment="1" applyProtection="1">
      <alignment horizontal="left"/>
    </xf>
    <xf numFmtId="174" fontId="67" fillId="3" borderId="11" xfId="35" applyFont="1" applyFill="1" applyBorder="1" applyProtection="1">
      <alignment horizontal="right" vertical="top"/>
    </xf>
    <xf numFmtId="176" fontId="11" fillId="3" borderId="11" xfId="28" applyNumberFormat="1" applyFont="1" applyFill="1" applyBorder="1" applyProtection="1"/>
    <xf numFmtId="176" fontId="11" fillId="3" borderId="19" xfId="28" applyNumberFormat="1" applyFont="1" applyFill="1" applyBorder="1" applyProtection="1"/>
    <xf numFmtId="176" fontId="11" fillId="3" borderId="1" xfId="28" applyNumberFormat="1" applyFont="1" applyFill="1" applyBorder="1" applyProtection="1"/>
    <xf numFmtId="168" fontId="11" fillId="3" borderId="0" xfId="28" applyNumberFormat="1" applyFont="1" applyFill="1" applyProtection="1"/>
    <xf numFmtId="168" fontId="11" fillId="3" borderId="0" xfId="0" applyNumberFormat="1" applyFont="1" applyFill="1" applyProtection="1"/>
    <xf numFmtId="168" fontId="67" fillId="3" borderId="0" xfId="0" applyNumberFormat="1" applyFont="1" applyFill="1" applyAlignment="1" applyProtection="1">
      <alignment horizontal="centerContinuous"/>
    </xf>
    <xf numFmtId="169" fontId="93" fillId="3" borderId="0" xfId="28" applyNumberFormat="1" applyFont="1" applyFill="1" applyAlignment="1" applyProtection="1">
      <alignment horizontal="left"/>
    </xf>
    <xf numFmtId="168" fontId="67" fillId="3" borderId="0" xfId="28" applyNumberFormat="1" applyFont="1" applyFill="1" applyAlignment="1" applyProtection="1">
      <alignment horizontal="centerContinuous"/>
    </xf>
    <xf numFmtId="168" fontId="11" fillId="3" borderId="1" xfId="28" applyNumberFormat="1" applyFont="1" applyFill="1" applyBorder="1" applyAlignment="1" applyProtection="1">
      <alignment horizontal="right"/>
    </xf>
    <xf numFmtId="168" fontId="11" fillId="3" borderId="1" xfId="0" applyNumberFormat="1" applyFont="1" applyFill="1" applyBorder="1" applyAlignment="1" applyProtection="1">
      <alignment horizontal="right"/>
    </xf>
    <xf numFmtId="176" fontId="11" fillId="3" borderId="0" xfId="28" applyNumberFormat="1" applyFont="1" applyFill="1" applyBorder="1" applyProtection="1"/>
    <xf numFmtId="180" fontId="11" fillId="3" borderId="1" xfId="28" applyNumberFormat="1" applyFont="1" applyFill="1" applyBorder="1" applyProtection="1"/>
    <xf numFmtId="180" fontId="11" fillId="3" borderId="1" xfId="0" applyNumberFormat="1" applyFont="1" applyFill="1" applyBorder="1" applyProtection="1"/>
    <xf numFmtId="180" fontId="11" fillId="3" borderId="0" xfId="28" applyNumberFormat="1" applyFont="1" applyFill="1" applyBorder="1" applyProtection="1"/>
    <xf numFmtId="180" fontId="11" fillId="3" borderId="0" xfId="0" applyNumberFormat="1" applyFont="1" applyFill="1" applyBorder="1" applyProtection="1"/>
    <xf numFmtId="180" fontId="11" fillId="3" borderId="0" xfId="28" applyNumberFormat="1" applyFont="1" applyFill="1" applyBorder="1" applyAlignment="1" applyProtection="1">
      <alignment horizontal="right" wrapText="1"/>
    </xf>
    <xf numFmtId="183" fontId="11" fillId="3" borderId="1" xfId="28" applyNumberFormat="1" applyFont="1" applyFill="1" applyBorder="1" applyProtection="1"/>
    <xf numFmtId="39" fontId="18" fillId="3" borderId="0" xfId="28" applyNumberFormat="1" applyFont="1" applyFill="1" applyProtection="1"/>
    <xf numFmtId="39" fontId="11" fillId="3" borderId="24" xfId="0" applyNumberFormat="1" applyFont="1" applyFill="1" applyBorder="1" applyProtection="1"/>
    <xf numFmtId="39" fontId="11" fillId="3" borderId="16" xfId="0" applyNumberFormat="1" applyFont="1" applyFill="1" applyBorder="1" applyProtection="1"/>
    <xf numFmtId="39" fontId="11" fillId="3" borderId="16" xfId="28" applyNumberFormat="1" applyFont="1" applyFill="1" applyBorder="1" applyProtection="1"/>
    <xf numFmtId="0" fontId="11" fillId="3" borderId="25" xfId="0" applyFont="1" applyFill="1" applyBorder="1" applyProtection="1"/>
    <xf numFmtId="0" fontId="11" fillId="3" borderId="17" xfId="0" applyFont="1" applyFill="1" applyBorder="1" applyProtection="1"/>
    <xf numFmtId="0" fontId="11" fillId="3" borderId="9" xfId="0" applyFont="1" applyFill="1" applyBorder="1" applyAlignment="1" applyProtection="1">
      <alignment horizontal="center"/>
    </xf>
    <xf numFmtId="0" fontId="11" fillId="3" borderId="6" xfId="0" applyFont="1" applyFill="1" applyBorder="1" applyAlignment="1" applyProtection="1">
      <alignment horizontal="right"/>
    </xf>
    <xf numFmtId="169" fontId="11" fillId="3" borderId="11" xfId="28" applyNumberFormat="1" applyFont="1" applyFill="1" applyBorder="1" applyAlignment="1" applyProtection="1">
      <alignment horizontal="right" wrapText="1"/>
    </xf>
    <xf numFmtId="0" fontId="11" fillId="3" borderId="19" xfId="0" applyFont="1" applyFill="1" applyBorder="1" applyAlignment="1" applyProtection="1">
      <alignment horizontal="right"/>
    </xf>
    <xf numFmtId="0" fontId="11" fillId="3" borderId="9" xfId="0" applyFont="1" applyFill="1" applyBorder="1" applyAlignment="1" applyProtection="1">
      <alignment horizontal="right"/>
    </xf>
    <xf numFmtId="169" fontId="11" fillId="3" borderId="0" xfId="28" applyNumberFormat="1" applyFont="1" applyFill="1" applyBorder="1" applyAlignment="1" applyProtection="1">
      <alignment horizontal="right" wrapText="1"/>
    </xf>
    <xf numFmtId="188" fontId="67" fillId="2" borderId="1" xfId="35" applyNumberFormat="1" applyFont="1" applyBorder="1" applyProtection="1">
      <alignment horizontal="right" vertical="top"/>
    </xf>
    <xf numFmtId="183" fontId="11" fillId="3" borderId="1" xfId="0" applyNumberFormat="1" applyFont="1" applyFill="1" applyBorder="1" applyAlignment="1" applyProtection="1"/>
    <xf numFmtId="183" fontId="11" fillId="3" borderId="6" xfId="0" applyNumberFormat="1" applyFont="1" applyFill="1" applyBorder="1" applyAlignment="1" applyProtection="1"/>
    <xf numFmtId="188" fontId="67" fillId="3" borderId="0" xfId="35" applyNumberFormat="1" applyFont="1" applyFill="1" applyBorder="1" applyProtection="1">
      <alignment horizontal="right" vertical="top"/>
    </xf>
    <xf numFmtId="183" fontId="11" fillId="3" borderId="9" xfId="0" applyNumberFormat="1" applyFont="1" applyFill="1" applyBorder="1" applyAlignment="1" applyProtection="1"/>
    <xf numFmtId="183" fontId="11" fillId="3" borderId="0" xfId="0" applyNumberFormat="1" applyFont="1" applyFill="1" applyBorder="1" applyAlignment="1" applyProtection="1"/>
    <xf numFmtId="39" fontId="11" fillId="3" borderId="0" xfId="0" applyNumberFormat="1" applyFont="1" applyFill="1" applyAlignment="1" applyProtection="1"/>
    <xf numFmtId="176" fontId="18" fillId="3" borderId="0" xfId="28" applyNumberFormat="1" applyFont="1" applyFill="1" applyAlignment="1" applyProtection="1"/>
    <xf numFmtId="174" fontId="11" fillId="3" borderId="0" xfId="28" applyNumberFormat="1" applyFont="1" applyFill="1" applyBorder="1" applyProtection="1"/>
    <xf numFmtId="183" fontId="11" fillId="3" borderId="0" xfId="28" applyNumberFormat="1" applyFont="1" applyFill="1" applyBorder="1" applyAlignment="1" applyProtection="1"/>
    <xf numFmtId="0" fontId="11" fillId="3" borderId="9" xfId="0" applyFont="1" applyFill="1" applyBorder="1" applyProtection="1"/>
    <xf numFmtId="176" fontId="18" fillId="3" borderId="0" xfId="28" applyNumberFormat="1" applyFont="1" applyFill="1" applyBorder="1" applyAlignment="1" applyProtection="1"/>
    <xf numFmtId="0" fontId="11" fillId="3" borderId="17" xfId="0" applyFont="1" applyFill="1" applyBorder="1" applyAlignment="1" applyProtection="1">
      <alignment wrapText="1"/>
    </xf>
    <xf numFmtId="176" fontId="11" fillId="3" borderId="1" xfId="0" applyNumberFormat="1" applyFont="1" applyFill="1" applyBorder="1" applyProtection="1"/>
    <xf numFmtId="176" fontId="11" fillId="3" borderId="9" xfId="28" applyNumberFormat="1" applyFont="1" applyFill="1" applyBorder="1" applyProtection="1"/>
    <xf numFmtId="176" fontId="11" fillId="3" borderId="0" xfId="0" applyNumberFormat="1" applyFont="1" applyFill="1" applyBorder="1" applyProtection="1"/>
    <xf numFmtId="0" fontId="11" fillId="3" borderId="18" xfId="0" applyFont="1" applyFill="1" applyBorder="1" applyProtection="1"/>
    <xf numFmtId="183" fontId="11" fillId="3" borderId="1" xfId="28" applyNumberFormat="1" applyFont="1" applyFill="1" applyBorder="1" applyAlignment="1" applyProtection="1">
      <alignment horizontal="right"/>
    </xf>
    <xf numFmtId="183" fontId="11" fillId="3" borderId="7" xfId="28" applyNumberFormat="1" applyFont="1" applyFill="1" applyBorder="1" applyAlignment="1" applyProtection="1">
      <alignment horizontal="right"/>
    </xf>
    <xf numFmtId="167" fontId="11" fillId="3" borderId="7" xfId="28" applyFont="1" applyFill="1" applyBorder="1" applyAlignment="1" applyProtection="1">
      <alignment horizontal="right"/>
    </xf>
    <xf numFmtId="183" fontId="11" fillId="3" borderId="23" xfId="28" applyNumberFormat="1" applyFont="1" applyFill="1" applyBorder="1" applyAlignment="1" applyProtection="1">
      <alignment horizontal="right"/>
    </xf>
    <xf numFmtId="183" fontId="11" fillId="3" borderId="0" xfId="28" applyNumberFormat="1" applyFont="1" applyFill="1" applyBorder="1" applyAlignment="1" applyProtection="1">
      <alignment horizontal="right"/>
    </xf>
    <xf numFmtId="167" fontId="11" fillId="3" borderId="0" xfId="28" applyFont="1" applyFill="1" applyBorder="1" applyAlignment="1" applyProtection="1">
      <alignment horizontal="right"/>
    </xf>
    <xf numFmtId="39" fontId="11" fillId="3" borderId="1" xfId="0" applyNumberFormat="1" applyFont="1" applyFill="1" applyBorder="1" applyAlignment="1" applyProtection="1">
      <alignment horizontal="center"/>
    </xf>
    <xf numFmtId="166" fontId="11" fillId="3" borderId="0" xfId="37" applyFont="1" applyFill="1" applyProtection="1"/>
    <xf numFmtId="173" fontId="11" fillId="3" borderId="0" xfId="0" applyNumberFormat="1" applyFont="1" applyFill="1" applyBorder="1" applyProtection="1"/>
    <xf numFmtId="173" fontId="11" fillId="3" borderId="1" xfId="0" applyNumberFormat="1" applyFont="1" applyFill="1" applyBorder="1" applyProtection="1"/>
    <xf numFmtId="39" fontId="18" fillId="3" borderId="0" xfId="28" applyNumberFormat="1" applyFont="1" applyFill="1" applyBorder="1" applyAlignment="1" applyProtection="1"/>
    <xf numFmtId="195" fontId="11" fillId="3" borderId="0" xfId="0" applyNumberFormat="1" applyFont="1" applyFill="1" applyBorder="1" applyProtection="1"/>
    <xf numFmtId="2" fontId="18" fillId="3" borderId="0" xfId="0" applyNumberFormat="1" applyFont="1" applyFill="1" applyBorder="1" applyAlignment="1" applyProtection="1">
      <alignment horizontal="left" vertical="top"/>
    </xf>
    <xf numFmtId="173" fontId="11" fillId="3" borderId="0" xfId="0" applyNumberFormat="1" applyFont="1" applyFill="1" applyBorder="1" applyAlignment="1" applyProtection="1">
      <alignment vertical="top"/>
    </xf>
    <xf numFmtId="173" fontId="11" fillId="3" borderId="10" xfId="0" applyNumberFormat="1" applyFont="1" applyFill="1" applyBorder="1" applyAlignment="1" applyProtection="1">
      <alignment vertical="top"/>
    </xf>
    <xf numFmtId="39" fontId="18" fillId="3" borderId="0" xfId="28" applyNumberFormat="1" applyFont="1" applyFill="1" applyBorder="1" applyAlignment="1" applyProtection="1">
      <alignment vertical="top"/>
    </xf>
    <xf numFmtId="173" fontId="11" fillId="3" borderId="1" xfId="0" applyNumberFormat="1" applyFont="1" applyFill="1" applyBorder="1" applyAlignment="1" applyProtection="1">
      <alignment vertical="center"/>
    </xf>
    <xf numFmtId="37" fontId="11" fillId="3" borderId="0" xfId="0" applyNumberFormat="1" applyFont="1" applyFill="1" applyBorder="1" applyAlignment="1" applyProtection="1">
      <alignment horizontal="center"/>
    </xf>
    <xf numFmtId="39" fontId="11" fillId="3" borderId="1" xfId="0" applyNumberFormat="1" applyFont="1" applyFill="1" applyBorder="1" applyAlignment="1" applyProtection="1">
      <alignment horizontal="right" wrapText="1"/>
    </xf>
    <xf numFmtId="39" fontId="18" fillId="3" borderId="0" xfId="28" applyNumberFormat="1" applyFont="1" applyFill="1" applyAlignment="1" applyProtection="1"/>
    <xf numFmtId="176" fontId="11" fillId="3" borderId="0" xfId="0" applyNumberFormat="1" applyFont="1" applyFill="1" applyBorder="1" applyAlignment="1" applyProtection="1"/>
    <xf numFmtId="176" fontId="11" fillId="3" borderId="0" xfId="0" applyNumberFormat="1" applyFont="1" applyFill="1" applyBorder="1" applyAlignment="1" applyProtection="1">
      <alignment horizontal="center"/>
    </xf>
    <xf numFmtId="176" fontId="11" fillId="3" borderId="0" xfId="28" applyNumberFormat="1" applyFont="1" applyFill="1" applyBorder="1" applyAlignment="1" applyProtection="1">
      <alignment horizontal="center"/>
    </xf>
    <xf numFmtId="188" fontId="67" fillId="7" borderId="0" xfId="35" applyNumberFormat="1" applyFont="1" applyFill="1" applyBorder="1" applyProtection="1">
      <alignment horizontal="right" vertical="top"/>
    </xf>
    <xf numFmtId="174" fontId="11" fillId="3" borderId="0" xfId="28" applyNumberFormat="1" applyFont="1" applyFill="1" applyBorder="1" applyAlignment="1" applyProtection="1">
      <alignment horizontal="center"/>
    </xf>
    <xf numFmtId="37" fontId="11" fillId="3" borderId="0" xfId="28" applyNumberFormat="1" applyFont="1" applyFill="1" applyBorder="1" applyAlignment="1" applyProtection="1">
      <alignment horizontal="center"/>
    </xf>
    <xf numFmtId="174" fontId="38" fillId="3" borderId="0" xfId="28" applyNumberFormat="1" applyFont="1" applyFill="1" applyBorder="1" applyProtection="1"/>
    <xf numFmtId="37" fontId="38" fillId="3" borderId="0" xfId="28" applyNumberFormat="1" applyFont="1" applyFill="1" applyBorder="1" applyProtection="1"/>
    <xf numFmtId="3" fontId="11" fillId="3" borderId="0" xfId="28" applyNumberFormat="1" applyFont="1" applyFill="1" applyBorder="1" applyAlignment="1" applyProtection="1">
      <alignment horizontal="right"/>
    </xf>
    <xf numFmtId="2" fontId="11" fillId="3" borderId="0" xfId="28" applyNumberFormat="1" applyFont="1" applyFill="1" applyBorder="1" applyProtection="1"/>
    <xf numFmtId="3" fontId="7" fillId="3" borderId="1" xfId="30" applyNumberFormat="1" applyFont="1" applyFill="1" applyBorder="1" applyProtection="1"/>
    <xf numFmtId="169" fontId="22" fillId="3" borderId="1" xfId="28" applyNumberFormat="1" applyFont="1" applyFill="1" applyBorder="1" applyProtection="1"/>
    <xf numFmtId="169" fontId="11" fillId="3" borderId="0" xfId="31" applyNumberFormat="1" applyFont="1" applyFill="1" applyProtection="1"/>
    <xf numFmtId="37" fontId="11" fillId="3" borderId="4" xfId="0" applyNumberFormat="1" applyFont="1" applyFill="1" applyBorder="1" applyProtection="1"/>
    <xf numFmtId="0" fontId="18" fillId="3" borderId="5" xfId="31" applyNumberFormat="1" applyFont="1" applyFill="1" applyBorder="1" applyAlignment="1" applyProtection="1">
      <alignment horizontal="right"/>
    </xf>
    <xf numFmtId="0" fontId="18" fillId="3" borderId="0" xfId="31" applyNumberFormat="1" applyFont="1" applyFill="1" applyAlignment="1" applyProtection="1">
      <alignment horizontal="right"/>
    </xf>
    <xf numFmtId="184" fontId="11" fillId="3" borderId="0" xfId="0" applyNumberFormat="1" applyFont="1" applyFill="1" applyBorder="1" applyProtection="1"/>
    <xf numFmtId="169" fontId="11" fillId="3" borderId="0" xfId="31" applyNumberFormat="1" applyFont="1" applyFill="1" applyBorder="1" applyProtection="1"/>
    <xf numFmtId="0" fontId="84" fillId="3" borderId="0" xfId="0" applyFont="1" applyFill="1" applyAlignment="1" applyProtection="1"/>
    <xf numFmtId="37" fontId="11" fillId="0" borderId="1" xfId="0" applyNumberFormat="1" applyFont="1" applyFill="1" applyBorder="1" applyProtection="1">
      <protection locked="0"/>
    </xf>
    <xf numFmtId="169" fontId="84" fillId="3" borderId="0" xfId="31" applyNumberFormat="1" applyFont="1" applyFill="1" applyProtection="1"/>
    <xf numFmtId="0" fontId="11" fillId="3" borderId="0" xfId="0" applyNumberFormat="1" applyFont="1" applyFill="1" applyAlignment="1" applyProtection="1"/>
    <xf numFmtId="0" fontId="84" fillId="3" borderId="0" xfId="0" applyFont="1" applyFill="1" applyProtection="1"/>
    <xf numFmtId="6" fontId="11" fillId="3" borderId="0" xfId="0" applyNumberFormat="1" applyFont="1" applyFill="1" applyAlignment="1" applyProtection="1">
      <alignment horizontal="left"/>
    </xf>
    <xf numFmtId="0" fontId="11" fillId="3" borderId="0" xfId="0" quotePrefix="1" applyFont="1" applyFill="1" applyProtection="1"/>
    <xf numFmtId="199" fontId="11" fillId="0" borderId="1" xfId="0" applyNumberFormat="1" applyFont="1" applyFill="1" applyBorder="1" applyProtection="1">
      <protection locked="0"/>
    </xf>
    <xf numFmtId="169" fontId="11" fillId="3" borderId="0" xfId="31" applyNumberFormat="1" applyFont="1" applyFill="1" applyAlignment="1" applyProtection="1">
      <alignment horizontal="center"/>
    </xf>
    <xf numFmtId="3" fontId="11" fillId="3" borderId="1" xfId="0" applyNumberFormat="1" applyFont="1" applyFill="1" applyBorder="1" applyProtection="1">
      <protection locked="0"/>
    </xf>
    <xf numFmtId="3" fontId="11" fillId="3" borderId="0" xfId="0" applyNumberFormat="1" applyFont="1" applyFill="1" applyBorder="1" applyProtection="1">
      <protection locked="0"/>
    </xf>
    <xf numFmtId="37" fontId="18" fillId="3" borderId="1" xfId="0" applyNumberFormat="1" applyFont="1" applyFill="1" applyBorder="1" applyAlignment="1" applyProtection="1">
      <alignment horizontal="right"/>
    </xf>
    <xf numFmtId="37" fontId="18" fillId="3" borderId="1" xfId="0" applyNumberFormat="1" applyFont="1" applyFill="1" applyBorder="1" applyAlignment="1" applyProtection="1">
      <alignment horizontal="right" vertical="top"/>
    </xf>
    <xf numFmtId="39" fontId="18" fillId="3" borderId="0" xfId="0" applyNumberFormat="1" applyFont="1" applyFill="1" applyBorder="1" applyAlignment="1" applyProtection="1">
      <alignment horizontal="right" vertical="top"/>
    </xf>
    <xf numFmtId="3" fontId="18" fillId="3" borderId="1" xfId="0" applyNumberFormat="1" applyFont="1" applyFill="1" applyBorder="1" applyAlignment="1" applyProtection="1">
      <alignment horizontal="right"/>
    </xf>
    <xf numFmtId="2" fontId="11" fillId="3" borderId="4" xfId="28" applyNumberFormat="1" applyFont="1" applyFill="1" applyBorder="1" applyAlignment="1" applyProtection="1">
      <alignment horizontal="left"/>
    </xf>
    <xf numFmtId="2" fontId="11" fillId="3" borderId="0" xfId="28" applyNumberFormat="1" applyFont="1" applyFill="1" applyAlignment="1" applyProtection="1">
      <alignment horizontal="left"/>
    </xf>
    <xf numFmtId="4" fontId="11" fillId="3" borderId="0" xfId="28" applyNumberFormat="1" applyFont="1" applyFill="1" applyProtection="1"/>
    <xf numFmtId="166" fontId="11" fillId="3" borderId="0" xfId="37" applyFont="1" applyFill="1" applyBorder="1" applyProtection="1"/>
    <xf numFmtId="173" fontId="84" fillId="3" borderId="0" xfId="0" applyNumberFormat="1" applyFont="1" applyFill="1" applyProtection="1"/>
    <xf numFmtId="173" fontId="11" fillId="3" borderId="0" xfId="0" applyNumberFormat="1" applyFont="1" applyFill="1" applyAlignment="1" applyProtection="1">
      <alignment horizontal="center"/>
    </xf>
    <xf numFmtId="3" fontId="11" fillId="0" borderId="1" xfId="28" applyNumberFormat="1" applyFont="1" applyFill="1" applyBorder="1" applyProtection="1">
      <protection locked="0"/>
    </xf>
    <xf numFmtId="3" fontId="11" fillId="3" borderId="1" xfId="28" applyNumberFormat="1" applyFont="1" applyFill="1" applyBorder="1" applyProtection="1">
      <protection locked="0"/>
    </xf>
    <xf numFmtId="3" fontId="11" fillId="3" borderId="0" xfId="28" applyNumberFormat="1" applyFont="1" applyFill="1" applyBorder="1" applyProtection="1">
      <protection locked="0"/>
    </xf>
    <xf numFmtId="3" fontId="11" fillId="3" borderId="1" xfId="37" applyNumberFormat="1" applyFont="1" applyFill="1" applyBorder="1" applyProtection="1"/>
    <xf numFmtId="169" fontId="18" fillId="3" borderId="1" xfId="28" applyNumberFormat="1" applyFont="1" applyFill="1" applyBorder="1" applyAlignment="1" applyProtection="1">
      <alignment horizontal="right"/>
    </xf>
    <xf numFmtId="37" fontId="11" fillId="3" borderId="0" xfId="28" applyNumberFormat="1" applyFont="1" applyFill="1" applyBorder="1" applyAlignment="1" applyProtection="1">
      <alignment horizontal="right"/>
    </xf>
    <xf numFmtId="0" fontId="11" fillId="3" borderId="1" xfId="0" applyFont="1" applyFill="1" applyBorder="1" applyAlignment="1" applyProtection="1">
      <alignment horizontal="center" vertical="center"/>
    </xf>
    <xf numFmtId="169" fontId="11" fillId="3" borderId="0" xfId="28" applyNumberFormat="1" applyFont="1" applyFill="1" applyAlignment="1" applyProtection="1">
      <alignment horizontal="center"/>
    </xf>
    <xf numFmtId="0" fontId="18" fillId="3" borderId="1" xfId="0" applyFont="1" applyFill="1" applyBorder="1" applyAlignment="1" applyProtection="1">
      <alignment horizontal="center" vertical="center" wrapText="1"/>
    </xf>
    <xf numFmtId="49" fontId="18" fillId="3" borderId="0" xfId="0" applyNumberFormat="1" applyFont="1" applyFill="1" applyBorder="1" applyProtection="1"/>
    <xf numFmtId="3" fontId="11" fillId="4" borderId="1" xfId="0" applyNumberFormat="1" applyFont="1" applyFill="1" applyBorder="1" applyProtection="1">
      <protection locked="0"/>
    </xf>
    <xf numFmtId="3" fontId="11" fillId="14" borderId="1" xfId="0" applyNumberFormat="1" applyFont="1" applyFill="1" applyBorder="1" applyProtection="1"/>
    <xf numFmtId="0" fontId="11" fillId="3" borderId="0" xfId="0" applyFont="1" applyFill="1" applyBorder="1" applyAlignment="1" applyProtection="1">
      <alignment wrapText="1"/>
    </xf>
    <xf numFmtId="38" fontId="11" fillId="3" borderId="1" xfId="28" applyNumberFormat="1" applyFont="1" applyFill="1" applyBorder="1" applyProtection="1"/>
    <xf numFmtId="38" fontId="11" fillId="3" borderId="0" xfId="0" applyNumberFormat="1" applyFont="1" applyFill="1" applyBorder="1" applyAlignment="1" applyProtection="1"/>
    <xf numFmtId="37" fontId="11" fillId="3" borderId="0" xfId="0" applyNumberFormat="1" applyFont="1" applyFill="1" applyBorder="1" applyAlignment="1" applyProtection="1">
      <alignment vertical="top"/>
    </xf>
    <xf numFmtId="0" fontId="18" fillId="3" borderId="0" xfId="0" applyNumberFormat="1" applyFont="1" applyFill="1" applyBorder="1" applyAlignment="1" applyProtection="1">
      <alignment horizontal="left" vertical="top"/>
    </xf>
    <xf numFmtId="37" fontId="11" fillId="3" borderId="0" xfId="0" applyNumberFormat="1" applyFont="1" applyFill="1" applyBorder="1" applyAlignment="1" applyProtection="1"/>
    <xf numFmtId="175" fontId="11" fillId="3" borderId="0" xfId="0" applyNumberFormat="1" applyFont="1" applyFill="1" applyAlignment="1" applyProtection="1">
      <alignment horizontal="left"/>
    </xf>
    <xf numFmtId="38" fontId="11" fillId="3" borderId="1" xfId="0" applyNumberFormat="1" applyFont="1" applyFill="1" applyBorder="1" applyAlignment="1" applyProtection="1"/>
    <xf numFmtId="0" fontId="89" fillId="3" borderId="0" xfId="0" applyFont="1" applyFill="1" applyAlignment="1" applyProtection="1">
      <alignment horizontal="left"/>
    </xf>
    <xf numFmtId="0" fontId="89" fillId="3" borderId="0" xfId="0" applyFont="1" applyFill="1" applyBorder="1" applyAlignment="1" applyProtection="1">
      <alignment horizontal="left"/>
    </xf>
    <xf numFmtId="0" fontId="89" fillId="3" borderId="0" xfId="0" applyFont="1" applyFill="1" applyBorder="1" applyAlignment="1" applyProtection="1"/>
    <xf numFmtId="0" fontId="94" fillId="3" borderId="0" xfId="0" applyFont="1" applyFill="1" applyProtection="1"/>
    <xf numFmtId="3" fontId="94" fillId="3" borderId="0" xfId="0" applyNumberFormat="1" applyFont="1" applyFill="1" applyBorder="1" applyAlignment="1" applyProtection="1"/>
    <xf numFmtId="0" fontId="94" fillId="3" borderId="0" xfId="0" applyFont="1" applyFill="1" applyBorder="1" applyAlignment="1" applyProtection="1">
      <alignment horizontal="center"/>
    </xf>
    <xf numFmtId="38" fontId="94" fillId="14" borderId="1" xfId="0" applyNumberFormat="1" applyFont="1" applyFill="1" applyBorder="1" applyAlignment="1" applyProtection="1"/>
    <xf numFmtId="0" fontId="94" fillId="3" borderId="0" xfId="0" applyFont="1" applyFill="1" applyBorder="1" applyAlignment="1" applyProtection="1"/>
    <xf numFmtId="175" fontId="89" fillId="3" borderId="0" xfId="0" applyNumberFormat="1" applyFont="1" applyFill="1" applyAlignment="1" applyProtection="1">
      <alignment horizontal="left"/>
    </xf>
    <xf numFmtId="38" fontId="11" fillId="4" borderId="1" xfId="0" applyNumberFormat="1" applyFont="1" applyFill="1" applyBorder="1" applyAlignment="1" applyProtection="1">
      <protection locked="0"/>
    </xf>
    <xf numFmtId="175" fontId="18" fillId="3" borderId="0" xfId="0" applyNumberFormat="1" applyFont="1" applyFill="1" applyBorder="1" applyAlignment="1" applyProtection="1">
      <alignment horizontal="left"/>
    </xf>
    <xf numFmtId="0" fontId="18" fillId="3" borderId="1" xfId="0" applyFont="1" applyFill="1" applyBorder="1" applyAlignment="1" applyProtection="1"/>
    <xf numFmtId="0" fontId="18" fillId="3" borderId="0" xfId="0" quotePrefix="1" applyFont="1" applyFill="1" applyBorder="1" applyAlignment="1" applyProtection="1"/>
    <xf numFmtId="0" fontId="11" fillId="4" borderId="1" xfId="0" applyFont="1" applyFill="1" applyBorder="1" applyAlignment="1" applyProtection="1">
      <protection locked="0"/>
    </xf>
    <xf numFmtId="3" fontId="11" fillId="4" borderId="1" xfId="0" applyNumberFormat="1" applyFont="1" applyFill="1" applyBorder="1" applyAlignment="1" applyProtection="1">
      <protection locked="0"/>
    </xf>
    <xf numFmtId="3" fontId="11" fillId="14" borderId="1" xfId="0" applyNumberFormat="1" applyFont="1" applyFill="1" applyBorder="1" applyAlignment="1" applyProtection="1"/>
    <xf numFmtId="0" fontId="38" fillId="3" borderId="0" xfId="0" applyFont="1" applyFill="1" applyBorder="1" applyAlignment="1" applyProtection="1">
      <alignment horizontal="left"/>
    </xf>
    <xf numFmtId="0" fontId="18" fillId="3" borderId="0" xfId="0" quotePrefix="1" applyFont="1" applyFill="1" applyBorder="1" applyAlignment="1" applyProtection="1">
      <alignment horizontal="left"/>
    </xf>
    <xf numFmtId="174" fontId="18" fillId="2" borderId="1" xfId="35" applyFont="1" applyProtection="1">
      <alignment horizontal="right" vertical="top"/>
    </xf>
    <xf numFmtId="38" fontId="18" fillId="3" borderId="1" xfId="0" applyNumberFormat="1" applyFont="1" applyFill="1" applyBorder="1" applyAlignment="1" applyProtection="1"/>
    <xf numFmtId="39" fontId="11" fillId="3" borderId="12" xfId="0" applyNumberFormat="1" applyFont="1" applyFill="1" applyBorder="1" applyProtection="1"/>
    <xf numFmtId="0" fontId="11" fillId="3" borderId="8" xfId="0" applyNumberFormat="1" applyFont="1" applyFill="1" applyBorder="1" applyProtection="1"/>
    <xf numFmtId="169" fontId="11" fillId="3" borderId="4" xfId="28" applyNumberFormat="1" applyFont="1" applyFill="1" applyBorder="1" applyProtection="1"/>
    <xf numFmtId="169" fontId="85" fillId="3" borderId="0" xfId="28" applyNumberFormat="1" applyFont="1" applyFill="1" applyProtection="1"/>
    <xf numFmtId="0" fontId="66" fillId="3" borderId="0" xfId="0" applyFont="1" applyFill="1"/>
    <xf numFmtId="195" fontId="11" fillId="3" borderId="0" xfId="28" applyNumberFormat="1" applyFont="1" applyFill="1" applyProtection="1"/>
    <xf numFmtId="169" fontId="11" fillId="3" borderId="0" xfId="45" applyNumberFormat="1" applyFont="1" applyFill="1" applyBorder="1" applyAlignment="1" applyProtection="1">
      <alignment horizontal="center"/>
      <protection locked="0"/>
    </xf>
    <xf numFmtId="177" fontId="11" fillId="3" borderId="0" xfId="0" applyNumberFormat="1" applyFont="1" applyFill="1" applyProtection="1"/>
    <xf numFmtId="0" fontId="18" fillId="3" borderId="0" xfId="60" applyFont="1" applyFill="1" applyBorder="1" applyProtection="1">
      <alignment horizontal="left"/>
    </xf>
    <xf numFmtId="0" fontId="18" fillId="3" borderId="0" xfId="0" quotePrefix="1" applyFont="1" applyFill="1" applyBorder="1" applyAlignment="1" applyProtection="1">
      <alignment horizontal="right"/>
    </xf>
    <xf numFmtId="171" fontId="11" fillId="3" borderId="0" xfId="0" applyNumberFormat="1" applyFont="1" applyFill="1" applyBorder="1" applyAlignment="1" applyProtection="1">
      <alignment horizontal="center"/>
    </xf>
    <xf numFmtId="2" fontId="11" fillId="3" borderId="0" xfId="0" applyNumberFormat="1" applyFont="1" applyFill="1" applyBorder="1" applyProtection="1"/>
    <xf numFmtId="0" fontId="32" fillId="3" borderId="0" xfId="0" applyFont="1" applyFill="1" applyBorder="1" applyAlignment="1" applyProtection="1">
      <alignment horizontal="centerContinuous" wrapText="1"/>
    </xf>
    <xf numFmtId="171" fontId="11" fillId="3" borderId="0" xfId="28" applyNumberFormat="1" applyFont="1" applyFill="1" applyBorder="1" applyAlignment="1" applyProtection="1">
      <alignment horizontal="right" wrapText="1"/>
    </xf>
    <xf numFmtId="169" fontId="11" fillId="3" borderId="0" xfId="28" applyNumberFormat="1" applyFont="1" applyFill="1" applyBorder="1" applyAlignment="1" applyProtection="1">
      <alignment horizontal="center" vertical="center" wrapText="1"/>
    </xf>
    <xf numFmtId="2" fontId="18" fillId="3" borderId="0" xfId="0" applyNumberFormat="1" applyFont="1" applyFill="1" applyBorder="1" applyProtection="1"/>
    <xf numFmtId="0" fontId="18" fillId="3" borderId="0" xfId="0" applyNumberFormat="1" applyFont="1" applyFill="1" applyBorder="1" applyAlignment="1" applyProtection="1">
      <alignment horizontal="left"/>
    </xf>
    <xf numFmtId="0" fontId="18" fillId="3" borderId="0" xfId="0" applyNumberFormat="1" applyFont="1" applyFill="1" applyBorder="1" applyAlignment="1" applyProtection="1">
      <alignment horizontal="right"/>
    </xf>
    <xf numFmtId="4" fontId="11" fillId="0" borderId="1" xfId="28" applyNumberFormat="1" applyFont="1" applyFill="1" applyBorder="1" applyProtection="1">
      <protection locked="0"/>
    </xf>
    <xf numFmtId="194" fontId="11" fillId="3" borderId="1" xfId="28" applyNumberFormat="1" applyFont="1" applyFill="1" applyBorder="1" applyProtection="1"/>
    <xf numFmtId="0" fontId="11" fillId="3" borderId="1" xfId="28" applyNumberFormat="1" applyFont="1" applyFill="1" applyBorder="1" applyProtection="1"/>
    <xf numFmtId="167" fontId="18" fillId="3" borderId="0" xfId="28" applyFont="1" applyFill="1" applyBorder="1" applyProtection="1"/>
    <xf numFmtId="0" fontId="18" fillId="3" borderId="0" xfId="0" quotePrefix="1" applyFont="1" applyFill="1" applyBorder="1" applyProtection="1"/>
    <xf numFmtId="2" fontId="18" fillId="3" borderId="0" xfId="0" quotePrefix="1" applyNumberFormat="1" applyFont="1" applyFill="1" applyBorder="1" applyAlignment="1" applyProtection="1">
      <alignment horizontal="left"/>
    </xf>
    <xf numFmtId="2" fontId="18" fillId="3" borderId="0" xfId="0" quotePrefix="1" applyNumberFormat="1" applyFont="1" applyFill="1" applyBorder="1" applyAlignment="1" applyProtection="1">
      <alignment horizontal="right"/>
    </xf>
    <xf numFmtId="0" fontId="27" fillId="3" borderId="0" xfId="0" applyFont="1" applyFill="1" applyProtection="1"/>
    <xf numFmtId="0" fontId="87" fillId="3" borderId="0" xfId="60" applyFont="1" applyProtection="1">
      <alignment horizontal="left"/>
    </xf>
    <xf numFmtId="0" fontId="92" fillId="3" borderId="0" xfId="0" applyFont="1" applyFill="1" applyProtection="1"/>
    <xf numFmtId="4" fontId="11" fillId="3" borderId="0" xfId="0" applyNumberFormat="1" applyFont="1" applyFill="1" applyAlignment="1" applyProtection="1">
      <alignment horizontal="center"/>
    </xf>
    <xf numFmtId="177" fontId="18" fillId="3" borderId="1" xfId="28" applyNumberFormat="1" applyFont="1" applyFill="1" applyBorder="1" applyProtection="1"/>
    <xf numFmtId="0" fontId="18" fillId="3" borderId="0" xfId="59" applyFont="1" applyFill="1" applyProtection="1">
      <alignment horizontal="right"/>
    </xf>
    <xf numFmtId="0" fontId="11" fillId="3" borderId="2" xfId="0" applyNumberFormat="1" applyFont="1" applyFill="1" applyBorder="1" applyProtection="1"/>
    <xf numFmtId="0" fontId="18" fillId="3" borderId="0" xfId="40" applyFont="1" applyFill="1" applyProtection="1"/>
    <xf numFmtId="0" fontId="11" fillId="3" borderId="40" xfId="0" applyFont="1" applyFill="1" applyBorder="1" applyAlignment="1" applyProtection="1">
      <alignment horizontal="center" wrapText="1"/>
    </xf>
    <xf numFmtId="39" fontId="11" fillId="3" borderId="1" xfId="0" applyNumberFormat="1" applyFont="1" applyFill="1" applyBorder="1" applyAlignment="1" applyProtection="1">
      <alignment horizontal="right"/>
    </xf>
    <xf numFmtId="0" fontId="38" fillId="3" borderId="0" xfId="0" applyFont="1" applyFill="1" applyAlignment="1" applyProtection="1">
      <alignment horizontal="left" indent="1"/>
    </xf>
    <xf numFmtId="39" fontId="18" fillId="3" borderId="8" xfId="0" applyNumberFormat="1" applyFont="1" applyFill="1" applyBorder="1" applyAlignment="1" applyProtection="1">
      <alignment horizontal="right"/>
    </xf>
    <xf numFmtId="0" fontId="38" fillId="3" borderId="0" xfId="0" applyFont="1" applyFill="1" applyBorder="1" applyAlignment="1" applyProtection="1"/>
    <xf numFmtId="174" fontId="32" fillId="3" borderId="0" xfId="35" applyFont="1" applyFill="1" applyBorder="1" applyProtection="1">
      <alignment horizontal="right" vertical="top"/>
    </xf>
    <xf numFmtId="39" fontId="38" fillId="3" borderId="0" xfId="0" applyNumberFormat="1" applyFont="1" applyFill="1" applyBorder="1" applyAlignment="1" applyProtection="1">
      <alignment wrapText="1"/>
    </xf>
    <xf numFmtId="37" fontId="38" fillId="3" borderId="0" xfId="0" applyNumberFormat="1" applyFont="1" applyFill="1" applyBorder="1" applyAlignment="1" applyProtection="1">
      <alignment wrapText="1"/>
    </xf>
    <xf numFmtId="37" fontId="11" fillId="3" borderId="0" xfId="0" applyNumberFormat="1" applyFont="1" applyFill="1" applyBorder="1" applyAlignment="1" applyProtection="1">
      <alignment wrapText="1"/>
    </xf>
    <xf numFmtId="0" fontId="27" fillId="3" borderId="0" xfId="0" applyFont="1" applyFill="1" applyAlignment="1" applyProtection="1">
      <alignment wrapText="1"/>
    </xf>
    <xf numFmtId="0" fontId="8" fillId="3" borderId="0" xfId="40" applyFont="1" applyFill="1" applyProtection="1"/>
    <xf numFmtId="0" fontId="18" fillId="3" borderId="0" xfId="59" applyFont="1" applyFill="1" applyBorder="1" applyProtection="1">
      <alignment horizontal="right"/>
    </xf>
    <xf numFmtId="0" fontId="18" fillId="3" borderId="0" xfId="47" applyFont="1" applyFill="1" applyBorder="1" applyProtection="1">
      <alignment horizontal="left" vertical="top"/>
    </xf>
    <xf numFmtId="0" fontId="32" fillId="3" borderId="0" xfId="0" applyFont="1" applyFill="1" applyAlignment="1" applyProtection="1">
      <alignment vertical="top"/>
    </xf>
    <xf numFmtId="0" fontId="11" fillId="3" borderId="7" xfId="0" applyFont="1" applyFill="1" applyBorder="1" applyAlignment="1" applyProtection="1">
      <alignment horizontal="left"/>
    </xf>
    <xf numFmtId="0" fontId="11" fillId="3" borderId="7" xfId="0" applyFont="1" applyFill="1" applyBorder="1" applyAlignment="1" applyProtection="1">
      <alignment horizontal="center" wrapText="1"/>
    </xf>
    <xf numFmtId="0" fontId="11" fillId="3" borderId="6" xfId="0" applyFont="1" applyFill="1" applyBorder="1" applyAlignment="1" applyProtection="1">
      <alignment horizontal="centerContinuous"/>
    </xf>
    <xf numFmtId="0" fontId="11" fillId="3" borderId="11" xfId="0" applyFont="1" applyFill="1" applyBorder="1" applyAlignment="1" applyProtection="1">
      <alignment horizontal="centerContinuous"/>
    </xf>
    <xf numFmtId="0" fontId="11" fillId="3" borderId="19" xfId="0" applyFont="1" applyFill="1" applyBorder="1" applyAlignment="1" applyProtection="1">
      <alignment horizontal="centerContinuous"/>
    </xf>
    <xf numFmtId="0" fontId="11" fillId="3" borderId="10" xfId="0" applyFont="1" applyFill="1" applyBorder="1" applyAlignment="1" applyProtection="1">
      <alignment horizontal="center"/>
    </xf>
    <xf numFmtId="0" fontId="11" fillId="3" borderId="31" xfId="0" applyFont="1" applyFill="1" applyBorder="1" applyAlignment="1" applyProtection="1">
      <alignment horizontal="center"/>
    </xf>
    <xf numFmtId="0" fontId="11" fillId="3" borderId="6" xfId="0" applyFont="1" applyFill="1" applyBorder="1" applyAlignment="1" applyProtection="1"/>
    <xf numFmtId="0" fontId="11" fillId="3" borderId="19" xfId="0" applyFont="1" applyFill="1" applyBorder="1" applyAlignment="1" applyProtection="1"/>
    <xf numFmtId="39" fontId="11" fillId="4" borderId="1" xfId="45" applyNumberFormat="1" applyFont="1" applyBorder="1" applyAlignment="1" applyProtection="1">
      <alignment horizontal="right"/>
      <protection locked="0"/>
    </xf>
    <xf numFmtId="3" fontId="11" fillId="4" borderId="1" xfId="45" applyNumberFormat="1" applyFont="1" applyBorder="1" applyAlignment="1" applyProtection="1">
      <alignment horizontal="right"/>
      <protection locked="0"/>
    </xf>
    <xf numFmtId="37" fontId="11" fillId="3" borderId="1" xfId="0" applyNumberFormat="1" applyFont="1" applyFill="1" applyBorder="1" applyAlignment="1" applyProtection="1">
      <alignment wrapText="1"/>
    </xf>
    <xf numFmtId="0" fontId="11" fillId="3" borderId="24" xfId="0" applyFont="1" applyFill="1" applyBorder="1" applyAlignment="1" applyProtection="1"/>
    <xf numFmtId="0" fontId="11" fillId="3" borderId="25" xfId="0" applyFont="1" applyFill="1" applyBorder="1" applyAlignment="1" applyProtection="1"/>
    <xf numFmtId="0" fontId="11" fillId="3" borderId="18" xfId="0" applyFont="1" applyFill="1" applyBorder="1" applyAlignment="1" applyProtection="1"/>
    <xf numFmtId="0" fontId="11" fillId="3" borderId="23" xfId="0" applyFont="1" applyFill="1" applyBorder="1" applyAlignment="1" applyProtection="1"/>
    <xf numFmtId="39" fontId="11" fillId="3" borderId="1" xfId="0" applyNumberFormat="1" applyFont="1" applyFill="1" applyBorder="1" applyAlignment="1" applyProtection="1">
      <alignment wrapText="1"/>
    </xf>
    <xf numFmtId="39" fontId="11" fillId="3" borderId="0" xfId="45" applyNumberFormat="1" applyFont="1" applyFill="1" applyBorder="1" applyAlignment="1" applyProtection="1">
      <alignment horizontal="right"/>
    </xf>
    <xf numFmtId="39" fontId="11" fillId="3" borderId="1" xfId="45" applyNumberFormat="1" applyFont="1" applyFill="1" applyBorder="1" applyAlignment="1" applyProtection="1">
      <alignment horizontal="right"/>
    </xf>
    <xf numFmtId="3" fontId="11" fillId="4" borderId="1" xfId="0" applyNumberFormat="1" applyFont="1" applyFill="1" applyBorder="1" applyAlignment="1" applyProtection="1">
      <alignment wrapText="1"/>
      <protection locked="0"/>
    </xf>
    <xf numFmtId="39" fontId="11" fillId="3" borderId="0" xfId="0" applyNumberFormat="1" applyFont="1" applyFill="1" applyBorder="1" applyAlignment="1" applyProtection="1">
      <alignment wrapText="1"/>
    </xf>
    <xf numFmtId="39" fontId="11" fillId="3" borderId="9" xfId="0" applyNumberFormat="1" applyFont="1" applyFill="1" applyBorder="1" applyAlignment="1" applyProtection="1">
      <alignment wrapText="1"/>
    </xf>
    <xf numFmtId="3" fontId="11" fillId="3" borderId="0" xfId="0" applyNumberFormat="1" applyFont="1" applyFill="1" applyProtection="1"/>
    <xf numFmtId="0" fontId="18" fillId="3" borderId="0" xfId="0" applyFont="1" applyFill="1" applyAlignment="1" applyProtection="1">
      <alignment horizontal="right" vertical="top"/>
    </xf>
    <xf numFmtId="0" fontId="11" fillId="3" borderId="0" xfId="0" applyFont="1" applyFill="1" applyBorder="1" applyAlignment="1" applyProtection="1">
      <alignment horizontal="left" indent="1"/>
    </xf>
    <xf numFmtId="0" fontId="11" fillId="3" borderId="8" xfId="0" applyFont="1" applyFill="1" applyBorder="1" applyAlignment="1" applyProtection="1">
      <alignment horizontal="center" wrapText="1"/>
    </xf>
    <xf numFmtId="0" fontId="11" fillId="0" borderId="0" xfId="0" applyNumberFormat="1" applyFont="1" applyFill="1" applyProtection="1"/>
    <xf numFmtId="0" fontId="38" fillId="0" borderId="0" xfId="0" applyFont="1" applyProtection="1"/>
    <xf numFmtId="0" fontId="11" fillId="3" borderId="46"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xf>
    <xf numFmtId="0" fontId="18" fillId="3" borderId="43"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42" xfId="0" applyFont="1" applyFill="1" applyBorder="1" applyAlignment="1" applyProtection="1">
      <alignment horizontal="center" vertical="center"/>
    </xf>
    <xf numFmtId="0" fontId="18" fillId="3" borderId="48"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0" xfId="0" quotePrefix="1" applyFont="1" applyFill="1" applyBorder="1" applyAlignment="1" applyProtection="1">
      <alignment horizontal="center"/>
    </xf>
    <xf numFmtId="0" fontId="11" fillId="0" borderId="49" xfId="0" applyFont="1" applyFill="1" applyBorder="1" applyAlignment="1" applyProtection="1">
      <alignment horizontal="left" vertical="center"/>
      <protection locked="0"/>
    </xf>
    <xf numFmtId="0" fontId="11" fillId="0" borderId="29"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4" fontId="11" fillId="3" borderId="50"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center"/>
      <protection locked="0"/>
    </xf>
    <xf numFmtId="0" fontId="11" fillId="0" borderId="21"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4" fontId="11" fillId="3" borderId="1" xfId="0" applyNumberFormat="1" applyFont="1" applyFill="1" applyBorder="1" applyAlignment="1" applyProtection="1">
      <alignment horizontal="right" vertical="center"/>
    </xf>
    <xf numFmtId="3" fontId="11" fillId="3" borderId="0" xfId="0" applyNumberFormat="1" applyFont="1" applyFill="1" applyBorder="1" applyAlignment="1" applyProtection="1">
      <alignment horizontal="center"/>
    </xf>
    <xf numFmtId="0" fontId="11" fillId="0" borderId="22" xfId="0"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0" fontId="11" fillId="0" borderId="22"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2" xfId="0" applyFont="1" applyFill="1" applyBorder="1" applyAlignment="1" applyProtection="1">
      <alignment horizontal="left" vertical="center"/>
      <protection locked="0"/>
    </xf>
    <xf numFmtId="9" fontId="11" fillId="0" borderId="51" xfId="0" applyNumberFormat="1" applyFont="1" applyFill="1" applyBorder="1" applyAlignment="1" applyProtection="1">
      <alignment horizontal="center" vertical="center"/>
      <protection locked="0"/>
    </xf>
    <xf numFmtId="3" fontId="38" fillId="0" borderId="53" xfId="0" applyNumberFormat="1" applyFont="1" applyFill="1" applyBorder="1" applyAlignment="1" applyProtection="1">
      <alignment horizontal="right" vertical="center"/>
      <protection locked="0"/>
    </xf>
    <xf numFmtId="4" fontId="11" fillId="3" borderId="52" xfId="0" applyNumberFormat="1" applyFont="1" applyFill="1" applyBorder="1" applyAlignment="1" applyProtection="1">
      <alignment horizontal="right" vertical="center"/>
    </xf>
    <xf numFmtId="3" fontId="11" fillId="0" borderId="51" xfId="0" applyNumberFormat="1" applyFont="1" applyFill="1" applyBorder="1" applyAlignment="1" applyProtection="1">
      <alignment horizontal="right" vertical="center"/>
      <protection locked="0"/>
    </xf>
    <xf numFmtId="0" fontId="18" fillId="3" borderId="0" xfId="0" applyFont="1" applyFill="1" applyBorder="1" applyAlignment="1" applyProtection="1">
      <alignment horizontal="left" vertical="center"/>
    </xf>
    <xf numFmtId="3" fontId="11" fillId="3" borderId="44" xfId="0" applyNumberFormat="1" applyFont="1" applyFill="1" applyBorder="1" applyAlignment="1" applyProtection="1">
      <alignment horizontal="right"/>
    </xf>
    <xf numFmtId="3" fontId="11" fillId="3" borderId="8" xfId="0" applyNumberFormat="1" applyFont="1" applyFill="1" applyBorder="1" applyAlignment="1" applyProtection="1">
      <alignment horizontal="right"/>
    </xf>
    <xf numFmtId="0" fontId="11" fillId="3" borderId="0" xfId="0" applyFont="1" applyFill="1" applyAlignment="1">
      <alignment horizontal="left" vertical="center" wrapText="1"/>
    </xf>
    <xf numFmtId="0" fontId="18" fillId="3" borderId="5" xfId="28" applyNumberFormat="1" applyFont="1" applyFill="1" applyBorder="1" applyAlignment="1" applyProtection="1">
      <alignment horizontal="right"/>
    </xf>
    <xf numFmtId="0" fontId="18" fillId="3" borderId="0" xfId="28" applyNumberFormat="1" applyFont="1" applyFill="1" applyAlignment="1" applyProtection="1">
      <alignment horizontal="right"/>
    </xf>
    <xf numFmtId="174" fontId="18" fillId="3" borderId="0" xfId="35" applyFont="1" applyFill="1" applyBorder="1" applyProtection="1">
      <alignment horizontal="right" vertical="top"/>
    </xf>
    <xf numFmtId="0" fontId="11" fillId="3" borderId="0" xfId="0" applyFont="1" applyFill="1" applyBorder="1" applyAlignment="1" applyProtection="1">
      <alignment vertical="center"/>
    </xf>
    <xf numFmtId="0" fontId="18" fillId="3" borderId="1" xfId="0" applyFont="1" applyFill="1" applyBorder="1" applyAlignment="1" applyProtection="1">
      <alignment horizontal="center" vertical="center"/>
    </xf>
    <xf numFmtId="169" fontId="18" fillId="3" borderId="1" xfId="28" applyNumberFormat="1" applyFont="1" applyFill="1" applyBorder="1" applyAlignment="1" applyProtection="1">
      <alignment horizontal="center" vertical="center"/>
    </xf>
    <xf numFmtId="169" fontId="11" fillId="3" borderId="0" xfId="28" applyNumberFormat="1" applyFont="1" applyFill="1" applyBorder="1" applyAlignment="1" applyProtection="1">
      <alignment vertical="center"/>
    </xf>
    <xf numFmtId="174" fontId="18" fillId="3" borderId="0" xfId="35" applyFont="1" applyFill="1" applyBorder="1" applyAlignment="1" applyProtection="1">
      <alignment horizontal="right" vertical="center"/>
    </xf>
    <xf numFmtId="0" fontId="18" fillId="3" borderId="0" xfId="0" applyFont="1" applyFill="1" applyBorder="1" applyAlignment="1" applyProtection="1">
      <alignment vertical="center"/>
    </xf>
    <xf numFmtId="0" fontId="11" fillId="0" borderId="1" xfId="0" applyFont="1" applyFill="1" applyBorder="1" applyAlignment="1" applyProtection="1">
      <alignment vertical="center"/>
      <protection locked="0"/>
    </xf>
    <xf numFmtId="169" fontId="11" fillId="0" borderId="1" xfId="28" applyNumberFormat="1" applyFont="1" applyFill="1" applyBorder="1" applyAlignment="1" applyProtection="1">
      <alignment vertical="center"/>
      <protection locked="0"/>
    </xf>
    <xf numFmtId="0" fontId="11" fillId="0" borderId="1" xfId="0" applyFont="1" applyFill="1" applyBorder="1" applyAlignment="1" applyProtection="1">
      <alignment horizontal="center" vertical="center"/>
      <protection locked="0"/>
    </xf>
    <xf numFmtId="169" fontId="11" fillId="0" borderId="1" xfId="28"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xf>
    <xf numFmtId="3" fontId="11" fillId="0" borderId="1" xfId="0" applyNumberFormat="1" applyFont="1" applyFill="1" applyBorder="1" applyAlignment="1" applyProtection="1">
      <alignment vertical="center"/>
      <protection locked="0"/>
    </xf>
    <xf numFmtId="0" fontId="18" fillId="3" borderId="0" xfId="0" quotePrefix="1" applyFont="1" applyFill="1" applyBorder="1" applyAlignment="1" applyProtection="1">
      <alignment horizontal="left" vertical="center"/>
    </xf>
    <xf numFmtId="3" fontId="18" fillId="3" borderId="1" xfId="0" applyNumberFormat="1" applyFont="1" applyFill="1" applyBorder="1" applyAlignment="1" applyProtection="1">
      <alignment vertical="center"/>
    </xf>
    <xf numFmtId="3" fontId="18" fillId="3" borderId="44" xfId="0" applyNumberFormat="1" applyFont="1" applyFill="1" applyBorder="1" applyAlignment="1" applyProtection="1">
      <alignment horizontal="right"/>
    </xf>
    <xf numFmtId="3" fontId="18" fillId="3" borderId="8" xfId="0" applyNumberFormat="1" applyFont="1" applyFill="1" applyBorder="1" applyAlignment="1" applyProtection="1">
      <alignment horizontal="right"/>
    </xf>
    <xf numFmtId="0" fontId="18" fillId="3" borderId="0" xfId="0" applyFont="1" applyFill="1" applyAlignment="1" applyProtection="1">
      <alignment horizontal="left" indent="1"/>
    </xf>
    <xf numFmtId="0" fontId="11" fillId="0" borderId="1" xfId="0" applyFont="1" applyBorder="1" applyAlignment="1" applyProtection="1">
      <alignment wrapText="1"/>
      <protection locked="0"/>
    </xf>
    <xf numFmtId="0" fontId="11" fillId="0" borderId="1" xfId="0" applyFont="1" applyBorder="1" applyAlignment="1" applyProtection="1">
      <alignment horizontal="center" wrapText="1"/>
      <protection locked="0"/>
    </xf>
    <xf numFmtId="0" fontId="11" fillId="0" borderId="1" xfId="0" applyFont="1" applyBorder="1" applyAlignment="1" applyProtection="1">
      <alignment horizontal="left" wrapText="1"/>
      <protection locked="0"/>
    </xf>
    <xf numFmtId="0" fontId="11" fillId="3" borderId="16" xfId="0" applyFont="1" applyFill="1" applyBorder="1" applyAlignment="1" applyProtection="1">
      <alignment wrapText="1"/>
    </xf>
    <xf numFmtId="0" fontId="18" fillId="3" borderId="16" xfId="0" applyFont="1" applyFill="1" applyBorder="1" applyAlignment="1" applyProtection="1">
      <alignment horizontal="right" wrapText="1"/>
    </xf>
    <xf numFmtId="3" fontId="18" fillId="3" borderId="1" xfId="0" applyNumberFormat="1" applyFont="1" applyFill="1" applyBorder="1" applyAlignment="1" applyProtection="1">
      <alignment wrapText="1"/>
    </xf>
    <xf numFmtId="0" fontId="11" fillId="3" borderId="3" xfId="0" applyFont="1" applyFill="1" applyBorder="1"/>
    <xf numFmtId="2" fontId="11" fillId="3" borderId="3" xfId="28" applyNumberFormat="1" applyFont="1" applyFill="1" applyBorder="1" applyProtection="1"/>
    <xf numFmtId="2" fontId="11" fillId="3" borderId="0" xfId="28" applyNumberFormat="1" applyFont="1" applyFill="1" applyAlignment="1" applyProtection="1">
      <alignment horizontal="center"/>
    </xf>
    <xf numFmtId="0" fontId="11" fillId="3" borderId="0" xfId="0" applyFont="1" applyFill="1" applyAlignment="1" applyProtection="1">
      <alignment horizontal="left" indent="5"/>
    </xf>
    <xf numFmtId="0" fontId="11" fillId="4" borderId="1" xfId="45" applyNumberFormat="1" applyFont="1" applyFill="1" applyBorder="1" applyAlignment="1" applyProtection="1">
      <alignment horizontal="center" vertical="center"/>
      <protection locked="0"/>
    </xf>
    <xf numFmtId="169" fontId="11" fillId="3" borderId="0" xfId="28" applyNumberFormat="1" applyFont="1" applyFill="1" applyAlignment="1" applyProtection="1">
      <alignment horizontal="left"/>
    </xf>
    <xf numFmtId="169" fontId="11" fillId="3" borderId="0" xfId="28" applyNumberFormat="1" applyFont="1" applyFill="1" applyAlignment="1" applyProtection="1">
      <alignment horizontal="left" indent="5"/>
    </xf>
    <xf numFmtId="0" fontId="11" fillId="3" borderId="6" xfId="0" applyFont="1" applyFill="1" applyBorder="1" applyProtection="1"/>
    <xf numFmtId="169" fontId="93" fillId="3" borderId="0" xfId="28" applyNumberFormat="1" applyFont="1" applyFill="1" applyAlignment="1" applyProtection="1">
      <alignment horizontal="centerContinuous" wrapText="1"/>
    </xf>
    <xf numFmtId="0" fontId="67" fillId="3" borderId="19" xfId="0" applyFont="1" applyFill="1" applyBorder="1" applyAlignment="1" applyProtection="1">
      <alignment horizontal="centerContinuous"/>
    </xf>
    <xf numFmtId="2" fontId="11" fillId="3" borderId="1" xfId="28" applyNumberFormat="1" applyFont="1" applyFill="1" applyBorder="1" applyAlignment="1" applyProtection="1">
      <alignment horizontal="center" wrapText="1"/>
    </xf>
    <xf numFmtId="37" fontId="11" fillId="0" borderId="1" xfId="28" applyNumberFormat="1" applyFont="1" applyFill="1" applyBorder="1" applyProtection="1">
      <protection locked="0"/>
    </xf>
    <xf numFmtId="0" fontId="11" fillId="3" borderId="1" xfId="0" applyFont="1" applyFill="1" applyBorder="1" applyAlignment="1" applyProtection="1">
      <alignment horizontal="center" wrapText="1"/>
    </xf>
    <xf numFmtId="0" fontId="11" fillId="3" borderId="11" xfId="0" applyFont="1" applyFill="1" applyBorder="1" applyProtection="1"/>
    <xf numFmtId="169" fontId="93" fillId="3" borderId="11" xfId="28" applyNumberFormat="1" applyFont="1" applyFill="1" applyBorder="1" applyAlignment="1" applyProtection="1">
      <alignment horizontal="centerContinuous" wrapText="1"/>
    </xf>
    <xf numFmtId="169" fontId="93" fillId="3" borderId="11" xfId="28" applyNumberFormat="1" applyFont="1" applyFill="1" applyBorder="1" applyAlignment="1" applyProtection="1">
      <alignment horizontal="centerContinuous"/>
    </xf>
    <xf numFmtId="37" fontId="67" fillId="3" borderId="11" xfId="0" applyNumberFormat="1" applyFont="1" applyFill="1" applyBorder="1" applyAlignment="1" applyProtection="1">
      <alignment horizontal="centerContinuous"/>
    </xf>
    <xf numFmtId="168" fontId="67" fillId="3" borderId="11" xfId="0" applyNumberFormat="1" applyFont="1" applyFill="1" applyBorder="1" applyAlignment="1" applyProtection="1">
      <alignment horizontal="centerContinuous"/>
    </xf>
    <xf numFmtId="37" fontId="67" fillId="3" borderId="11" xfId="28" applyNumberFormat="1" applyFont="1" applyFill="1" applyBorder="1" applyAlignment="1" applyProtection="1">
      <alignment horizontal="centerContinuous"/>
    </xf>
    <xf numFmtId="168" fontId="67" fillId="3" borderId="11" xfId="28" applyNumberFormat="1" applyFont="1" applyFill="1" applyBorder="1" applyAlignment="1" applyProtection="1">
      <alignment horizontal="centerContinuous"/>
    </xf>
    <xf numFmtId="37" fontId="67" fillId="3" borderId="19" xfId="0" applyNumberFormat="1" applyFont="1" applyFill="1" applyBorder="1" applyAlignment="1" applyProtection="1">
      <alignment horizontal="centerContinuous"/>
    </xf>
    <xf numFmtId="0" fontId="18" fillId="6" borderId="0" xfId="0" applyNumberFormat="1" applyFont="1" applyFill="1" applyProtection="1"/>
    <xf numFmtId="37" fontId="11" fillId="3" borderId="4" xfId="28" applyNumberFormat="1" applyFont="1" applyFill="1" applyBorder="1" applyAlignment="1" applyProtection="1">
      <alignment horizontal="right"/>
    </xf>
    <xf numFmtId="169" fontId="11" fillId="3" borderId="0" xfId="34" applyNumberFormat="1" applyFont="1" applyFill="1" applyBorder="1" applyProtection="1"/>
    <xf numFmtId="0" fontId="11" fillId="6" borderId="0" xfId="0" applyNumberFormat="1" applyFont="1" applyFill="1" applyProtection="1"/>
    <xf numFmtId="0" fontId="11" fillId="5" borderId="1" xfId="0" applyNumberFormat="1" applyFont="1" applyFill="1" applyBorder="1" applyAlignment="1" applyProtection="1">
      <alignment horizontal="center" wrapText="1"/>
    </xf>
    <xf numFmtId="0" fontId="11" fillId="6" borderId="1" xfId="0" applyNumberFormat="1" applyFont="1" applyFill="1" applyBorder="1" applyAlignment="1" applyProtection="1">
      <alignment horizontal="center"/>
    </xf>
    <xf numFmtId="0" fontId="11" fillId="5" borderId="31" xfId="0" applyNumberFormat="1" applyFont="1" applyFill="1" applyBorder="1" applyAlignment="1" applyProtection="1">
      <alignment horizontal="center"/>
    </xf>
    <xf numFmtId="0" fontId="11" fillId="6" borderId="31" xfId="0" applyNumberFormat="1" applyFont="1" applyFill="1" applyBorder="1" applyAlignment="1" applyProtection="1">
      <alignment horizontal="center" wrapText="1"/>
    </xf>
    <xf numFmtId="0" fontId="11" fillId="5" borderId="31" xfId="0" applyNumberFormat="1" applyFont="1" applyFill="1" applyBorder="1" applyAlignment="1" applyProtection="1">
      <alignment horizontal="center" wrapText="1"/>
    </xf>
    <xf numFmtId="0" fontId="11" fillId="6" borderId="16" xfId="0" applyNumberFormat="1" applyFont="1" applyFill="1" applyBorder="1" applyAlignment="1" applyProtection="1">
      <alignment horizontal="right"/>
    </xf>
    <xf numFmtId="0" fontId="18" fillId="5" borderId="16" xfId="0" applyNumberFormat="1" applyFont="1" applyFill="1" applyBorder="1" applyAlignment="1" applyProtection="1">
      <alignment horizontal="left"/>
    </xf>
    <xf numFmtId="0" fontId="18" fillId="5" borderId="0" xfId="0" applyNumberFormat="1" applyFont="1" applyFill="1" applyBorder="1" applyAlignment="1" applyProtection="1">
      <alignment horizontal="left"/>
    </xf>
    <xf numFmtId="0" fontId="11" fillId="6" borderId="7" xfId="0" applyNumberFormat="1" applyFont="1" applyFill="1" applyBorder="1" applyAlignment="1" applyProtection="1">
      <alignment horizontal="right"/>
    </xf>
    <xf numFmtId="0" fontId="18" fillId="5" borderId="0" xfId="0" applyNumberFormat="1" applyFont="1" applyFill="1" applyBorder="1" applyProtection="1"/>
    <xf numFmtId="0" fontId="11" fillId="5" borderId="1" xfId="0" applyNumberFormat="1" applyFont="1" applyFill="1" applyBorder="1" applyAlignment="1" applyProtection="1">
      <alignment horizontal="left"/>
    </xf>
    <xf numFmtId="2" fontId="11" fillId="6" borderId="1" xfId="0" applyNumberFormat="1" applyFont="1" applyFill="1" applyBorder="1" applyAlignment="1" applyProtection="1">
      <alignment horizontal="right"/>
    </xf>
    <xf numFmtId="2" fontId="11" fillId="4" borderId="1" xfId="45" applyNumberFormat="1" applyFont="1" applyBorder="1" applyAlignment="1" applyProtection="1">
      <alignment horizontal="right"/>
      <protection locked="0"/>
    </xf>
    <xf numFmtId="0" fontId="11" fillId="5" borderId="1" xfId="0" applyNumberFormat="1" applyFont="1" applyFill="1" applyBorder="1" applyAlignment="1" applyProtection="1">
      <alignment horizontal="left" wrapText="1"/>
    </xf>
    <xf numFmtId="2" fontId="18" fillId="3" borderId="0" xfId="35" applyNumberFormat="1" applyFont="1" applyFill="1" applyBorder="1" applyProtection="1">
      <alignment horizontal="right" vertical="top"/>
    </xf>
    <xf numFmtId="0" fontId="11" fillId="5" borderId="0" xfId="0" applyNumberFormat="1" applyFont="1" applyFill="1" applyAlignment="1" applyProtection="1">
      <alignment horizontal="left"/>
    </xf>
    <xf numFmtId="2" fontId="11" fillId="6" borderId="0" xfId="0" applyNumberFormat="1" applyFont="1" applyFill="1" applyAlignment="1" applyProtection="1">
      <alignment horizontal="right"/>
    </xf>
    <xf numFmtId="2" fontId="11" fillId="5" borderId="0" xfId="0" applyNumberFormat="1" applyFont="1" applyFill="1" applyAlignment="1" applyProtection="1">
      <alignment horizontal="right"/>
    </xf>
    <xf numFmtId="2" fontId="11" fillId="6" borderId="7" xfId="0" applyNumberFormat="1" applyFont="1" applyFill="1" applyBorder="1" applyAlignment="1" applyProtection="1">
      <alignment horizontal="right"/>
    </xf>
    <xf numFmtId="2" fontId="18" fillId="5" borderId="0" xfId="0" applyNumberFormat="1" applyFont="1" applyFill="1" applyBorder="1" applyAlignment="1" applyProtection="1">
      <alignment horizontal="right"/>
    </xf>
    <xf numFmtId="2" fontId="11" fillId="6" borderId="0" xfId="0" applyNumberFormat="1" applyFont="1" applyFill="1" applyBorder="1" applyAlignment="1" applyProtection="1">
      <alignment horizontal="right"/>
    </xf>
    <xf numFmtId="0" fontId="11" fillId="5" borderId="0" xfId="0" applyNumberFormat="1" applyFont="1" applyFill="1" applyAlignment="1" applyProtection="1">
      <alignment horizontal="left" wrapText="1"/>
    </xf>
    <xf numFmtId="2" fontId="11" fillId="5" borderId="0" xfId="0" applyNumberFormat="1" applyFont="1" applyFill="1" applyAlignment="1" applyProtection="1">
      <alignment horizontal="right" wrapText="1"/>
    </xf>
    <xf numFmtId="0" fontId="18" fillId="3" borderId="1" xfId="0" applyNumberFormat="1" applyFont="1" applyFill="1" applyBorder="1" applyAlignment="1" applyProtection="1">
      <alignment horizontal="left" wrapText="1"/>
    </xf>
    <xf numFmtId="0" fontId="18" fillId="5" borderId="18" xfId="0" applyNumberFormat="1" applyFont="1" applyFill="1" applyBorder="1" applyAlignment="1" applyProtection="1">
      <alignment horizontal="left" wrapText="1"/>
    </xf>
    <xf numFmtId="2" fontId="11" fillId="4" borderId="1" xfId="45" applyNumberFormat="1" applyFont="1" applyBorder="1" applyAlignment="1" applyProtection="1">
      <alignment horizontal="right" wrapText="1"/>
      <protection locked="0"/>
    </xf>
    <xf numFmtId="2" fontId="18" fillId="5" borderId="0" xfId="0" applyNumberFormat="1" applyFont="1" applyFill="1" applyBorder="1" applyProtection="1"/>
    <xf numFmtId="2" fontId="18" fillId="5" borderId="0" xfId="0" applyNumberFormat="1" applyFont="1" applyFill="1" applyAlignment="1" applyProtection="1">
      <alignment horizontal="right"/>
    </xf>
    <xf numFmtId="0" fontId="11" fillId="5" borderId="0" xfId="0" applyNumberFormat="1" applyFont="1" applyFill="1" applyBorder="1" applyAlignment="1" applyProtection="1">
      <alignment horizontal="left" wrapText="1"/>
    </xf>
    <xf numFmtId="0" fontId="18" fillId="5" borderId="1" xfId="0" applyNumberFormat="1" applyFont="1" applyFill="1" applyBorder="1" applyAlignment="1" applyProtection="1">
      <alignment horizontal="left" wrapText="1"/>
    </xf>
    <xf numFmtId="0" fontId="18" fillId="5" borderId="0" xfId="0" applyNumberFormat="1" applyFont="1" applyFill="1" applyBorder="1" applyAlignment="1" applyProtection="1">
      <alignment horizontal="left" wrapText="1"/>
    </xf>
    <xf numFmtId="2" fontId="18" fillId="5" borderId="0" xfId="0" applyNumberFormat="1" applyFont="1" applyFill="1" applyBorder="1" applyAlignment="1" applyProtection="1">
      <alignment horizontal="right" wrapText="1"/>
    </xf>
    <xf numFmtId="2" fontId="11" fillId="20" borderId="1" xfId="0" applyNumberFormat="1" applyFont="1" applyFill="1" applyBorder="1" applyAlignment="1" applyProtection="1">
      <alignment horizontal="right"/>
      <protection locked="0"/>
    </xf>
    <xf numFmtId="2" fontId="11" fillId="3" borderId="0" xfId="45" applyNumberFormat="1" applyFont="1" applyFill="1" applyBorder="1" applyAlignment="1" applyProtection="1">
      <alignment horizontal="right"/>
    </xf>
    <xf numFmtId="0" fontId="11" fillId="5" borderId="6" xfId="0" applyNumberFormat="1" applyFont="1" applyFill="1" applyBorder="1" applyAlignment="1" applyProtection="1">
      <alignment horizontal="left" wrapText="1"/>
    </xf>
    <xf numFmtId="0" fontId="18" fillId="5" borderId="18" xfId="0" applyNumberFormat="1" applyFont="1" applyFill="1" applyBorder="1" applyAlignment="1" applyProtection="1">
      <alignment horizontal="left"/>
    </xf>
    <xf numFmtId="2" fontId="11" fillId="5" borderId="0" xfId="0" applyNumberFormat="1" applyFont="1" applyFill="1" applyAlignment="1" applyProtection="1">
      <alignment horizontal="left" wrapText="1"/>
    </xf>
    <xf numFmtId="2" fontId="11" fillId="6" borderId="0" xfId="0" applyNumberFormat="1" applyFont="1" applyFill="1" applyProtection="1"/>
    <xf numFmtId="0" fontId="11" fillId="6" borderId="0" xfId="0" applyNumberFormat="1" applyFont="1" applyFill="1" applyAlignment="1" applyProtection="1">
      <alignment horizontal="right"/>
    </xf>
    <xf numFmtId="0" fontId="11" fillId="6" borderId="0" xfId="0" applyNumberFormat="1" applyFont="1" applyFill="1" applyAlignment="1" applyProtection="1">
      <alignment wrapText="1"/>
    </xf>
    <xf numFmtId="0" fontId="18" fillId="5" borderId="6" xfId="0" applyNumberFormat="1" applyFont="1" applyFill="1" applyBorder="1" applyAlignment="1" applyProtection="1">
      <alignment horizontal="left" wrapText="1"/>
    </xf>
    <xf numFmtId="0" fontId="18" fillId="5" borderId="7" xfId="0" applyNumberFormat="1" applyFont="1" applyFill="1" applyBorder="1" applyAlignment="1" applyProtection="1">
      <alignment horizontal="left" wrapText="1"/>
    </xf>
    <xf numFmtId="0" fontId="11" fillId="6" borderId="1" xfId="0" applyNumberFormat="1" applyFont="1" applyFill="1" applyBorder="1" applyAlignment="1" applyProtection="1">
      <alignment wrapText="1"/>
    </xf>
    <xf numFmtId="0" fontId="11" fillId="3" borderId="0" xfId="0" applyFont="1" applyFill="1" applyAlignment="1">
      <alignment horizontal="center"/>
    </xf>
    <xf numFmtId="0" fontId="11" fillId="3" borderId="0" xfId="0" applyFont="1" applyFill="1" applyAlignment="1">
      <alignment wrapText="1"/>
    </xf>
    <xf numFmtId="3" fontId="11" fillId="3" borderId="0" xfId="0" applyNumberFormat="1" applyFont="1" applyFill="1" applyAlignment="1">
      <alignment horizontal="center" vertical="top"/>
    </xf>
    <xf numFmtId="0" fontId="11" fillId="3" borderId="0" xfId="0" applyFont="1" applyFill="1" applyAlignment="1">
      <alignment horizontal="center" vertical="top"/>
    </xf>
    <xf numFmtId="37" fontId="11" fillId="3" borderId="0" xfId="0" applyNumberFormat="1" applyFont="1" applyFill="1" applyAlignment="1">
      <alignment horizontal="center" vertical="top"/>
    </xf>
    <xf numFmtId="169" fontId="11" fillId="3" borderId="0" xfId="28" applyNumberFormat="1" applyFont="1" applyFill="1" applyAlignment="1" applyProtection="1">
      <alignment horizontal="left" indent="3"/>
    </xf>
    <xf numFmtId="186" fontId="11" fillId="3" borderId="4" xfId="0" applyNumberFormat="1" applyFont="1" applyFill="1" applyBorder="1" applyProtection="1"/>
    <xf numFmtId="0" fontId="11" fillId="3" borderId="0" xfId="0" applyFont="1" applyFill="1" applyBorder="1" applyAlignment="1" applyProtection="1">
      <alignment horizontal="center" vertical="top"/>
    </xf>
    <xf numFmtId="186" fontId="38" fillId="3" borderId="0" xfId="0" applyNumberFormat="1" applyFont="1" applyFill="1" applyBorder="1" applyAlignment="1" applyProtection="1">
      <alignment horizontal="center" vertical="top"/>
    </xf>
    <xf numFmtId="169" fontId="38" fillId="3" borderId="0" xfId="28" applyNumberFormat="1" applyFont="1" applyFill="1" applyAlignment="1" applyProtection="1">
      <alignment horizontal="center" vertical="top"/>
    </xf>
    <xf numFmtId="0" fontId="18" fillId="3" borderId="0" xfId="0" applyFont="1" applyFill="1" applyAlignment="1">
      <alignment horizontal="center"/>
    </xf>
    <xf numFmtId="184" fontId="32" fillId="3" borderId="0" xfId="0" applyNumberFormat="1" applyFont="1" applyFill="1" applyAlignment="1">
      <alignment horizontal="center" vertical="top"/>
    </xf>
    <xf numFmtId="0" fontId="18" fillId="3" borderId="0" xfId="0" applyFont="1" applyFill="1" applyAlignment="1">
      <alignment wrapText="1"/>
    </xf>
    <xf numFmtId="3" fontId="18" fillId="3" borderId="0" xfId="0" applyNumberFormat="1" applyFont="1" applyFill="1" applyAlignment="1">
      <alignment horizontal="center" vertical="top"/>
    </xf>
    <xf numFmtId="37" fontId="18" fillId="3" borderId="0" xfId="0" applyNumberFormat="1" applyFont="1" applyFill="1" applyAlignment="1">
      <alignment horizontal="center" vertical="top"/>
    </xf>
    <xf numFmtId="0" fontId="18" fillId="3" borderId="0" xfId="0" quotePrefix="1" applyFont="1" applyFill="1" applyAlignment="1">
      <alignment horizontal="left"/>
    </xf>
    <xf numFmtId="0" fontId="18" fillId="3" borderId="8" xfId="0" applyFont="1" applyFill="1" applyBorder="1" applyAlignment="1">
      <alignment horizontal="center" vertical="center"/>
    </xf>
    <xf numFmtId="0" fontId="18" fillId="3" borderId="0" xfId="0" applyFont="1" applyFill="1" applyAlignment="1">
      <alignment horizontal="center" vertical="center"/>
    </xf>
    <xf numFmtId="0" fontId="18" fillId="3" borderId="8" xfId="0" applyFont="1" applyFill="1" applyBorder="1" applyAlignment="1">
      <alignment horizontal="center" vertical="center" wrapText="1"/>
    </xf>
    <xf numFmtId="3" fontId="18" fillId="3" borderId="8" xfId="0" applyNumberFormat="1" applyFont="1" applyFill="1" applyBorder="1" applyAlignment="1">
      <alignment horizontal="center" vertical="top" wrapText="1"/>
    </xf>
    <xf numFmtId="0" fontId="18" fillId="3" borderId="54" xfId="0" applyFont="1" applyFill="1" applyBorder="1" applyAlignment="1">
      <alignment horizontal="center" vertical="top" wrapText="1"/>
    </xf>
    <xf numFmtId="37" fontId="18" fillId="3" borderId="8" xfId="0" applyNumberFormat="1" applyFont="1" applyFill="1" applyBorder="1" applyAlignment="1">
      <alignment horizontal="center" vertical="top" wrapText="1"/>
    </xf>
    <xf numFmtId="0" fontId="11" fillId="3" borderId="0" xfId="0" applyFont="1" applyFill="1" applyAlignment="1">
      <alignment vertical="top"/>
    </xf>
    <xf numFmtId="0" fontId="11" fillId="3" borderId="0" xfId="0" applyFont="1" applyFill="1" applyAlignment="1">
      <alignment horizontal="center" vertical="top" wrapText="1"/>
    </xf>
    <xf numFmtId="0" fontId="11" fillId="3" borderId="0" xfId="0" applyFont="1" applyFill="1" applyAlignment="1">
      <alignment vertical="top" wrapText="1"/>
    </xf>
    <xf numFmtId="3" fontId="11" fillId="3" borderId="0" xfId="0" applyNumberFormat="1" applyFont="1" applyFill="1" applyAlignment="1">
      <alignment horizontal="center" vertical="top" wrapText="1"/>
    </xf>
    <xf numFmtId="0" fontId="95" fillId="3" borderId="0" xfId="0" applyFont="1" applyFill="1" applyAlignment="1">
      <alignment horizontal="center" vertical="top" wrapText="1"/>
    </xf>
    <xf numFmtId="184" fontId="38" fillId="3" borderId="0" xfId="0" applyNumberFormat="1" applyFont="1" applyFill="1" applyAlignment="1">
      <alignment horizontal="center" vertical="top" wrapText="1"/>
    </xf>
    <xf numFmtId="37" fontId="11" fillId="3" borderId="0" xfId="0" applyNumberFormat="1" applyFont="1" applyFill="1" applyAlignment="1">
      <alignment horizontal="center" vertical="top" wrapText="1"/>
    </xf>
    <xf numFmtId="4" fontId="11" fillId="3" borderId="0" xfId="0" applyNumberFormat="1" applyFont="1" applyFill="1" applyAlignment="1">
      <alignment horizontal="center" vertical="top" wrapText="1"/>
    </xf>
    <xf numFmtId="168" fontId="11" fillId="3" borderId="0" xfId="0" applyNumberFormat="1" applyFont="1" applyFill="1" applyAlignment="1">
      <alignment horizontal="center" vertical="top" wrapText="1"/>
    </xf>
    <xf numFmtId="198" fontId="11" fillId="3" borderId="0" xfId="0" applyNumberFormat="1" applyFont="1" applyFill="1" applyAlignment="1">
      <alignment horizontal="center" vertical="top" wrapText="1"/>
    </xf>
    <xf numFmtId="37" fontId="11" fillId="3" borderId="0" xfId="0" quotePrefix="1" applyNumberFormat="1" applyFont="1" applyFill="1" applyAlignment="1">
      <alignment horizontal="center" vertical="top" wrapText="1"/>
    </xf>
    <xf numFmtId="0" fontId="18" fillId="3" borderId="0" xfId="0" applyFont="1" applyFill="1" applyBorder="1" applyAlignment="1">
      <alignment horizontal="center" vertical="center"/>
    </xf>
    <xf numFmtId="0" fontId="18" fillId="3" borderId="0" xfId="0" applyFont="1" applyFill="1" applyBorder="1" applyAlignment="1">
      <alignment horizontal="center" vertical="center" wrapText="1"/>
    </xf>
    <xf numFmtId="3" fontId="18" fillId="3" borderId="0" xfId="0" applyNumberFormat="1" applyFont="1" applyFill="1" applyBorder="1" applyAlignment="1">
      <alignment horizontal="center" vertical="top" wrapText="1"/>
    </xf>
    <xf numFmtId="0" fontId="18" fillId="3" borderId="0" xfId="0" applyFont="1" applyFill="1" applyBorder="1" applyAlignment="1">
      <alignment horizontal="center" vertical="top" wrapText="1"/>
    </xf>
    <xf numFmtId="37" fontId="18" fillId="3" borderId="0" xfId="0" applyNumberFormat="1" applyFont="1" applyFill="1" applyBorder="1" applyAlignment="1">
      <alignment horizontal="center" vertical="top" wrapText="1"/>
    </xf>
    <xf numFmtId="0" fontId="95" fillId="3" borderId="0" xfId="0" applyFont="1" applyFill="1" applyAlignment="1">
      <alignment horizontal="center" vertical="top"/>
    </xf>
    <xf numFmtId="4" fontId="11" fillId="3" borderId="0" xfId="0" applyNumberFormat="1" applyFont="1" applyFill="1" applyAlignment="1">
      <alignment horizontal="center" vertical="top"/>
    </xf>
    <xf numFmtId="184" fontId="11" fillId="3" borderId="0" xfId="0" applyNumberFormat="1" applyFont="1" applyFill="1" applyAlignment="1">
      <alignment horizontal="center" vertical="top" wrapText="1"/>
    </xf>
    <xf numFmtId="192" fontId="11" fillId="3" borderId="0" xfId="0" applyNumberFormat="1" applyFont="1" applyFill="1" applyAlignment="1">
      <alignment horizontal="center" vertical="top"/>
    </xf>
    <xf numFmtId="192" fontId="11" fillId="3" borderId="0" xfId="0" applyNumberFormat="1" applyFont="1" applyFill="1" applyAlignment="1">
      <alignment horizontal="center" vertical="top" wrapText="1"/>
    </xf>
    <xf numFmtId="0" fontId="11" fillId="3" borderId="0" xfId="0" applyFont="1" applyFill="1" applyAlignment="1">
      <alignment horizontal="left" vertical="top" wrapText="1"/>
    </xf>
    <xf numFmtId="3" fontId="11" fillId="3" borderId="0" xfId="0" applyNumberFormat="1" applyFont="1" applyFill="1" applyAlignment="1">
      <alignment vertical="top"/>
    </xf>
    <xf numFmtId="37" fontId="11" fillId="3" borderId="0" xfId="0" applyNumberFormat="1" applyFont="1" applyFill="1" applyAlignment="1">
      <alignment vertical="top"/>
    </xf>
    <xf numFmtId="186" fontId="11" fillId="3" borderId="0" xfId="0" applyNumberFormat="1" applyFont="1" applyFill="1" applyBorder="1" applyProtection="1"/>
    <xf numFmtId="0" fontId="18" fillId="3" borderId="0" xfId="0" applyFont="1" applyFill="1" applyAlignment="1">
      <alignment horizontal="center" vertical="top" wrapText="1"/>
    </xf>
    <xf numFmtId="3" fontId="18" fillId="3" borderId="0" xfId="0" applyNumberFormat="1" applyFont="1" applyFill="1" applyAlignment="1">
      <alignment vertical="top"/>
    </xf>
    <xf numFmtId="0" fontId="18" fillId="3" borderId="0" xfId="0" applyFont="1" applyFill="1" applyAlignment="1">
      <alignment vertical="top"/>
    </xf>
    <xf numFmtId="37" fontId="18" fillId="3" borderId="0" xfId="0" applyNumberFormat="1" applyFont="1" applyFill="1" applyAlignment="1">
      <alignment vertical="top"/>
    </xf>
    <xf numFmtId="0" fontId="18" fillId="3" borderId="0" xfId="0" applyFont="1" applyFill="1" applyAlignment="1">
      <alignment horizontal="left"/>
    </xf>
    <xf numFmtId="3" fontId="18" fillId="3" borderId="0" xfId="0" applyNumberFormat="1" applyFont="1" applyFill="1" applyBorder="1" applyAlignment="1">
      <alignment vertical="top"/>
    </xf>
    <xf numFmtId="3" fontId="11" fillId="3" borderId="0" xfId="0" applyNumberFormat="1" applyFont="1" applyFill="1" applyBorder="1" applyAlignment="1">
      <alignment vertical="top"/>
    </xf>
    <xf numFmtId="0" fontId="18" fillId="3" borderId="0" xfId="0" applyFont="1" applyFill="1" applyAlignment="1">
      <alignment vertical="center"/>
    </xf>
    <xf numFmtId="3" fontId="18" fillId="3" borderId="8" xfId="0" applyNumberFormat="1" applyFont="1" applyFill="1" applyBorder="1" applyAlignment="1">
      <alignment horizontal="center" vertical="center" wrapText="1"/>
    </xf>
    <xf numFmtId="37" fontId="18" fillId="3" borderId="8" xfId="0" applyNumberFormat="1" applyFont="1" applyFill="1" applyBorder="1" applyAlignment="1">
      <alignment horizontal="center" vertical="center" wrapText="1"/>
    </xf>
    <xf numFmtId="3" fontId="18" fillId="3" borderId="8" xfId="0" applyNumberFormat="1" applyFont="1" applyFill="1" applyBorder="1" applyAlignment="1">
      <alignment vertical="top" wrapText="1"/>
    </xf>
    <xf numFmtId="3" fontId="18" fillId="3" borderId="0" xfId="0" applyNumberFormat="1" applyFont="1" applyFill="1" applyBorder="1" applyAlignment="1">
      <alignment vertical="top" wrapText="1"/>
    </xf>
    <xf numFmtId="3" fontId="18" fillId="3" borderId="55" xfId="0" applyNumberFormat="1" applyFont="1" applyFill="1" applyBorder="1" applyAlignment="1">
      <alignment vertical="top"/>
    </xf>
    <xf numFmtId="0" fontId="18" fillId="3" borderId="1" xfId="0" applyFont="1" applyFill="1" applyBorder="1" applyAlignment="1" applyProtection="1">
      <alignment horizontal="center"/>
    </xf>
    <xf numFmtId="0" fontId="18" fillId="3" borderId="1" xfId="0" applyFont="1" applyFill="1" applyBorder="1" applyAlignment="1">
      <alignment horizontal="center"/>
    </xf>
    <xf numFmtId="0" fontId="11" fillId="3" borderId="0" xfId="0" applyFont="1" applyFill="1" applyAlignment="1">
      <alignment horizontal="left" vertical="top"/>
    </xf>
    <xf numFmtId="3" fontId="11" fillId="3" borderId="0" xfId="0" quotePrefix="1" applyNumberFormat="1" applyFont="1" applyFill="1" applyAlignment="1">
      <alignment vertical="top"/>
    </xf>
    <xf numFmtId="37" fontId="11" fillId="3" borderId="0" xfId="0" quotePrefix="1" applyNumberFormat="1" applyFont="1" applyFill="1" applyAlignment="1">
      <alignment vertical="top"/>
    </xf>
    <xf numFmtId="0" fontId="18" fillId="3" borderId="0" xfId="0" applyFont="1" applyFill="1" applyAlignment="1">
      <alignment horizontal="left" vertical="top"/>
    </xf>
    <xf numFmtId="0" fontId="11" fillId="3" borderId="0" xfId="0" applyFont="1" applyFill="1" applyAlignment="1">
      <alignment horizontal="center" wrapText="1"/>
    </xf>
    <xf numFmtId="0" fontId="18" fillId="3" borderId="0" xfId="0" applyFont="1" applyFill="1" applyAlignment="1">
      <alignment horizontal="center" wrapText="1"/>
    </xf>
    <xf numFmtId="3" fontId="11" fillId="3" borderId="0" xfId="0" applyNumberFormat="1" applyFont="1" applyFill="1" applyAlignment="1">
      <alignment vertical="top" wrapText="1"/>
    </xf>
    <xf numFmtId="176" fontId="11" fillId="3" borderId="0" xfId="0" applyNumberFormat="1" applyFont="1" applyFill="1" applyAlignment="1">
      <alignment vertical="top"/>
    </xf>
    <xf numFmtId="176" fontId="18" fillId="3" borderId="0" xfId="0" applyNumberFormat="1" applyFont="1" applyFill="1" applyAlignment="1">
      <alignment vertical="top"/>
    </xf>
    <xf numFmtId="4" fontId="11" fillId="3" borderId="0" xfId="0" applyNumberFormat="1" applyFont="1" applyFill="1" applyAlignment="1">
      <alignment vertical="top" wrapText="1"/>
    </xf>
    <xf numFmtId="4" fontId="11" fillId="3" borderId="0" xfId="0" applyNumberFormat="1" applyFont="1" applyFill="1" applyAlignment="1">
      <alignment vertical="top"/>
    </xf>
    <xf numFmtId="4" fontId="11" fillId="3" borderId="0" xfId="0" quotePrefix="1" applyNumberFormat="1" applyFont="1" applyFill="1" applyAlignment="1">
      <alignment vertical="top" wrapText="1"/>
    </xf>
    <xf numFmtId="0" fontId="8" fillId="3" borderId="0" xfId="0" applyFont="1" applyFill="1" applyAlignment="1">
      <alignment horizontal="left"/>
    </xf>
    <xf numFmtId="2" fontId="17" fillId="3" borderId="0" xfId="28" applyNumberFormat="1" applyFont="1" applyFill="1" applyAlignment="1" applyProtection="1">
      <alignment horizontal="right"/>
    </xf>
    <xf numFmtId="0" fontId="0" fillId="3" borderId="0" xfId="0" applyFill="1" applyBorder="1" applyAlignment="1"/>
    <xf numFmtId="196" fontId="6" fillId="3" borderId="0" xfId="28" applyNumberFormat="1" applyFill="1"/>
    <xf numFmtId="0" fontId="34" fillId="3" borderId="0" xfId="0" applyFont="1" applyFill="1"/>
    <xf numFmtId="0" fontId="14" fillId="3" borderId="0" xfId="0" applyFont="1" applyFill="1" applyAlignment="1">
      <alignment horizontal="center"/>
    </xf>
    <xf numFmtId="0" fontId="0" fillId="3" borderId="0" xfId="0" applyFill="1" applyAlignment="1">
      <alignment horizontal="center"/>
    </xf>
    <xf numFmtId="196" fontId="17" fillId="3" borderId="0" xfId="28" applyNumberFormat="1" applyFont="1" applyFill="1" applyAlignment="1">
      <alignment horizontal="center"/>
    </xf>
    <xf numFmtId="196" fontId="14" fillId="3" borderId="0" xfId="28" applyNumberFormat="1" applyFont="1" applyFill="1" applyAlignment="1">
      <alignment horizontal="center"/>
    </xf>
    <xf numFmtId="0" fontId="14" fillId="3" borderId="0" xfId="0" applyFont="1" applyFill="1" applyAlignment="1">
      <alignment horizontal="left"/>
    </xf>
    <xf numFmtId="196" fontId="14" fillId="3" borderId="0" xfId="28" applyNumberFormat="1" applyFont="1" applyFill="1"/>
    <xf numFmtId="3" fontId="14" fillId="3" borderId="1" xfId="28" applyNumberFormat="1" applyFont="1" applyFill="1" applyBorder="1"/>
    <xf numFmtId="3" fontId="14" fillId="3" borderId="0" xfId="28" applyNumberFormat="1" applyFont="1" applyFill="1" applyBorder="1"/>
    <xf numFmtId="0" fontId="14" fillId="3" borderId="0" xfId="0" applyFont="1" applyFill="1"/>
    <xf numFmtId="0" fontId="31" fillId="3" borderId="0" xfId="0" applyFont="1" applyFill="1"/>
    <xf numFmtId="0" fontId="77" fillId="0" borderId="0" xfId="0" applyFont="1"/>
    <xf numFmtId="3" fontId="6" fillId="3" borderId="0" xfId="28" applyNumberFormat="1" applyFill="1"/>
    <xf numFmtId="0" fontId="96" fillId="3" borderId="0" xfId="0" applyFont="1" applyFill="1"/>
    <xf numFmtId="3" fontId="0" fillId="0" borderId="0" xfId="0" applyNumberFormat="1"/>
    <xf numFmtId="3" fontId="14" fillId="3" borderId="0" xfId="28" applyNumberFormat="1" applyFont="1" applyFill="1"/>
    <xf numFmtId="0" fontId="64" fillId="3" borderId="0" xfId="0" applyFont="1" applyFill="1"/>
    <xf numFmtId="196" fontId="0" fillId="0" borderId="0" xfId="0" applyNumberFormat="1"/>
    <xf numFmtId="0" fontId="96" fillId="3" borderId="0" xfId="0" applyFont="1" applyFill="1" applyAlignment="1">
      <alignment horizontal="left"/>
    </xf>
    <xf numFmtId="0" fontId="97" fillId="3" borderId="0" xfId="0" applyFont="1" applyFill="1"/>
    <xf numFmtId="3" fontId="39" fillId="3" borderId="0" xfId="28" applyNumberFormat="1" applyFont="1" applyFill="1" applyBorder="1"/>
    <xf numFmtId="196" fontId="17" fillId="3" borderId="0" xfId="28" applyNumberFormat="1" applyFont="1" applyFill="1"/>
    <xf numFmtId="196" fontId="6" fillId="3" borderId="11" xfId="28" applyNumberFormat="1" applyFill="1" applyBorder="1" applyProtection="1"/>
    <xf numFmtId="196" fontId="6" fillId="3" borderId="19" xfId="28" applyNumberFormat="1" applyFill="1" applyBorder="1" applyProtection="1"/>
    <xf numFmtId="0" fontId="0" fillId="60" borderId="0" xfId="0" applyFill="1"/>
    <xf numFmtId="196" fontId="6" fillId="3" borderId="0" xfId="28" applyNumberFormat="1" applyFill="1" applyProtection="1"/>
    <xf numFmtId="0" fontId="14" fillId="3" borderId="0" xfId="0" applyFont="1" applyFill="1" applyAlignment="1" applyProtection="1">
      <alignment horizontal="center"/>
    </xf>
    <xf numFmtId="0" fontId="14" fillId="3" borderId="0" xfId="0" applyFont="1" applyFill="1" applyProtection="1"/>
    <xf numFmtId="0" fontId="14" fillId="3" borderId="0" xfId="0" applyFont="1" applyFill="1" applyAlignment="1" applyProtection="1">
      <alignment horizontal="left"/>
    </xf>
    <xf numFmtId="196" fontId="14" fillId="3" borderId="0" xfId="28" applyNumberFormat="1" applyFont="1" applyFill="1" applyAlignment="1" applyProtection="1">
      <alignment horizontal="center"/>
    </xf>
    <xf numFmtId="196" fontId="14" fillId="3" borderId="1" xfId="28" applyNumberFormat="1" applyFont="1" applyFill="1" applyBorder="1" applyProtection="1"/>
    <xf numFmtId="196" fontId="17" fillId="3" borderId="1" xfId="28" applyNumberFormat="1" applyFont="1" applyFill="1" applyBorder="1" applyProtection="1"/>
    <xf numFmtId="196" fontId="0" fillId="3" borderId="0" xfId="0" applyNumberFormat="1" applyFill="1" applyProtection="1"/>
    <xf numFmtId="196" fontId="14" fillId="0" borderId="1" xfId="28" applyNumberFormat="1" applyFont="1" applyFill="1" applyBorder="1" applyProtection="1">
      <protection locked="0"/>
    </xf>
    <xf numFmtId="0" fontId="98" fillId="3" borderId="0" xfId="0" applyFont="1" applyFill="1" applyAlignment="1" applyProtection="1">
      <alignment horizontal="center"/>
    </xf>
    <xf numFmtId="2" fontId="14" fillId="3" borderId="0" xfId="0" applyNumberFormat="1" applyFont="1" applyFill="1" applyAlignment="1" applyProtection="1">
      <alignment horizontal="left"/>
    </xf>
    <xf numFmtId="0" fontId="64" fillId="3" borderId="0" xfId="0" applyFont="1" applyFill="1" applyAlignment="1" applyProtection="1">
      <alignment horizontal="left"/>
    </xf>
    <xf numFmtId="0" fontId="64" fillId="3" borderId="0" xfId="0" applyFont="1" applyFill="1" applyProtection="1"/>
    <xf numFmtId="3" fontId="64" fillId="3" borderId="1" xfId="28" applyNumberFormat="1" applyFont="1" applyFill="1" applyBorder="1" applyProtection="1"/>
    <xf numFmtId="196" fontId="14" fillId="3" borderId="0" xfId="28" applyNumberFormat="1" applyFont="1" applyFill="1" applyBorder="1" applyProtection="1"/>
    <xf numFmtId="196" fontId="14" fillId="3" borderId="0" xfId="28" applyNumberFormat="1" applyFont="1" applyFill="1" applyProtection="1"/>
    <xf numFmtId="3" fontId="14" fillId="3" borderId="1" xfId="28" applyNumberFormat="1" applyFont="1" applyFill="1" applyBorder="1" applyProtection="1"/>
    <xf numFmtId="3" fontId="14" fillId="0" borderId="1" xfId="28" applyNumberFormat="1" applyFont="1" applyFill="1" applyBorder="1" applyProtection="1">
      <protection locked="0"/>
    </xf>
    <xf numFmtId="3" fontId="14" fillId="3" borderId="0" xfId="28" applyNumberFormat="1" applyFont="1" applyFill="1" applyProtection="1"/>
    <xf numFmtId="0" fontId="39" fillId="3" borderId="0" xfId="0" applyFont="1" applyFill="1" applyAlignment="1" applyProtection="1">
      <alignment horizontal="right"/>
    </xf>
    <xf numFmtId="196" fontId="39" fillId="3" borderId="0" xfId="28" applyNumberFormat="1" applyFont="1" applyFill="1" applyProtection="1"/>
    <xf numFmtId="0" fontId="7" fillId="3" borderId="0" xfId="0" applyFont="1" applyFill="1" applyAlignment="1" applyProtection="1">
      <alignment wrapText="1"/>
    </xf>
    <xf numFmtId="3" fontId="7" fillId="3" borderId="0" xfId="0" applyNumberFormat="1" applyFont="1" applyFill="1" applyAlignment="1" applyProtection="1">
      <alignment horizontal="right"/>
    </xf>
    <xf numFmtId="0" fontId="7" fillId="3" borderId="0" xfId="0" applyFont="1" applyFill="1" applyAlignment="1" applyProtection="1">
      <alignment vertical="top"/>
    </xf>
    <xf numFmtId="3" fontId="25" fillId="3" borderId="0" xfId="0" applyNumberFormat="1" applyFont="1" applyFill="1" applyProtection="1"/>
    <xf numFmtId="0" fontId="7" fillId="3" borderId="0" xfId="0" applyFont="1" applyFill="1" applyAlignment="1" applyProtection="1">
      <alignment horizontal="left" vertical="top"/>
    </xf>
    <xf numFmtId="196" fontId="7" fillId="3" borderId="0" xfId="28" applyNumberFormat="1" applyFont="1" applyFill="1" applyProtection="1"/>
    <xf numFmtId="0" fontId="25" fillId="60" borderId="0" xfId="0" applyFont="1" applyFill="1"/>
    <xf numFmtId="0" fontId="7" fillId="60" borderId="0" xfId="0" applyFont="1" applyFill="1" applyAlignment="1">
      <alignment horizontal="left"/>
    </xf>
    <xf numFmtId="0" fontId="7" fillId="60" borderId="0" xfId="0" applyFont="1" applyFill="1"/>
    <xf numFmtId="196" fontId="7" fillId="60" borderId="0" xfId="28" applyNumberFormat="1" applyFont="1" applyFill="1"/>
    <xf numFmtId="3" fontId="25" fillId="60" borderId="0" xfId="0" applyNumberFormat="1" applyFont="1" applyFill="1"/>
    <xf numFmtId="0" fontId="7" fillId="60" borderId="0" xfId="0" applyFont="1" applyFill="1" applyAlignment="1">
      <alignment horizontal="left" vertical="top"/>
    </xf>
    <xf numFmtId="196" fontId="104" fillId="3" borderId="0" xfId="28" applyNumberFormat="1" applyFont="1" applyFill="1" applyBorder="1" applyProtection="1"/>
    <xf numFmtId="196" fontId="104" fillId="3" borderId="0" xfId="28" applyNumberFormat="1" applyFont="1" applyFill="1" applyProtection="1"/>
    <xf numFmtId="0" fontId="17" fillId="3" borderId="0" xfId="0" applyFont="1" applyFill="1" applyAlignment="1" applyProtection="1">
      <alignment horizontal="center"/>
    </xf>
    <xf numFmtId="196" fontId="17" fillId="3" borderId="0" xfId="28" applyNumberFormat="1" applyFont="1" applyFill="1" applyBorder="1" applyAlignment="1" applyProtection="1">
      <alignment horizontal="center"/>
    </xf>
    <xf numFmtId="196" fontId="17" fillId="3" borderId="0" xfId="28" applyNumberFormat="1" applyFont="1" applyFill="1" applyAlignment="1" applyProtection="1">
      <alignment horizontal="center"/>
    </xf>
    <xf numFmtId="3" fontId="17" fillId="3" borderId="0" xfId="28" applyNumberFormat="1" applyFont="1" applyFill="1" applyBorder="1" applyAlignment="1" applyProtection="1">
      <alignment horizontal="center"/>
    </xf>
    <xf numFmtId="196" fontId="17" fillId="3" borderId="1" xfId="28" applyNumberFormat="1" applyFont="1" applyFill="1" applyBorder="1" applyAlignment="1" applyProtection="1">
      <alignment horizontal="center"/>
    </xf>
    <xf numFmtId="196" fontId="98" fillId="3" borderId="0" xfId="28" applyNumberFormat="1" applyFont="1" applyFill="1" applyBorder="1" applyAlignment="1" applyProtection="1">
      <alignment horizontal="center"/>
    </xf>
    <xf numFmtId="3" fontId="17" fillId="3" borderId="1" xfId="28" applyNumberFormat="1" applyFont="1" applyFill="1" applyBorder="1" applyProtection="1"/>
    <xf numFmtId="3" fontId="17" fillId="4" borderId="1" xfId="28" applyNumberFormat="1" applyFont="1" applyFill="1" applyBorder="1" applyProtection="1">
      <protection locked="0"/>
    </xf>
    <xf numFmtId="3" fontId="17" fillId="0" borderId="1" xfId="28" applyNumberFormat="1" applyFont="1" applyFill="1" applyBorder="1" applyProtection="1">
      <protection locked="0"/>
    </xf>
    <xf numFmtId="3" fontId="17" fillId="3" borderId="0" xfId="28" applyNumberFormat="1" applyFont="1" applyFill="1" applyBorder="1" applyProtection="1"/>
    <xf numFmtId="2" fontId="17" fillId="3" borderId="0" xfId="0" applyNumberFormat="1" applyFont="1" applyFill="1" applyAlignment="1" applyProtection="1">
      <alignment horizontal="left"/>
    </xf>
    <xf numFmtId="3" fontId="17" fillId="3" borderId="0" xfId="28" applyNumberFormat="1" applyFont="1" applyFill="1" applyProtection="1"/>
    <xf numFmtId="3" fontId="17" fillId="3" borderId="7" xfId="28" applyNumberFormat="1" applyFont="1" applyFill="1" applyBorder="1" applyProtection="1"/>
    <xf numFmtId="0" fontId="17" fillId="3" borderId="0" xfId="0" applyFont="1" applyFill="1" applyBorder="1" applyAlignment="1" applyProtection="1">
      <alignment horizontal="left"/>
    </xf>
    <xf numFmtId="0" fontId="96" fillId="3" borderId="0" xfId="0" applyFont="1" applyFill="1" applyBorder="1" applyProtection="1"/>
    <xf numFmtId="0" fontId="99" fillId="3" borderId="0" xfId="0" applyFont="1" applyFill="1" applyAlignment="1" applyProtection="1">
      <alignment horizontal="right"/>
    </xf>
    <xf numFmtId="196" fontId="6" fillId="3" borderId="6" xfId="28" applyNumberFormat="1" applyFill="1" applyBorder="1" applyProtection="1"/>
    <xf numFmtId="0" fontId="0" fillId="3" borderId="19" xfId="0" applyFill="1" applyBorder="1" applyProtection="1"/>
    <xf numFmtId="0" fontId="0" fillId="61" borderId="0" xfId="0" applyFill="1"/>
    <xf numFmtId="1" fontId="6" fillId="3" borderId="1" xfId="28" applyNumberFormat="1" applyFill="1" applyBorder="1" applyAlignment="1" applyProtection="1">
      <alignment horizontal="center"/>
    </xf>
    <xf numFmtId="0" fontId="100" fillId="3" borderId="0" xfId="0" applyFont="1" applyFill="1" applyAlignment="1" applyProtection="1">
      <alignment horizontal="center"/>
    </xf>
    <xf numFmtId="196" fontId="14" fillId="4" borderId="1" xfId="28" applyNumberFormat="1" applyFont="1" applyFill="1" applyBorder="1" applyAlignment="1" applyProtection="1">
      <alignment horizontal="right"/>
      <protection locked="0"/>
    </xf>
    <xf numFmtId="196" fontId="17" fillId="0" borderId="1" xfId="28" applyNumberFormat="1" applyFont="1" applyFill="1" applyBorder="1" applyAlignment="1" applyProtection="1">
      <alignment horizontal="right"/>
      <protection locked="0"/>
    </xf>
    <xf numFmtId="0" fontId="100" fillId="3" borderId="0" xfId="0" applyFont="1" applyFill="1" applyProtection="1"/>
    <xf numFmtId="196" fontId="14" fillId="3" borderId="11" xfId="28" applyNumberFormat="1" applyFont="1" applyFill="1" applyBorder="1" applyAlignment="1" applyProtection="1">
      <alignment horizontal="right"/>
    </xf>
    <xf numFmtId="196" fontId="14" fillId="3" borderId="1" xfId="28" applyNumberFormat="1" applyFont="1" applyFill="1" applyBorder="1" applyAlignment="1" applyProtection="1">
      <alignment horizontal="right"/>
    </xf>
    <xf numFmtId="196" fontId="14" fillId="3" borderId="0" xfId="28" applyNumberFormat="1" applyFont="1" applyFill="1" applyAlignment="1" applyProtection="1">
      <alignment horizontal="right"/>
    </xf>
    <xf numFmtId="196" fontId="14" fillId="0" borderId="1" xfId="28" applyNumberFormat="1" applyFont="1" applyFill="1" applyBorder="1" applyAlignment="1" applyProtection="1">
      <alignment horizontal="right"/>
      <protection locked="0"/>
    </xf>
    <xf numFmtId="196" fontId="101" fillId="3" borderId="0" xfId="28" applyNumberFormat="1" applyFont="1" applyFill="1" applyAlignment="1" applyProtection="1">
      <alignment horizontal="right"/>
    </xf>
    <xf numFmtId="0" fontId="25" fillId="3" borderId="0" xfId="0" applyFont="1" applyFill="1" applyBorder="1" applyAlignment="1" applyProtection="1">
      <alignment horizontal="right" vertical="center" wrapText="1"/>
    </xf>
    <xf numFmtId="196" fontId="17" fillId="3" borderId="0" xfId="28" applyNumberFormat="1" applyFont="1" applyFill="1" applyProtection="1"/>
    <xf numFmtId="49" fontId="45" fillId="3" borderId="0" xfId="0" applyNumberFormat="1" applyFont="1" applyFill="1" applyProtection="1"/>
    <xf numFmtId="0" fontId="46" fillId="3" borderId="0" xfId="0" applyFont="1" applyFill="1" applyAlignment="1" applyProtection="1"/>
    <xf numFmtId="0" fontId="45" fillId="3" borderId="0" xfId="0" applyFont="1" applyFill="1" applyAlignment="1" applyProtection="1"/>
    <xf numFmtId="0" fontId="45" fillId="3" borderId="0" xfId="0" applyFont="1" applyFill="1" applyProtection="1"/>
    <xf numFmtId="49" fontId="46" fillId="3" borderId="0" xfId="0" applyNumberFormat="1" applyFont="1" applyFill="1" applyAlignment="1" applyProtection="1">
      <alignment horizontal="left"/>
    </xf>
    <xf numFmtId="0" fontId="46" fillId="3" borderId="0" xfId="0" applyFont="1" applyFill="1" applyAlignment="1" applyProtection="1">
      <alignment horizontal="left"/>
    </xf>
    <xf numFmtId="0" fontId="17" fillId="3" borderId="2" xfId="28" applyNumberFormat="1" applyFont="1" applyFill="1" applyBorder="1" applyAlignment="1" applyProtection="1"/>
    <xf numFmtId="0" fontId="0" fillId="3" borderId="4" xfId="0" applyFill="1" applyBorder="1" applyAlignment="1" applyProtection="1"/>
    <xf numFmtId="0" fontId="0" fillId="3" borderId="0" xfId="0" applyFill="1" applyBorder="1" applyAlignment="1" applyProtection="1"/>
    <xf numFmtId="0" fontId="0" fillId="3" borderId="44" xfId="0" applyFill="1" applyBorder="1" applyAlignment="1" applyProtection="1">
      <alignment horizontal="center"/>
    </xf>
    <xf numFmtId="37" fontId="46" fillId="3" borderId="0" xfId="0" applyNumberFormat="1" applyFont="1" applyFill="1" applyAlignment="1" applyProtection="1">
      <alignment horizontal="left"/>
    </xf>
    <xf numFmtId="49" fontId="46" fillId="3" borderId="0" xfId="0" applyNumberFormat="1" applyFont="1" applyFill="1" applyAlignment="1" applyProtection="1"/>
    <xf numFmtId="169" fontId="46" fillId="3" borderId="0" xfId="29" applyNumberFormat="1" applyFont="1" applyFill="1" applyAlignment="1" applyProtection="1">
      <alignment horizontal="center" wrapText="1"/>
    </xf>
    <xf numFmtId="0" fontId="46" fillId="3" borderId="1" xfId="0" applyFont="1" applyFill="1" applyBorder="1" applyAlignment="1" applyProtection="1"/>
    <xf numFmtId="0" fontId="46" fillId="3" borderId="1" xfId="0" applyFont="1" applyFill="1" applyBorder="1" applyAlignment="1" applyProtection="1">
      <alignment horizontal="center"/>
    </xf>
    <xf numFmtId="0" fontId="46" fillId="3" borderId="1" xfId="0" applyFont="1" applyFill="1" applyBorder="1" applyAlignment="1" applyProtection="1">
      <alignment horizontal="center" wrapText="1"/>
    </xf>
    <xf numFmtId="0" fontId="45" fillId="3" borderId="1" xfId="0" applyFont="1" applyFill="1" applyBorder="1" applyProtection="1"/>
    <xf numFmtId="3" fontId="45" fillId="3" borderId="1" xfId="0" applyNumberFormat="1" applyFont="1" applyFill="1" applyBorder="1" applyAlignment="1" applyProtection="1">
      <alignment horizontal="left"/>
    </xf>
    <xf numFmtId="37" fontId="45" fillId="4" borderId="1" xfId="29" applyNumberFormat="1" applyFont="1" applyFill="1" applyBorder="1" applyProtection="1">
      <protection locked="0"/>
    </xf>
    <xf numFmtId="0" fontId="45" fillId="3" borderId="0" xfId="0" applyNumberFormat="1" applyFont="1" applyFill="1" applyBorder="1" applyAlignment="1" applyProtection="1">
      <alignment horizontal="center" wrapText="1"/>
    </xf>
    <xf numFmtId="3" fontId="45" fillId="3" borderId="10" xfId="0" applyNumberFormat="1" applyFont="1" applyFill="1" applyBorder="1" applyAlignment="1" applyProtection="1">
      <alignment horizontal="left"/>
    </xf>
    <xf numFmtId="0" fontId="45" fillId="3" borderId="10" xfId="0" applyFont="1" applyFill="1" applyBorder="1" applyProtection="1"/>
    <xf numFmtId="0" fontId="45" fillId="3" borderId="31" xfId="0" applyFont="1" applyFill="1" applyBorder="1" applyAlignment="1" applyProtection="1">
      <alignment horizontal="left"/>
    </xf>
    <xf numFmtId="0" fontId="45" fillId="3" borderId="31" xfId="0" applyFont="1" applyFill="1" applyBorder="1" applyProtection="1"/>
    <xf numFmtId="0" fontId="46" fillId="3" borderId="1" xfId="0" applyFont="1" applyFill="1" applyBorder="1" applyProtection="1"/>
    <xf numFmtId="3" fontId="45" fillId="3" borderId="1" xfId="0" applyNumberFormat="1" applyFont="1" applyFill="1" applyBorder="1" applyProtection="1"/>
    <xf numFmtId="0" fontId="45" fillId="3" borderId="10" xfId="0" applyFont="1" applyFill="1" applyBorder="1" applyAlignment="1" applyProtection="1">
      <alignment horizontal="left"/>
    </xf>
    <xf numFmtId="0" fontId="45" fillId="3" borderId="0" xfId="0" applyNumberFormat="1" applyFont="1" applyFill="1" applyBorder="1" applyAlignment="1" applyProtection="1">
      <alignment horizontal="left" wrapText="1"/>
    </xf>
    <xf numFmtId="0" fontId="45" fillId="3" borderId="45" xfId="0" applyFont="1" applyFill="1" applyBorder="1" applyAlignment="1" applyProtection="1">
      <alignment horizontal="left"/>
    </xf>
    <xf numFmtId="0" fontId="45" fillId="3" borderId="0" xfId="0" applyFont="1" applyFill="1" applyBorder="1" applyProtection="1"/>
    <xf numFmtId="49" fontId="45" fillId="61" borderId="0" xfId="0" applyNumberFormat="1" applyFont="1" applyFill="1"/>
    <xf numFmtId="0" fontId="45" fillId="61" borderId="0" xfId="0" applyFont="1" applyFill="1"/>
    <xf numFmtId="0" fontId="45" fillId="61" borderId="0" xfId="0" applyNumberFormat="1" applyFont="1" applyFill="1" applyBorder="1" applyAlignment="1" applyProtection="1">
      <alignment horizontal="center" wrapText="1"/>
    </xf>
    <xf numFmtId="0" fontId="45" fillId="61" borderId="0" xfId="0" applyFont="1" applyFill="1" applyProtection="1"/>
    <xf numFmtId="49" fontId="45" fillId="61" borderId="0" xfId="0" applyNumberFormat="1" applyFont="1" applyFill="1" applyProtection="1"/>
    <xf numFmtId="49" fontId="45" fillId="0" borderId="0" xfId="0" applyNumberFormat="1" applyFont="1" applyFill="1" applyProtection="1"/>
    <xf numFmtId="0" fontId="45" fillId="0" borderId="0" xfId="0" applyFont="1" applyFill="1" applyProtection="1"/>
    <xf numFmtId="0" fontId="102" fillId="3" borderId="0" xfId="0" applyFont="1" applyFill="1" applyAlignment="1" applyProtection="1">
      <alignment vertical="top" wrapText="1"/>
    </xf>
    <xf numFmtId="2" fontId="29" fillId="3" borderId="0" xfId="28" applyNumberFormat="1" applyFont="1" applyFill="1" applyProtection="1"/>
    <xf numFmtId="0" fontId="17" fillId="3" borderId="4" xfId="28" applyNumberFormat="1" applyFont="1" applyFill="1" applyBorder="1" applyAlignment="1" applyProtection="1"/>
    <xf numFmtId="0" fontId="103" fillId="3" borderId="0" xfId="0" applyFont="1" applyFill="1" applyAlignment="1" applyProtection="1">
      <alignment vertical="top" wrapText="1"/>
    </xf>
    <xf numFmtId="0" fontId="29" fillId="3" borderId="0" xfId="0" applyFont="1" applyFill="1" applyProtection="1"/>
    <xf numFmtId="0" fontId="17" fillId="3" borderId="0" xfId="0" applyFont="1" applyFill="1" applyAlignment="1" applyProtection="1">
      <alignment vertical="top"/>
    </xf>
    <xf numFmtId="0" fontId="103" fillId="3" borderId="0" xfId="0" applyFont="1" applyFill="1" applyAlignment="1" applyProtection="1">
      <alignment vertical="top"/>
    </xf>
    <xf numFmtId="0" fontId="24" fillId="7" borderId="0" xfId="0" applyFont="1" applyFill="1" applyAlignment="1" applyProtection="1">
      <alignment vertical="top"/>
    </xf>
    <xf numFmtId="0" fontId="17" fillId="3" borderId="0" xfId="0" applyFont="1" applyFill="1" applyAlignment="1" applyProtection="1">
      <alignment vertical="top"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horizontal="center" vertical="top" wrapText="1"/>
    </xf>
    <xf numFmtId="0" fontId="17" fillId="3" borderId="1" xfId="0" applyFont="1" applyFill="1" applyBorder="1" applyAlignment="1" applyProtection="1">
      <alignment horizontal="center" vertical="top" wrapText="1"/>
    </xf>
    <xf numFmtId="0" fontId="17" fillId="3" borderId="1" xfId="0" applyFont="1" applyFill="1" applyBorder="1" applyAlignment="1" applyProtection="1">
      <alignment horizontal="left" vertical="top" wrapText="1"/>
    </xf>
    <xf numFmtId="3" fontId="17" fillId="0" borderId="1" xfId="0" applyNumberFormat="1" applyFont="1" applyFill="1" applyBorder="1" applyAlignment="1" applyProtection="1">
      <alignment horizontal="right" vertical="top" wrapText="1"/>
      <protection locked="0"/>
    </xf>
    <xf numFmtId="3" fontId="17" fillId="3" borderId="1" xfId="0" applyNumberFormat="1" applyFont="1" applyFill="1" applyBorder="1" applyAlignment="1" applyProtection="1">
      <alignment horizontal="right" vertical="top" wrapText="1"/>
    </xf>
    <xf numFmtId="3" fontId="17" fillId="3" borderId="1" xfId="0" applyNumberFormat="1" applyFont="1" applyFill="1" applyBorder="1" applyAlignment="1" applyProtection="1">
      <alignment horizontal="center" wrapText="1"/>
    </xf>
    <xf numFmtId="0" fontId="17" fillId="3" borderId="0" xfId="0" applyFont="1" applyFill="1" applyBorder="1" applyAlignment="1" applyProtection="1">
      <alignment horizontal="left" vertical="top" wrapText="1"/>
    </xf>
    <xf numFmtId="3" fontId="17" fillId="3" borderId="0" xfId="0" applyNumberFormat="1" applyFont="1" applyFill="1" applyBorder="1" applyAlignment="1" applyProtection="1">
      <alignment horizontal="right" vertical="top" wrapText="1"/>
    </xf>
    <xf numFmtId="3" fontId="17" fillId="3" borderId="1" xfId="0" applyNumberFormat="1" applyFont="1" applyFill="1" applyBorder="1" applyAlignment="1" applyProtection="1">
      <alignment horizontal="right" vertical="center" wrapText="1"/>
    </xf>
    <xf numFmtId="0" fontId="0" fillId="3" borderId="1" xfId="0" applyFill="1" applyBorder="1" applyAlignment="1" applyProtection="1">
      <alignment horizontal="center" vertical="top" wrapText="1"/>
    </xf>
    <xf numFmtId="0" fontId="0" fillId="3" borderId="1" xfId="0" applyFill="1" applyBorder="1" applyAlignment="1" applyProtection="1">
      <alignment horizontal="left" vertical="top" wrapText="1"/>
    </xf>
    <xf numFmtId="3" fontId="0" fillId="3" borderId="1" xfId="0" applyNumberFormat="1" applyFill="1" applyBorder="1" applyAlignment="1" applyProtection="1">
      <alignment horizontal="right" vertical="top" wrapText="1"/>
    </xf>
    <xf numFmtId="3" fontId="0" fillId="3" borderId="0" xfId="0" applyNumberFormat="1" applyFill="1" applyAlignment="1" applyProtection="1">
      <alignment horizontal="right" vertical="top" wrapText="1"/>
    </xf>
    <xf numFmtId="3" fontId="0" fillId="3" borderId="1" xfId="0" applyNumberFormat="1" applyFill="1" applyBorder="1" applyAlignment="1" applyProtection="1">
      <alignment horizontal="center" wrapText="1"/>
    </xf>
    <xf numFmtId="0" fontId="0" fillId="3" borderId="0" xfId="0" applyFill="1" applyAlignment="1" applyProtection="1">
      <alignment horizontal="center" wrapText="1"/>
    </xf>
    <xf numFmtId="0" fontId="0" fillId="3" borderId="0" xfId="0" applyFill="1" applyBorder="1" applyAlignment="1" applyProtection="1">
      <alignment horizontal="left" vertical="top" wrapText="1"/>
    </xf>
    <xf numFmtId="3" fontId="0" fillId="3" borderId="0" xfId="0" applyNumberFormat="1" applyFill="1" applyBorder="1" applyAlignment="1" applyProtection="1">
      <alignment horizontal="right" vertical="top" wrapText="1"/>
    </xf>
    <xf numFmtId="0" fontId="103" fillId="3" borderId="0" xfId="0" applyFont="1" applyFill="1" applyAlignment="1" applyProtection="1">
      <alignment horizontal="left" vertical="top" wrapText="1"/>
    </xf>
    <xf numFmtId="0" fontId="15" fillId="3" borderId="0" xfId="0" applyFont="1" applyFill="1" applyProtection="1"/>
    <xf numFmtId="49" fontId="24" fillId="7" borderId="20" xfId="0" applyNumberFormat="1" applyFont="1" applyFill="1" applyBorder="1" applyAlignment="1" applyProtection="1">
      <alignment horizontal="center" wrapText="1"/>
    </xf>
    <xf numFmtId="49" fontId="24" fillId="7" borderId="21" xfId="0" applyNumberFormat="1" applyFont="1" applyFill="1" applyBorder="1" applyAlignment="1" applyProtection="1">
      <alignment horizontal="center" wrapText="1"/>
    </xf>
    <xf numFmtId="49" fontId="24" fillId="3" borderId="0" xfId="0" applyNumberFormat="1" applyFont="1" applyFill="1" applyBorder="1" applyAlignment="1" applyProtection="1">
      <alignment horizontal="center" wrapText="1"/>
    </xf>
    <xf numFmtId="0" fontId="24" fillId="7" borderId="1" xfId="0" applyFont="1" applyFill="1" applyBorder="1" applyAlignment="1" applyProtection="1">
      <alignment horizontal="center"/>
    </xf>
    <xf numFmtId="0" fontId="0" fillId="3" borderId="2" xfId="0" applyFill="1" applyBorder="1" applyAlignment="1" applyProtection="1"/>
    <xf numFmtId="169" fontId="17" fillId="3" borderId="0" xfId="33" applyNumberFormat="1" applyFill="1" applyProtection="1"/>
    <xf numFmtId="186" fontId="0" fillId="3" borderId="0" xfId="0" applyNumberFormat="1" applyFill="1" applyProtection="1"/>
    <xf numFmtId="0" fontId="7" fillId="3" borderId="0" xfId="0" applyFont="1" applyFill="1" applyAlignment="1" applyProtection="1">
      <alignment horizontal="left" indent="2"/>
    </xf>
    <xf numFmtId="0" fontId="0" fillId="3" borderId="0" xfId="0" applyFill="1" applyAlignment="1" applyProtection="1">
      <alignment horizontal="left" indent="2"/>
    </xf>
    <xf numFmtId="0" fontId="17" fillId="3" borderId="0" xfId="0" applyFont="1" applyFill="1" applyAlignment="1" applyProtection="1">
      <alignment horizontal="left" indent="2"/>
    </xf>
    <xf numFmtId="37" fontId="0" fillId="3" borderId="0" xfId="0" applyNumberFormat="1" applyFill="1" applyProtection="1"/>
    <xf numFmtId="0" fontId="7" fillId="3" borderId="1" xfId="0" applyFont="1" applyFill="1" applyBorder="1" applyAlignment="1" applyProtection="1"/>
    <xf numFmtId="37" fontId="0" fillId="3" borderId="1" xfId="0" applyNumberFormat="1" applyFont="1" applyFill="1" applyBorder="1" applyAlignment="1" applyProtection="1"/>
    <xf numFmtId="0" fontId="21" fillId="3" borderId="0" xfId="0" applyFont="1" applyFill="1" applyAlignment="1" applyProtection="1">
      <alignment horizontal="center" vertical="center"/>
    </xf>
    <xf numFmtId="37" fontId="21" fillId="3" borderId="0" xfId="0" applyNumberFormat="1" applyFont="1" applyFill="1" applyAlignment="1" applyProtection="1">
      <alignment horizontal="center" vertical="center"/>
    </xf>
    <xf numFmtId="0" fontId="0" fillId="3" borderId="1" xfId="0" applyFont="1" applyFill="1" applyBorder="1" applyAlignment="1" applyProtection="1">
      <alignment horizontal="center" wrapText="1"/>
    </xf>
    <xf numFmtId="0" fontId="0" fillId="3" borderId="1" xfId="0" applyFont="1" applyFill="1" applyBorder="1" applyAlignment="1" applyProtection="1">
      <alignment horizontal="left" wrapText="1"/>
    </xf>
    <xf numFmtId="0" fontId="31" fillId="3" borderId="1" xfId="0" applyFont="1" applyFill="1" applyBorder="1" applyAlignment="1" applyProtection="1">
      <alignment horizontal="center" wrapText="1"/>
    </xf>
    <xf numFmtId="0" fontId="0" fillId="0" borderId="1" xfId="0" applyFont="1" applyFill="1" applyBorder="1" applyAlignment="1" applyProtection="1">
      <alignment horizontal="center" wrapText="1"/>
      <protection locked="0"/>
    </xf>
    <xf numFmtId="0" fontId="31" fillId="0" borderId="1" xfId="0" applyFont="1" applyFill="1" applyBorder="1" applyAlignment="1" applyProtection="1">
      <alignment horizontal="center" wrapText="1"/>
      <protection locked="0"/>
    </xf>
    <xf numFmtId="0" fontId="17" fillId="0" borderId="1" xfId="0" applyFont="1" applyFill="1" applyBorder="1" applyAlignment="1" applyProtection="1">
      <alignment horizontal="left" wrapText="1"/>
      <protection locked="0"/>
    </xf>
    <xf numFmtId="37" fontId="0" fillId="0" borderId="1" xfId="0" applyNumberFormat="1" applyFont="1" applyBorder="1" applyAlignment="1" applyProtection="1">
      <protection locked="0"/>
    </xf>
    <xf numFmtId="0" fontId="0" fillId="0" borderId="1" xfId="0" applyFill="1" applyBorder="1" applyAlignment="1" applyProtection="1">
      <alignment horizontal="left" wrapText="1"/>
      <protection locked="0"/>
    </xf>
    <xf numFmtId="37" fontId="0" fillId="0" borderId="1" xfId="0" applyNumberFormat="1" applyBorder="1" applyAlignment="1" applyProtection="1">
      <protection locked="0"/>
    </xf>
    <xf numFmtId="0" fontId="0" fillId="0" borderId="1" xfId="0" applyFont="1" applyFill="1" applyBorder="1" applyAlignment="1" applyProtection="1">
      <alignment horizontal="left" wrapText="1"/>
      <protection locked="0"/>
    </xf>
    <xf numFmtId="0" fontId="11" fillId="3" borderId="2" xfId="45" applyNumberFormat="1" applyFont="1" applyFill="1" applyBorder="1" applyAlignment="1" applyProtection="1">
      <alignment horizontal="center"/>
    </xf>
    <xf numFmtId="0" fontId="8" fillId="3" borderId="0" xfId="0" applyFont="1" applyFill="1" applyAlignment="1" applyProtection="1">
      <alignment horizontal="left"/>
      <protection hidden="1"/>
    </xf>
    <xf numFmtId="0" fontId="11" fillId="3" borderId="2" xfId="0" applyFont="1" applyFill="1" applyBorder="1" applyProtection="1">
      <protection hidden="1"/>
    </xf>
    <xf numFmtId="0" fontId="11" fillId="3" borderId="8" xfId="0" applyNumberFormat="1" applyFont="1" applyFill="1" applyBorder="1" applyAlignment="1" applyProtection="1">
      <alignment horizontal="center"/>
      <protection hidden="1"/>
    </xf>
    <xf numFmtId="0" fontId="18" fillId="3" borderId="0" xfId="0" applyFont="1" applyFill="1" applyAlignment="1" applyProtection="1">
      <alignment horizontal="center" vertical="top" wrapText="1"/>
    </xf>
    <xf numFmtId="0" fontId="11" fillId="3" borderId="0" xfId="0" applyFont="1" applyFill="1" applyBorder="1" applyProtection="1"/>
    <xf numFmtId="0" fontId="11" fillId="3" borderId="0" xfId="0" applyFont="1" applyFill="1" applyAlignment="1" applyProtection="1">
      <alignment horizontal="left"/>
    </xf>
    <xf numFmtId="0" fontId="11" fillId="3" borderId="0" xfId="0" applyFont="1" applyFill="1" applyAlignment="1" applyProtection="1">
      <alignment horizontal="left" vertical="top" wrapText="1"/>
    </xf>
    <xf numFmtId="0" fontId="47" fillId="3" borderId="0" xfId="0" applyFont="1" applyFill="1" applyAlignment="1" applyProtection="1">
      <alignment horizontal="center" wrapText="1"/>
    </xf>
    <xf numFmtId="0" fontId="11" fillId="3" borderId="2" xfId="45" applyFont="1" applyFill="1" applyBorder="1" applyProtection="1"/>
    <xf numFmtId="0" fontId="18" fillId="3" borderId="0" xfId="0" applyFont="1" applyFill="1" applyAlignment="1" applyProtection="1">
      <alignment horizontal="center" vertical="top" wrapText="1"/>
    </xf>
    <xf numFmtId="0" fontId="11" fillId="3" borderId="0" xfId="0" applyFont="1" applyFill="1" applyAlignment="1" applyProtection="1">
      <alignment horizontal="left" vertical="top" wrapText="1"/>
    </xf>
    <xf numFmtId="3" fontId="64" fillId="62" borderId="0" xfId="53" applyNumberFormat="1" applyFont="1" applyFill="1" applyBorder="1" applyAlignment="1"/>
    <xf numFmtId="169" fontId="18" fillId="3" borderId="1" xfId="28" applyNumberFormat="1" applyFont="1" applyFill="1" applyBorder="1" applyAlignment="1" applyProtection="1">
      <alignment wrapText="1"/>
    </xf>
    <xf numFmtId="169" fontId="18" fillId="3" borderId="1" xfId="28" applyNumberFormat="1" applyFont="1" applyFill="1" applyBorder="1" applyAlignment="1" applyProtection="1">
      <alignment horizontal="right" vertical="center" wrapText="1"/>
    </xf>
    <xf numFmtId="0" fontId="8" fillId="3" borderId="0" xfId="0" applyFont="1" applyFill="1" applyAlignment="1" applyProtection="1">
      <alignment horizontal="left" vertical="top"/>
    </xf>
    <xf numFmtId="0" fontId="47" fillId="3" borderId="78" xfId="0" applyFont="1" applyFill="1" applyBorder="1" applyAlignment="1" applyProtection="1">
      <alignment horizontal="left" vertical="top" wrapText="1"/>
    </xf>
    <xf numFmtId="0" fontId="11" fillId="3" borderId="78" xfId="0" applyFont="1" applyFill="1" applyBorder="1" applyAlignment="1" applyProtection="1">
      <alignment horizontal="left" vertical="top"/>
    </xf>
    <xf numFmtId="0" fontId="11" fillId="3" borderId="78" xfId="0" applyFont="1" applyFill="1" applyBorder="1" applyAlignment="1" applyProtection="1">
      <alignment horizontal="left" vertical="top" wrapText="1"/>
    </xf>
    <xf numFmtId="3" fontId="47" fillId="3" borderId="78" xfId="0" applyNumberFormat="1" applyFont="1" applyFill="1" applyBorder="1" applyAlignment="1" applyProtection="1">
      <alignment horizontal="right" vertical="top" wrapText="1"/>
    </xf>
    <xf numFmtId="0" fontId="47" fillId="3" borderId="78" xfId="0" applyFont="1" applyFill="1" applyBorder="1" applyAlignment="1" applyProtection="1">
      <alignment horizontal="center" wrapText="1"/>
    </xf>
    <xf numFmtId="3" fontId="18" fillId="3" borderId="31" xfId="0" applyNumberFormat="1" applyFont="1" applyFill="1" applyBorder="1" applyAlignment="1" applyProtection="1">
      <alignment horizontal="right" vertical="top" wrapText="1"/>
    </xf>
    <xf numFmtId="0" fontId="47" fillId="3" borderId="78" xfId="0" applyFont="1" applyFill="1" applyBorder="1" applyAlignment="1" applyProtection="1">
      <alignment horizontal="right" vertical="top" wrapText="1"/>
    </xf>
    <xf numFmtId="0" fontId="19" fillId="3" borderId="55" xfId="0" applyFont="1" applyFill="1" applyBorder="1" applyAlignment="1" applyProtection="1"/>
    <xf numFmtId="0" fontId="47" fillId="3" borderId="55" xfId="0" applyFont="1" applyFill="1" applyBorder="1" applyProtection="1"/>
    <xf numFmtId="3" fontId="18" fillId="3" borderId="1" xfId="0" applyNumberFormat="1" applyFont="1" applyFill="1" applyBorder="1" applyProtection="1"/>
    <xf numFmtId="0" fontId="18" fillId="3" borderId="55" xfId="0" applyFont="1" applyFill="1" applyBorder="1" applyAlignment="1" applyProtection="1">
      <alignment horizontal="left" vertical="center"/>
    </xf>
    <xf numFmtId="2" fontId="19" fillId="3" borderId="78" xfId="0" applyNumberFormat="1" applyFont="1" applyFill="1" applyBorder="1" applyAlignment="1" applyProtection="1">
      <alignment horizontal="left"/>
    </xf>
    <xf numFmtId="0" fontId="47" fillId="3" borderId="78" xfId="0" applyFont="1" applyFill="1" applyBorder="1" applyProtection="1"/>
    <xf numFmtId="0" fontId="47" fillId="3" borderId="78" xfId="0" applyFont="1" applyFill="1" applyBorder="1" applyAlignment="1" applyProtection="1">
      <alignment horizontal="center"/>
    </xf>
    <xf numFmtId="193" fontId="47" fillId="3" borderId="78" xfId="37" applyNumberFormat="1" applyFont="1" applyFill="1" applyBorder="1" applyProtection="1"/>
    <xf numFmtId="9" fontId="47" fillId="3" borderId="0" xfId="58" applyFont="1" applyFill="1" applyAlignment="1" applyProtection="1">
      <alignment horizontal="center" vertical="top" wrapText="1"/>
    </xf>
    <xf numFmtId="9" fontId="11" fillId="3" borderId="0" xfId="58" applyFont="1" applyFill="1" applyAlignment="1" applyProtection="1">
      <alignment horizontal="center" vertical="top" wrapText="1"/>
    </xf>
    <xf numFmtId="0" fontId="47"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top"/>
    </xf>
    <xf numFmtId="0" fontId="47" fillId="3" borderId="0" xfId="0" applyFont="1" applyFill="1" applyBorder="1" applyAlignment="1" applyProtection="1">
      <alignment horizontal="right" wrapText="1"/>
    </xf>
    <xf numFmtId="3" fontId="18" fillId="3" borderId="0" xfId="0" applyNumberFormat="1" applyFont="1" applyFill="1" applyBorder="1" applyAlignment="1" applyProtection="1">
      <alignment horizontal="right" vertical="top" wrapText="1"/>
    </xf>
    <xf numFmtId="37" fontId="18" fillId="3" borderId="44" xfId="28" applyNumberFormat="1" applyFont="1" applyFill="1" applyBorder="1" applyProtection="1"/>
    <xf numFmtId="41" fontId="18" fillId="3" borderId="1" xfId="28" applyNumberFormat="1" applyFont="1" applyFill="1" applyBorder="1" applyProtection="1"/>
    <xf numFmtId="171" fontId="18" fillId="3" borderId="1" xfId="0" applyNumberFormat="1" applyFont="1" applyFill="1" applyBorder="1"/>
    <xf numFmtId="37" fontId="18" fillId="3" borderId="0" xfId="29" applyNumberFormat="1" applyFont="1" applyFill="1" applyBorder="1" applyProtection="1"/>
    <xf numFmtId="0" fontId="124" fillId="3" borderId="0" xfId="0" quotePrefix="1" applyNumberFormat="1" applyFont="1" applyFill="1" applyBorder="1" applyAlignment="1" applyProtection="1">
      <alignment horizontal="left"/>
    </xf>
    <xf numFmtId="37" fontId="18" fillId="3" borderId="1" xfId="28" applyNumberFormat="1" applyFont="1" applyFill="1" applyBorder="1" applyProtection="1"/>
    <xf numFmtId="0" fontId="6" fillId="0" borderId="0" xfId="55" applyNumberFormat="1" applyFont="1" applyFill="1" applyBorder="1" applyAlignment="1"/>
    <xf numFmtId="0" fontId="6" fillId="18" borderId="17" xfId="0" applyFont="1" applyFill="1" applyBorder="1"/>
    <xf numFmtId="0" fontId="6" fillId="17" borderId="17" xfId="0" applyFont="1" applyFill="1" applyBorder="1"/>
    <xf numFmtId="169" fontId="23" fillId="0" borderId="1" xfId="28" applyNumberFormat="1" applyFont="1" applyBorder="1" applyAlignment="1" applyProtection="1">
      <protection locked="0"/>
    </xf>
    <xf numFmtId="0" fontId="11" fillId="3" borderId="8" xfId="64" applyNumberFormat="1" applyFont="1" applyFill="1" applyBorder="1" applyAlignment="1" applyProtection="1">
      <alignment horizontal="left"/>
    </xf>
    <xf numFmtId="0" fontId="6" fillId="3" borderId="0" xfId="64" applyFill="1" applyProtection="1"/>
    <xf numFmtId="0" fontId="8" fillId="3" borderId="0" xfId="64" applyFont="1" applyFill="1" applyProtection="1"/>
    <xf numFmtId="169" fontId="6" fillId="3" borderId="0" xfId="28" applyNumberFormat="1" applyFill="1" applyProtection="1"/>
    <xf numFmtId="0" fontId="11" fillId="3" borderId="0" xfId="64" applyFont="1" applyFill="1" applyAlignment="1" applyProtection="1">
      <alignment horizontal="center"/>
    </xf>
    <xf numFmtId="169" fontId="11" fillId="3" borderId="0" xfId="28" applyNumberFormat="1" applyFont="1" applyFill="1" applyProtection="1"/>
    <xf numFmtId="0" fontId="11" fillId="3" borderId="1" xfId="64" applyFont="1" applyFill="1" applyBorder="1" applyAlignment="1" applyProtection="1">
      <alignment horizontal="left" wrapText="1"/>
    </xf>
    <xf numFmtId="0" fontId="11" fillId="3" borderId="1" xfId="64" applyFont="1" applyFill="1" applyBorder="1" applyAlignment="1" applyProtection="1">
      <alignment horizontal="center" wrapText="1"/>
    </xf>
    <xf numFmtId="0" fontId="11" fillId="58" borderId="1" xfId="64" applyFont="1" applyFill="1" applyBorder="1" applyAlignment="1" applyProtection="1">
      <alignment horizontal="center" wrapText="1"/>
    </xf>
    <xf numFmtId="0" fontId="11" fillId="3" borderId="8" xfId="64" applyNumberFormat="1" applyFont="1" applyFill="1" applyBorder="1" applyAlignment="1" applyProtection="1">
      <alignment horizontal="center"/>
    </xf>
    <xf numFmtId="0" fontId="6" fillId="3" borderId="0" xfId="64" applyFill="1" applyProtection="1"/>
    <xf numFmtId="0" fontId="7" fillId="3" borderId="0" xfId="64" applyFont="1" applyFill="1" applyAlignment="1" applyProtection="1">
      <alignment horizontal="left"/>
    </xf>
    <xf numFmtId="0" fontId="6" fillId="3" borderId="0" xfId="64" applyFont="1" applyFill="1" applyAlignment="1" applyProtection="1"/>
    <xf numFmtId="0" fontId="6" fillId="3" borderId="0" xfId="64" applyFill="1" applyAlignment="1" applyProtection="1"/>
    <xf numFmtId="0" fontId="7" fillId="3" borderId="0" xfId="64" applyFont="1" applyFill="1" applyAlignment="1" applyProtection="1"/>
    <xf numFmtId="37" fontId="6" fillId="3" borderId="0" xfId="64" applyNumberFormat="1" applyFill="1" applyBorder="1" applyAlignment="1" applyProtection="1">
      <alignment horizontal="right"/>
    </xf>
    <xf numFmtId="37" fontId="6" fillId="3" borderId="0" xfId="64" applyNumberFormat="1" applyFill="1" applyAlignment="1" applyProtection="1">
      <alignment horizontal="right"/>
    </xf>
    <xf numFmtId="37" fontId="6" fillId="3" borderId="1" xfId="64" applyNumberFormat="1" applyFill="1" applyBorder="1" applyAlignment="1" applyProtection="1">
      <alignment horizontal="right"/>
    </xf>
    <xf numFmtId="9" fontId="6" fillId="3" borderId="1" xfId="58" applyFont="1" applyFill="1" applyBorder="1" applyAlignment="1" applyProtection="1">
      <alignment horizontal="right"/>
    </xf>
    <xf numFmtId="37" fontId="7" fillId="3" borderId="1" xfId="64" applyNumberFormat="1" applyFont="1" applyFill="1" applyBorder="1" applyProtection="1"/>
    <xf numFmtId="0" fontId="6" fillId="3" borderId="0" xfId="64" applyFill="1" applyProtection="1"/>
    <xf numFmtId="0" fontId="7" fillId="3" borderId="0" xfId="64" applyFont="1" applyFill="1" applyAlignment="1" applyProtection="1">
      <alignment horizontal="left"/>
    </xf>
    <xf numFmtId="0" fontId="6" fillId="3" borderId="0" xfId="64" applyFont="1" applyFill="1" applyAlignment="1" applyProtection="1"/>
    <xf numFmtId="0" fontId="6" fillId="3" borderId="0" xfId="64" applyFill="1" applyAlignment="1" applyProtection="1"/>
    <xf numFmtId="0" fontId="7" fillId="3" borderId="0" xfId="64" applyFont="1" applyFill="1" applyAlignment="1" applyProtection="1"/>
    <xf numFmtId="37" fontId="6" fillId="3" borderId="0" xfId="64" applyNumberFormat="1" applyFill="1" applyBorder="1" applyAlignment="1" applyProtection="1">
      <alignment horizontal="right"/>
    </xf>
    <xf numFmtId="37" fontId="6" fillId="3" borderId="0" xfId="64" applyNumberFormat="1" applyFill="1" applyAlignment="1" applyProtection="1">
      <alignment horizontal="right"/>
    </xf>
    <xf numFmtId="37" fontId="6" fillId="3" borderId="1" xfId="64" applyNumberFormat="1" applyFill="1" applyBorder="1" applyAlignment="1" applyProtection="1">
      <alignment horizontal="right"/>
    </xf>
    <xf numFmtId="9" fontId="6" fillId="3" borderId="1" xfId="58" applyFont="1" applyFill="1" applyBorder="1" applyAlignment="1" applyProtection="1">
      <alignment horizontal="right"/>
    </xf>
    <xf numFmtId="0" fontId="6" fillId="3" borderId="0" xfId="64" applyFill="1" applyProtection="1"/>
    <xf numFmtId="0" fontId="7" fillId="3" borderId="0" xfId="64" applyFont="1" applyFill="1" applyAlignment="1" applyProtection="1">
      <alignment horizontal="left"/>
    </xf>
    <xf numFmtId="37" fontId="7" fillId="3" borderId="0" xfId="64" applyNumberFormat="1" applyFont="1" applyFill="1" applyBorder="1" applyProtection="1"/>
    <xf numFmtId="0" fontId="6" fillId="3" borderId="0" xfId="64" applyFont="1" applyFill="1" applyAlignment="1" applyProtection="1"/>
    <xf numFmtId="0" fontId="7" fillId="3" borderId="0" xfId="64" applyFont="1" applyFill="1" applyAlignment="1" applyProtection="1"/>
    <xf numFmtId="37" fontId="6" fillId="3" borderId="0" xfId="64" applyNumberFormat="1" applyFill="1" applyAlignment="1" applyProtection="1">
      <alignment horizontal="right"/>
    </xf>
    <xf numFmtId="37" fontId="7" fillId="3" borderId="1" xfId="64" applyNumberFormat="1" applyFont="1" applyFill="1" applyBorder="1" applyAlignment="1" applyProtection="1">
      <alignment horizontal="right"/>
    </xf>
    <xf numFmtId="0" fontId="7" fillId="3" borderId="0" xfId="64" applyFont="1" applyFill="1" applyProtection="1"/>
    <xf numFmtId="0" fontId="6" fillId="3" borderId="0" xfId="64" applyFill="1" applyProtection="1"/>
    <xf numFmtId="0" fontId="8" fillId="3" borderId="0" xfId="64" applyFont="1" applyFill="1" applyProtection="1"/>
    <xf numFmtId="0" fontId="7" fillId="3" borderId="0" xfId="64" applyFont="1" applyFill="1" applyAlignment="1" applyProtection="1">
      <alignment horizontal="right"/>
    </xf>
    <xf numFmtId="0" fontId="6" fillId="3" borderId="0" xfId="64" applyFill="1" applyAlignment="1" applyProtection="1">
      <alignment horizontal="right"/>
    </xf>
    <xf numFmtId="0" fontId="7" fillId="3" borderId="0" xfId="64" applyFont="1" applyFill="1" applyAlignment="1" applyProtection="1">
      <alignment horizontal="left"/>
    </xf>
    <xf numFmtId="0" fontId="6" fillId="3" borderId="0" xfId="64" applyFill="1" applyBorder="1" applyProtection="1"/>
    <xf numFmtId="37" fontId="7" fillId="3" borderId="0" xfId="64" applyNumberFormat="1" applyFont="1" applyFill="1" applyBorder="1" applyProtection="1"/>
    <xf numFmtId="0" fontId="6" fillId="3" borderId="0" xfId="64" applyFont="1" applyFill="1" applyProtection="1"/>
    <xf numFmtId="0" fontId="6" fillId="3" borderId="0" xfId="64" applyFont="1" applyFill="1" applyAlignment="1" applyProtection="1"/>
    <xf numFmtId="0" fontId="7" fillId="3" borderId="0" xfId="64" applyFont="1" applyFill="1" applyAlignment="1" applyProtection="1"/>
    <xf numFmtId="0" fontId="6" fillId="3" borderId="0" xfId="64" applyFont="1" applyFill="1" applyAlignment="1" applyProtection="1">
      <alignment horizontal="left"/>
    </xf>
    <xf numFmtId="37" fontId="6" fillId="3" borderId="0" xfId="64" applyNumberFormat="1" applyFill="1" applyAlignment="1" applyProtection="1">
      <alignment horizontal="right"/>
    </xf>
    <xf numFmtId="37" fontId="6" fillId="3" borderId="1" xfId="64" applyNumberFormat="1" applyFill="1" applyBorder="1" applyAlignment="1" applyProtection="1">
      <alignment horizontal="right"/>
    </xf>
    <xf numFmtId="3" fontId="6" fillId="3" borderId="0" xfId="64" applyNumberFormat="1" applyFill="1" applyBorder="1" applyProtection="1"/>
    <xf numFmtId="3" fontId="6" fillId="0" borderId="1" xfId="64" applyNumberFormat="1" applyFill="1" applyBorder="1" applyProtection="1">
      <protection locked="0"/>
    </xf>
    <xf numFmtId="174" fontId="13" fillId="2" borderId="6" xfId="35" applyBorder="1" applyProtection="1">
      <alignment horizontal="right" vertical="top"/>
    </xf>
    <xf numFmtId="3" fontId="6" fillId="3" borderId="0" xfId="64" applyNumberFormat="1" applyFill="1" applyBorder="1" applyAlignment="1" applyProtection="1">
      <alignment horizontal="right"/>
    </xf>
    <xf numFmtId="3" fontId="6" fillId="3" borderId="0" xfId="64" applyNumberFormat="1" applyFont="1" applyFill="1" applyBorder="1" applyAlignment="1" applyProtection="1">
      <alignment horizontal="right"/>
    </xf>
    <xf numFmtId="37" fontId="7" fillId="3" borderId="1" xfId="64" applyNumberFormat="1" applyFont="1" applyFill="1" applyBorder="1" applyAlignment="1" applyProtection="1">
      <alignment horizontal="right"/>
    </xf>
    <xf numFmtId="3" fontId="7" fillId="3" borderId="1" xfId="64" applyNumberFormat="1" applyFont="1" applyFill="1" applyBorder="1" applyAlignment="1" applyProtection="1">
      <alignment horizontal="right"/>
    </xf>
    <xf numFmtId="0" fontId="6" fillId="0" borderId="0" xfId="64"/>
    <xf numFmtId="37" fontId="6" fillId="3" borderId="1" xfId="64" applyNumberFormat="1" applyFill="1" applyBorder="1" applyAlignment="1" applyProtection="1">
      <alignment horizontal="right"/>
    </xf>
    <xf numFmtId="0" fontId="6" fillId="55" borderId="0" xfId="64" applyFont="1" applyFill="1" applyBorder="1"/>
    <xf numFmtId="3" fontId="64" fillId="55" borderId="0" xfId="53" applyNumberFormat="1" applyFont="1" applyFill="1" applyBorder="1" applyAlignment="1"/>
    <xf numFmtId="0" fontId="6" fillId="55" borderId="0" xfId="64" applyFont="1" applyFill="1" applyAlignment="1">
      <alignment horizontal="center"/>
    </xf>
    <xf numFmtId="37" fontId="6" fillId="3" borderId="1" xfId="64" applyNumberFormat="1" applyFill="1" applyBorder="1" applyAlignment="1" applyProtection="1">
      <alignment horizontal="right"/>
    </xf>
    <xf numFmtId="37" fontId="11" fillId="3" borderId="1" xfId="28" applyNumberFormat="1" applyFont="1" applyFill="1" applyBorder="1" applyProtection="1"/>
    <xf numFmtId="37" fontId="7" fillId="3" borderId="1" xfId="64" applyNumberFormat="1" applyFont="1" applyFill="1" applyBorder="1" applyProtection="1"/>
    <xf numFmtId="0" fontId="11" fillId="3" borderId="0" xfId="0" applyFont="1" applyFill="1" applyBorder="1" applyProtection="1"/>
    <xf numFmtId="0" fontId="6" fillId="3" borderId="0" xfId="64" applyFill="1"/>
    <xf numFmtId="0" fontId="6" fillId="3" borderId="0" xfId="64" applyFill="1" applyAlignment="1">
      <alignment horizontal="left"/>
    </xf>
    <xf numFmtId="0" fontId="6" fillId="3" borderId="26" xfId="64" applyFill="1" applyBorder="1" applyAlignment="1">
      <alignment horizontal="center"/>
    </xf>
    <xf numFmtId="0" fontId="6" fillId="3" borderId="0" xfId="0" applyFont="1" applyFill="1" applyAlignment="1">
      <alignment horizontal="left"/>
    </xf>
    <xf numFmtId="0" fontId="6" fillId="3" borderId="0" xfId="64" applyFill="1" applyAlignment="1">
      <alignment horizontal="left"/>
    </xf>
    <xf numFmtId="0" fontId="6" fillId="3" borderId="27" xfId="64" applyFill="1" applyBorder="1" applyAlignment="1">
      <alignment horizontal="center"/>
    </xf>
    <xf numFmtId="0" fontId="6" fillId="3" borderId="27" xfId="64" applyFill="1" applyBorder="1" applyAlignment="1">
      <alignment horizontal="center"/>
    </xf>
    <xf numFmtId="0" fontId="6" fillId="3" borderId="27" xfId="64" applyFont="1" applyFill="1" applyBorder="1" applyAlignment="1">
      <alignment horizontal="center"/>
    </xf>
    <xf numFmtId="196" fontId="6" fillId="3" borderId="0" xfId="28" applyNumberFormat="1" applyFont="1" applyFill="1" applyAlignment="1" applyProtection="1">
      <alignment horizontal="center"/>
    </xf>
    <xf numFmtId="39" fontId="18" fillId="3" borderId="0" xfId="28" applyNumberFormat="1" applyFont="1" applyFill="1" applyAlignment="1" applyProtection="1">
      <alignment horizontal="right"/>
    </xf>
    <xf numFmtId="0" fontId="7" fillId="3" borderId="0" xfId="0" applyFont="1" applyFill="1" applyAlignment="1" applyProtection="1">
      <alignment horizontal="center"/>
    </xf>
    <xf numFmtId="0" fontId="7" fillId="3" borderId="6" xfId="0" applyFont="1" applyFill="1" applyBorder="1" applyAlignment="1" applyProtection="1">
      <alignment horizontal="left" wrapText="1"/>
    </xf>
    <xf numFmtId="0" fontId="7" fillId="3" borderId="6" xfId="0" applyFont="1" applyFill="1" applyBorder="1" applyAlignment="1" applyProtection="1">
      <alignment horizontal="left" wrapText="1"/>
    </xf>
    <xf numFmtId="0" fontId="6" fillId="3" borderId="0" xfId="0" applyFont="1" applyFill="1" applyProtection="1"/>
    <xf numFmtId="0" fontId="6" fillId="0" borderId="0" xfId="0" applyFont="1"/>
    <xf numFmtId="2" fontId="7" fillId="3" borderId="0" xfId="28" applyNumberFormat="1" applyFont="1" applyFill="1" applyAlignment="1" applyProtection="1">
      <alignment horizontal="right" vertical="top" wrapText="1"/>
    </xf>
    <xf numFmtId="0" fontId="6" fillId="3" borderId="2" xfId="28" applyNumberFormat="1" applyFont="1" applyFill="1" applyBorder="1" applyAlignment="1" applyProtection="1">
      <alignment horizontal="center" wrapText="1"/>
    </xf>
    <xf numFmtId="0" fontId="15" fillId="3" borderId="4" xfId="0" applyFont="1" applyFill="1" applyBorder="1" applyAlignment="1" applyProtection="1">
      <alignment horizontal="center" wrapText="1"/>
    </xf>
    <xf numFmtId="0" fontId="6" fillId="3" borderId="0" xfId="28" applyNumberFormat="1" applyFont="1" applyFill="1" applyBorder="1" applyAlignment="1" applyProtection="1"/>
    <xf numFmtId="0" fontId="6" fillId="3" borderId="0" xfId="0" applyFont="1" applyFill="1" applyAlignment="1" applyProtection="1">
      <alignment vertical="top" wrapText="1"/>
    </xf>
    <xf numFmtId="0" fontId="6" fillId="3" borderId="44" xfId="0" applyFont="1" applyFill="1" applyBorder="1" applyAlignment="1" applyProtection="1">
      <alignment horizontal="center"/>
    </xf>
    <xf numFmtId="0" fontId="6" fillId="3" borderId="0" xfId="0" applyFont="1" applyFill="1" applyBorder="1" applyProtection="1"/>
    <xf numFmtId="0" fontId="7" fillId="3" borderId="1" xfId="0" applyFont="1" applyFill="1" applyBorder="1" applyProtection="1"/>
    <xf numFmtId="0" fontId="6" fillId="3" borderId="1" xfId="0" applyFont="1" applyFill="1" applyBorder="1" applyProtection="1"/>
    <xf numFmtId="0" fontId="6" fillId="3" borderId="1" xfId="0" applyFont="1" applyFill="1" applyBorder="1" applyAlignment="1" applyProtection="1">
      <alignment horizontal="left" wrapText="1"/>
    </xf>
    <xf numFmtId="191" fontId="6" fillId="4" borderId="1" xfId="0" applyNumberFormat="1" applyFont="1" applyFill="1" applyBorder="1" applyProtection="1">
      <protection locked="0"/>
    </xf>
    <xf numFmtId="191" fontId="6" fillId="3" borderId="1" xfId="0" applyNumberFormat="1" applyFont="1" applyFill="1" applyBorder="1" applyProtection="1"/>
    <xf numFmtId="0" fontId="6" fillId="3" borderId="0" xfId="0" applyFont="1" applyFill="1" applyBorder="1" applyAlignment="1" applyProtection="1">
      <alignment horizontal="left" wrapText="1"/>
    </xf>
    <xf numFmtId="0" fontId="6" fillId="0" borderId="0" xfId="0" applyFont="1" applyBorder="1"/>
    <xf numFmtId="0" fontId="6" fillId="3" borderId="11" xfId="0" applyFont="1" applyFill="1" applyBorder="1" applyAlignment="1" applyProtection="1">
      <alignment horizontal="left" wrapText="1"/>
    </xf>
    <xf numFmtId="0" fontId="6" fillId="3" borderId="19" xfId="0" applyFont="1" applyFill="1" applyBorder="1" applyAlignment="1" applyProtection="1">
      <alignment horizontal="left" wrapText="1"/>
    </xf>
    <xf numFmtId="0" fontId="7" fillId="3" borderId="1" xfId="0" applyFont="1" applyFill="1" applyBorder="1" applyAlignment="1" applyProtection="1">
      <alignment horizontal="left" wrapText="1"/>
    </xf>
    <xf numFmtId="191" fontId="7" fillId="58" borderId="1" xfId="0" applyNumberFormat="1" applyFont="1" applyFill="1" applyBorder="1" applyProtection="1"/>
    <xf numFmtId="191" fontId="7" fillId="3" borderId="1" xfId="0" applyNumberFormat="1" applyFont="1" applyFill="1" applyBorder="1" applyProtection="1"/>
    <xf numFmtId="0" fontId="6" fillId="3" borderId="0" xfId="0" applyFont="1" applyFill="1" applyBorder="1" applyAlignment="1" applyProtection="1">
      <alignment horizontal="center" wrapText="1"/>
    </xf>
    <xf numFmtId="0" fontId="7" fillId="3" borderId="6" xfId="0" applyFont="1" applyFill="1" applyBorder="1" applyProtection="1"/>
    <xf numFmtId="0" fontId="7" fillId="3" borderId="28" xfId="0" applyFont="1" applyFill="1" applyBorder="1" applyAlignment="1" applyProtection="1">
      <alignment horizontal="center" wrapText="1"/>
    </xf>
    <xf numFmtId="0" fontId="7" fillId="3" borderId="49" xfId="0" applyFont="1" applyFill="1" applyBorder="1" applyAlignment="1" applyProtection="1">
      <alignment horizontal="center" wrapText="1"/>
    </xf>
    <xf numFmtId="0" fontId="6" fillId="3" borderId="6" xfId="0" applyFont="1" applyFill="1" applyBorder="1" applyProtection="1"/>
    <xf numFmtId="191" fontId="6" fillId="4" borderId="20" xfId="0" applyNumberFormat="1" applyFont="1" applyFill="1" applyBorder="1" applyProtection="1">
      <protection locked="0"/>
    </xf>
    <xf numFmtId="191" fontId="6" fillId="4" borderId="21" xfId="0" applyNumberFormat="1" applyFont="1" applyFill="1" applyBorder="1" applyProtection="1">
      <protection locked="0"/>
    </xf>
    <xf numFmtId="191" fontId="6" fillId="3" borderId="0" xfId="0" applyNumberFormat="1" applyFont="1" applyFill="1" applyBorder="1" applyProtection="1"/>
    <xf numFmtId="191" fontId="6" fillId="0" borderId="22" xfId="0" applyNumberFormat="1" applyFont="1" applyFill="1" applyBorder="1" applyProtection="1">
      <protection locked="0"/>
    </xf>
    <xf numFmtId="191" fontId="6" fillId="0" borderId="51" xfId="0" applyNumberFormat="1" applyFont="1" applyFill="1" applyBorder="1" applyProtection="1">
      <protection locked="0"/>
    </xf>
    <xf numFmtId="191" fontId="6" fillId="0" borderId="52" xfId="0" applyNumberFormat="1" applyFont="1" applyFill="1" applyBorder="1" applyProtection="1">
      <protection locked="0"/>
    </xf>
    <xf numFmtId="0" fontId="6" fillId="3" borderId="11" xfId="0" applyFont="1" applyFill="1" applyBorder="1" applyProtection="1"/>
    <xf numFmtId="0" fontId="6" fillId="3" borderId="19" xfId="0" applyFont="1" applyFill="1" applyBorder="1" applyProtection="1"/>
    <xf numFmtId="2" fontId="6" fillId="0" borderId="1" xfId="0" applyNumberFormat="1" applyFont="1" applyFill="1" applyBorder="1" applyProtection="1">
      <protection locked="0"/>
    </xf>
    <xf numFmtId="0" fontId="6" fillId="0" borderId="0" xfId="0" applyFont="1" applyProtection="1"/>
    <xf numFmtId="0" fontId="18" fillId="0" borderId="0" xfId="0" applyFont="1"/>
    <xf numFmtId="0" fontId="14" fillId="3" borderId="79" xfId="0" applyFont="1" applyFill="1" applyBorder="1" applyAlignment="1" applyProtection="1">
      <alignment horizontal="center" wrapText="1"/>
    </xf>
    <xf numFmtId="0" fontId="14" fillId="3" borderId="80" xfId="0" applyFont="1" applyFill="1" applyBorder="1" applyAlignment="1" applyProtection="1">
      <alignment horizontal="center" wrapText="1"/>
    </xf>
    <xf numFmtId="0" fontId="17" fillId="0" borderId="0" xfId="55" applyNumberFormat="1" applyFont="1" applyFill="1" applyBorder="1" applyAlignment="1">
      <alignment wrapText="1"/>
    </xf>
    <xf numFmtId="0" fontId="6" fillId="0" borderId="0" xfId="55" applyNumberFormat="1" applyFont="1" applyFill="1" applyBorder="1" applyAlignment="1">
      <alignment wrapText="1"/>
    </xf>
    <xf numFmtId="0" fontId="64" fillId="3" borderId="38" xfId="64" applyFont="1" applyFill="1" applyBorder="1" applyAlignment="1" applyProtection="1">
      <alignment horizontal="left" vertical="top" wrapText="1"/>
    </xf>
    <xf numFmtId="0" fontId="64" fillId="3" borderId="30" xfId="64" applyFont="1" applyFill="1" applyBorder="1" applyAlignment="1" applyProtection="1">
      <alignment vertical="center" wrapText="1"/>
    </xf>
    <xf numFmtId="196" fontId="14" fillId="3" borderId="30" xfId="28" applyNumberFormat="1" applyFont="1" applyFill="1" applyBorder="1" applyAlignment="1" applyProtection="1">
      <alignment vertical="center" wrapText="1"/>
    </xf>
    <xf numFmtId="169" fontId="14" fillId="3" borderId="1" xfId="28" applyNumberFormat="1" applyFont="1" applyFill="1" applyBorder="1" applyAlignment="1" applyProtection="1">
      <alignment horizontal="right" vertical="center" wrapText="1"/>
    </xf>
    <xf numFmtId="199" fontId="6" fillId="3" borderId="1" xfId="0" applyNumberFormat="1" applyFont="1" applyFill="1" applyBorder="1" applyProtection="1"/>
    <xf numFmtId="199" fontId="0" fillId="4" borderId="1" xfId="0" applyNumberFormat="1" applyFill="1" applyBorder="1" applyProtection="1">
      <protection locked="0"/>
    </xf>
    <xf numFmtId="0" fontId="6" fillId="64" borderId="0" xfId="0" applyFont="1" applyFill="1"/>
    <xf numFmtId="3" fontId="6" fillId="3" borderId="1" xfId="28" applyNumberFormat="1" applyFont="1" applyFill="1" applyBorder="1" applyProtection="1"/>
    <xf numFmtId="4" fontId="14" fillId="0" borderId="0" xfId="53" applyNumberFormat="1" applyFont="1" applyFill="1" applyBorder="1" applyAlignment="1"/>
    <xf numFmtId="4" fontId="64" fillId="62" borderId="0" xfId="53" applyNumberFormat="1" applyFont="1" applyFill="1" applyBorder="1" applyAlignment="1"/>
    <xf numFmtId="166" fontId="43" fillId="62" borderId="0" xfId="37" applyFont="1" applyFill="1" applyBorder="1"/>
    <xf numFmtId="2" fontId="7" fillId="62" borderId="0" xfId="0" applyNumberFormat="1" applyFont="1" applyFill="1"/>
    <xf numFmtId="171" fontId="18" fillId="3" borderId="1" xfId="45" applyNumberFormat="1" applyFont="1" applyFill="1" applyBorder="1" applyProtection="1"/>
    <xf numFmtId="0" fontId="6" fillId="55" borderId="0" xfId="0" applyFont="1" applyFill="1" applyBorder="1"/>
    <xf numFmtId="0" fontId="6" fillId="55" borderId="0" xfId="0" applyFont="1" applyFill="1" applyAlignment="1">
      <alignment horizontal="center"/>
    </xf>
    <xf numFmtId="0" fontId="11" fillId="3" borderId="0" xfId="0" applyFont="1" applyFill="1" applyBorder="1" applyProtection="1"/>
    <xf numFmtId="0" fontId="11" fillId="3" borderId="0" xfId="0" applyFont="1" applyFill="1" applyBorder="1" applyProtection="1"/>
    <xf numFmtId="0" fontId="0" fillId="3" borderId="0" xfId="0" applyFill="1" applyAlignment="1" applyProtection="1">
      <alignment horizontal="center" vertical="top" wrapText="1"/>
    </xf>
    <xf numFmtId="0" fontId="7" fillId="3" borderId="0" xfId="0" applyFont="1" applyFill="1"/>
    <xf numFmtId="196" fontId="14" fillId="3" borderId="1" xfId="0" applyNumberFormat="1" applyFont="1" applyFill="1" applyBorder="1" applyAlignment="1" applyProtection="1">
      <alignment horizontal="right" vertical="top" wrapText="1"/>
    </xf>
    <xf numFmtId="0" fontId="14" fillId="3" borderId="0" xfId="64" applyFont="1" applyFill="1" applyBorder="1" applyAlignment="1" applyProtection="1">
      <alignment horizontal="center" wrapText="1"/>
    </xf>
    <xf numFmtId="0" fontId="14" fillId="3" borderId="0" xfId="64" applyFont="1" applyFill="1" applyBorder="1" applyAlignment="1" applyProtection="1">
      <alignment horizontal="center" vertical="top" wrapText="1"/>
    </xf>
    <xf numFmtId="169" fontId="14" fillId="3" borderId="0" xfId="28" applyNumberFormat="1" applyFont="1" applyFill="1" applyBorder="1" applyAlignment="1" applyProtection="1">
      <alignment horizontal="center" wrapText="1"/>
    </xf>
    <xf numFmtId="196" fontId="14" fillId="0" borderId="1" xfId="28" applyNumberFormat="1" applyFont="1" applyFill="1" applyBorder="1" applyAlignment="1" applyProtection="1">
      <protection locked="0"/>
    </xf>
    <xf numFmtId="196" fontId="14" fillId="3" borderId="1" xfId="28" applyNumberFormat="1" applyFont="1" applyFill="1" applyBorder="1" applyAlignment="1" applyProtection="1">
      <alignment horizontal="right"/>
    </xf>
    <xf numFmtId="196" fontId="14" fillId="0" borderId="1" xfId="28" applyNumberFormat="1" applyFont="1" applyFill="1" applyBorder="1" applyAlignment="1" applyProtection="1">
      <protection locked="0"/>
    </xf>
    <xf numFmtId="0" fontId="6" fillId="3" borderId="0" xfId="64" applyFont="1" applyFill="1" applyProtection="1"/>
    <xf numFmtId="169" fontId="14" fillId="0" borderId="1" xfId="28" applyNumberFormat="1" applyFont="1" applyFill="1" applyBorder="1" applyAlignment="1" applyProtection="1">
      <alignment horizontal="right" vertical="center" wrapText="1"/>
      <protection locked="0"/>
    </xf>
    <xf numFmtId="169" fontId="14" fillId="0" borderId="1" xfId="28" applyNumberFormat="1" applyFont="1" applyFill="1" applyBorder="1" applyAlignment="1" applyProtection="1">
      <alignment horizontal="center" vertical="center" wrapText="1"/>
      <protection locked="0"/>
    </xf>
    <xf numFmtId="169" fontId="14" fillId="3" borderId="1" xfId="28" applyNumberFormat="1" applyFont="1" applyFill="1" applyBorder="1" applyAlignment="1" applyProtection="1">
      <alignment wrapText="1"/>
    </xf>
    <xf numFmtId="169" fontId="14" fillId="4" borderId="1" xfId="28" applyNumberFormat="1" applyFont="1" applyFill="1" applyBorder="1" applyAlignment="1" applyProtection="1">
      <alignment horizontal="right" vertical="center" wrapText="1"/>
      <protection locked="0"/>
    </xf>
    <xf numFmtId="169" fontId="14" fillId="63" borderId="1" xfId="28" applyNumberFormat="1" applyFont="1" applyFill="1" applyBorder="1" applyAlignment="1" applyProtection="1">
      <alignment horizontal="center" vertical="center" wrapText="1"/>
      <protection locked="0"/>
    </xf>
    <xf numFmtId="169" fontId="6" fillId="0" borderId="1" xfId="28" applyNumberFormat="1" applyFont="1" applyFill="1" applyBorder="1" applyAlignment="1" applyProtection="1">
      <alignment vertical="center" wrapText="1"/>
      <protection locked="0"/>
    </xf>
    <xf numFmtId="169" fontId="6" fillId="3" borderId="1" xfId="28" applyNumberFormat="1" applyFont="1" applyFill="1" applyBorder="1" applyAlignment="1" applyProtection="1">
      <alignment vertical="center" wrapText="1"/>
    </xf>
    <xf numFmtId="169" fontId="14" fillId="3" borderId="1" xfId="28" applyNumberFormat="1" applyFont="1" applyFill="1" applyBorder="1" applyAlignment="1" applyProtection="1">
      <alignment horizontal="right" vertical="center" wrapText="1"/>
    </xf>
    <xf numFmtId="169" fontId="14" fillId="3" borderId="1" xfId="28" applyNumberFormat="1" applyFont="1" applyFill="1" applyBorder="1" applyAlignment="1" applyProtection="1">
      <alignment horizontal="center" vertical="center" wrapText="1"/>
    </xf>
    <xf numFmtId="169" fontId="14" fillId="3" borderId="1" xfId="28" applyNumberFormat="1" applyFont="1" applyFill="1" applyBorder="1" applyAlignment="1" applyProtection="1">
      <alignment vertical="center" wrapText="1"/>
    </xf>
    <xf numFmtId="169" fontId="14" fillId="3" borderId="1" xfId="28" applyNumberFormat="1" applyFont="1" applyFill="1" applyBorder="1" applyAlignment="1" applyProtection="1">
      <alignment vertical="top" wrapText="1"/>
    </xf>
    <xf numFmtId="37" fontId="18" fillId="3" borderId="0" xfId="64" applyNumberFormat="1" applyFont="1" applyFill="1" applyAlignment="1" applyProtection="1">
      <alignment vertical="top"/>
    </xf>
    <xf numFmtId="0" fontId="6" fillId="3" borderId="1" xfId="64" applyFont="1" applyFill="1" applyBorder="1" applyProtection="1"/>
    <xf numFmtId="0" fontId="8" fillId="3" borderId="0" xfId="64" applyFont="1" applyFill="1" applyBorder="1" applyAlignment="1" applyProtection="1">
      <alignment vertical="top"/>
    </xf>
    <xf numFmtId="0" fontId="6" fillId="3" borderId="1" xfId="64" applyFont="1" applyFill="1" applyBorder="1" applyAlignment="1" applyProtection="1">
      <alignment horizontal="center"/>
    </xf>
    <xf numFmtId="0" fontId="23" fillId="3" borderId="6" xfId="64" applyFont="1" applyFill="1" applyBorder="1" applyProtection="1"/>
    <xf numFmtId="0" fontId="22" fillId="3" borderId="11" xfId="64" applyFont="1" applyFill="1" applyBorder="1" applyAlignment="1" applyProtection="1">
      <alignment horizontal="center"/>
    </xf>
    <xf numFmtId="0" fontId="22" fillId="3" borderId="19" xfId="64" applyFont="1" applyFill="1" applyBorder="1" applyAlignment="1" applyProtection="1">
      <alignment horizontal="center"/>
    </xf>
    <xf numFmtId="0" fontId="22" fillId="3" borderId="1" xfId="64" applyFont="1" applyFill="1" applyBorder="1" applyAlignment="1" applyProtection="1">
      <alignment horizontal="center"/>
    </xf>
    <xf numFmtId="0" fontId="23" fillId="3" borderId="11" xfId="64" applyFont="1" applyFill="1" applyBorder="1" applyProtection="1"/>
    <xf numFmtId="0" fontId="23" fillId="3" borderId="19" xfId="64" applyFont="1" applyFill="1" applyBorder="1" applyProtection="1"/>
    <xf numFmtId="0" fontId="23" fillId="3" borderId="1" xfId="64" applyFont="1" applyFill="1" applyBorder="1" applyProtection="1"/>
    <xf numFmtId="0" fontId="23" fillId="3" borderId="6" xfId="64" applyFont="1" applyFill="1" applyBorder="1" applyAlignment="1" applyProtection="1">
      <alignment horizontal="left"/>
    </xf>
    <xf numFmtId="41" fontId="23" fillId="0" borderId="19" xfId="64" applyNumberFormat="1" applyFont="1" applyBorder="1" applyProtection="1">
      <protection locked="0"/>
    </xf>
    <xf numFmtId="41" fontId="23" fillId="0" borderId="1" xfId="64" applyNumberFormat="1" applyFont="1" applyBorder="1" applyProtection="1">
      <protection locked="0"/>
    </xf>
    <xf numFmtId="196" fontId="23" fillId="3" borderId="1" xfId="64" applyNumberFormat="1" applyFont="1" applyFill="1" applyBorder="1" applyProtection="1"/>
    <xf numFmtId="0" fontId="22" fillId="3" borderId="11" xfId="64" applyFont="1" applyFill="1" applyBorder="1" applyProtection="1"/>
    <xf numFmtId="2" fontId="23" fillId="3" borderId="6" xfId="64" applyNumberFormat="1" applyFont="1" applyFill="1" applyBorder="1" applyAlignment="1" applyProtection="1">
      <alignment horizontal="left"/>
    </xf>
    <xf numFmtId="2" fontId="23" fillId="3" borderId="0" xfId="64" applyNumberFormat="1" applyFont="1" applyFill="1" applyAlignment="1" applyProtection="1">
      <alignment horizontal="left"/>
    </xf>
    <xf numFmtId="0" fontId="23" fillId="3" borderId="0" xfId="64" applyFont="1" applyFill="1" applyProtection="1"/>
    <xf numFmtId="3" fontId="23" fillId="3" borderId="0" xfId="64" applyNumberFormat="1" applyFont="1" applyFill="1" applyProtection="1"/>
    <xf numFmtId="41" fontId="23" fillId="0" borderId="1" xfId="64" applyNumberFormat="1" applyFont="1" applyFill="1" applyBorder="1" applyProtection="1">
      <protection locked="0"/>
    </xf>
    <xf numFmtId="2" fontId="6" fillId="3" borderId="0" xfId="64" applyNumberFormat="1" applyFont="1" applyFill="1" applyAlignment="1" applyProtection="1">
      <alignment horizontal="left"/>
    </xf>
    <xf numFmtId="0" fontId="37" fillId="3" borderId="0" xfId="64" applyFont="1" applyFill="1" applyBorder="1" applyAlignment="1" applyProtection="1">
      <alignment vertical="top"/>
    </xf>
    <xf numFmtId="0" fontId="50" fillId="3" borderId="0" xfId="64" applyFont="1" applyFill="1" applyProtection="1"/>
    <xf numFmtId="0" fontId="14" fillId="3" borderId="0" xfId="64" applyFont="1" applyFill="1" applyBorder="1" applyAlignment="1" applyProtection="1">
      <alignment horizontal="left" wrapText="1"/>
    </xf>
    <xf numFmtId="0" fontId="8" fillId="3" borderId="0" xfId="64" applyFont="1" applyFill="1" applyBorder="1" applyAlignment="1" applyProtection="1">
      <alignment horizontal="left"/>
    </xf>
    <xf numFmtId="0" fontId="7" fillId="3" borderId="0" xfId="64" applyFont="1" applyFill="1" applyBorder="1" applyAlignment="1" applyProtection="1">
      <alignment vertical="top"/>
    </xf>
    <xf numFmtId="0" fontId="71" fillId="3" borderId="1" xfId="64" applyFont="1" applyFill="1" applyBorder="1" applyAlignment="1" applyProtection="1">
      <alignment horizontal="center" wrapText="1"/>
    </xf>
    <xf numFmtId="0" fontId="71" fillId="3" borderId="32" xfId="64" applyFont="1" applyFill="1" applyBorder="1" applyAlignment="1" applyProtection="1">
      <alignment horizontal="center" wrapText="1"/>
    </xf>
    <xf numFmtId="0" fontId="71" fillId="3" borderId="33" xfId="64" applyFont="1" applyFill="1" applyBorder="1" applyAlignment="1" applyProtection="1">
      <alignment horizontal="center" wrapText="1"/>
    </xf>
    <xf numFmtId="0" fontId="125" fillId="3" borderId="33" xfId="64" applyFont="1" applyFill="1" applyBorder="1" applyAlignment="1" applyProtection="1">
      <alignment horizontal="left" vertical="top" wrapText="1"/>
    </xf>
    <xf numFmtId="0" fontId="72" fillId="3" borderId="33" xfId="64" applyFont="1" applyFill="1" applyBorder="1" applyAlignment="1" applyProtection="1">
      <alignment horizontal="left" vertical="top" wrapText="1"/>
    </xf>
    <xf numFmtId="0" fontId="71" fillId="3" borderId="33" xfId="64" applyFont="1" applyFill="1" applyBorder="1" applyAlignment="1" applyProtection="1">
      <alignment horizontal="left" vertical="top" wrapText="1"/>
    </xf>
    <xf numFmtId="196" fontId="71" fillId="3" borderId="1" xfId="28" applyNumberFormat="1" applyFont="1" applyFill="1" applyBorder="1" applyAlignment="1" applyProtection="1">
      <alignment horizontal="right" vertical="top" wrapText="1"/>
    </xf>
    <xf numFmtId="169" fontId="71" fillId="0" borderId="1" xfId="28" applyNumberFormat="1" applyFont="1" applyFill="1" applyBorder="1" applyAlignment="1" applyProtection="1">
      <alignment vertical="top" wrapText="1"/>
      <protection locked="0"/>
    </xf>
    <xf numFmtId="169" fontId="71" fillId="4" borderId="1" xfId="28" applyNumberFormat="1" applyFont="1" applyFill="1" applyBorder="1" applyAlignment="1" applyProtection="1">
      <alignment vertical="top" wrapText="1"/>
      <protection locked="0"/>
    </xf>
    <xf numFmtId="196" fontId="126" fillId="3" borderId="1" xfId="28" applyNumberFormat="1" applyFont="1" applyFill="1" applyBorder="1" applyProtection="1"/>
    <xf numFmtId="169" fontId="71" fillId="0" borderId="1" xfId="28" applyNumberFormat="1" applyFont="1" applyFill="1" applyBorder="1" applyAlignment="1" applyProtection="1">
      <alignment wrapText="1"/>
      <protection locked="0"/>
    </xf>
    <xf numFmtId="0" fontId="18" fillId="3" borderId="34" xfId="64" applyFont="1" applyFill="1" applyBorder="1" applyAlignment="1" applyProtection="1">
      <alignment vertical="top"/>
    </xf>
    <xf numFmtId="0" fontId="29" fillId="3" borderId="0" xfId="64" applyFont="1" applyFill="1" applyBorder="1" applyAlignment="1" applyProtection="1">
      <alignment vertical="top"/>
    </xf>
    <xf numFmtId="0" fontId="14" fillId="3" borderId="1" xfId="0" applyFont="1" applyFill="1" applyBorder="1" applyAlignment="1" applyProtection="1">
      <alignment horizontal="center" wrapText="1"/>
    </xf>
    <xf numFmtId="0" fontId="64" fillId="3" borderId="1" xfId="0" applyFont="1" applyFill="1" applyBorder="1" applyAlignment="1" applyProtection="1">
      <alignment horizontal="left" vertical="top"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top" wrapText="1"/>
    </xf>
    <xf numFmtId="0" fontId="6" fillId="3" borderId="17" xfId="0" applyFont="1" applyFill="1" applyBorder="1" applyProtection="1"/>
    <xf numFmtId="0" fontId="6" fillId="3" borderId="1" xfId="0" applyFont="1" applyFill="1" applyBorder="1" applyAlignment="1" applyProtection="1">
      <alignment horizontal="center" vertical="center" wrapText="1"/>
    </xf>
    <xf numFmtId="0" fontId="6" fillId="3" borderId="0" xfId="0" applyFont="1" applyFill="1" applyAlignment="1" applyProtection="1">
      <alignment horizontal="left" vertical="center" wrapText="1"/>
    </xf>
    <xf numFmtId="169" fontId="6" fillId="3" borderId="0" xfId="0" applyNumberFormat="1" applyFont="1" applyFill="1" applyProtection="1"/>
    <xf numFmtId="3" fontId="14" fillId="3" borderId="0" xfId="0" applyNumberFormat="1" applyFont="1" applyFill="1" applyBorder="1" applyAlignment="1" applyProtection="1">
      <alignment horizontal="right" vertical="top" wrapText="1"/>
    </xf>
    <xf numFmtId="3" fontId="6" fillId="3" borderId="0" xfId="0" applyNumberFormat="1" applyFont="1" applyFill="1" applyAlignment="1" applyProtection="1">
      <alignment horizontal="left" vertical="center" wrapText="1"/>
    </xf>
    <xf numFmtId="0" fontId="6" fillId="64" borderId="0" xfId="0" applyFont="1" applyFill="1" applyProtection="1"/>
    <xf numFmtId="169" fontId="0" fillId="4" borderId="30" xfId="28" applyNumberFormat="1" applyFont="1" applyFill="1" applyBorder="1" applyAlignment="1" applyProtection="1">
      <alignment horizontal="right" vertical="top" wrapText="1"/>
    </xf>
    <xf numFmtId="169" fontId="0" fillId="3" borderId="30" xfId="28" applyNumberFormat="1" applyFont="1" applyFill="1" applyBorder="1" applyAlignment="1" applyProtection="1">
      <alignment horizontal="right" vertical="top" wrapText="1"/>
    </xf>
    <xf numFmtId="169" fontId="0" fillId="3" borderId="30" xfId="28" applyNumberFormat="1" applyFont="1" applyFill="1" applyBorder="1" applyAlignment="1" applyProtection="1">
      <alignment horizontal="center" wrapText="1"/>
    </xf>
    <xf numFmtId="169" fontId="7" fillId="3" borderId="30" xfId="28" applyNumberFormat="1" applyFont="1" applyFill="1" applyBorder="1" applyAlignment="1" applyProtection="1">
      <alignment horizontal="right" vertical="top" wrapText="1"/>
    </xf>
    <xf numFmtId="37" fontId="14" fillId="0" borderId="1" xfId="28" applyNumberFormat="1" applyFont="1" applyFill="1" applyBorder="1" applyProtection="1">
      <protection locked="0"/>
    </xf>
    <xf numFmtId="0" fontId="18" fillId="3" borderId="6" xfId="0" applyFont="1" applyFill="1" applyBorder="1" applyAlignment="1" applyProtection="1">
      <alignment wrapText="1"/>
    </xf>
    <xf numFmtId="0" fontId="18" fillId="3" borderId="11" xfId="0" applyFont="1" applyFill="1" applyBorder="1" applyAlignment="1" applyProtection="1">
      <alignment wrapText="1"/>
    </xf>
    <xf numFmtId="0" fontId="18" fillId="3" borderId="19" xfId="0" applyFont="1" applyFill="1" applyBorder="1" applyAlignment="1" applyProtection="1">
      <alignment wrapText="1"/>
    </xf>
    <xf numFmtId="15" fontId="11" fillId="4" borderId="7" xfId="0" applyNumberFormat="1" applyFont="1" applyFill="1" applyBorder="1" applyAlignment="1" applyProtection="1">
      <protection locked="0"/>
    </xf>
    <xf numFmtId="0" fontId="11" fillId="4" borderId="7" xfId="0" applyFont="1" applyFill="1" applyBorder="1" applyAlignment="1" applyProtection="1">
      <protection locked="0"/>
    </xf>
    <xf numFmtId="0" fontId="0" fillId="3" borderId="1" xfId="0" applyFill="1" applyBorder="1" applyAlignment="1">
      <alignment horizontal="center"/>
    </xf>
    <xf numFmtId="0" fontId="0" fillId="0" borderId="1" xfId="0" applyBorder="1" applyAlignment="1"/>
    <xf numFmtId="0" fontId="0" fillId="3" borderId="6" xfId="0" applyFill="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0" fillId="3" borderId="18" xfId="0" applyFill="1" applyBorder="1" applyAlignment="1" applyProtection="1">
      <alignment horizontal="center" wrapText="1"/>
    </xf>
    <xf numFmtId="0" fontId="0" fillId="3" borderId="7" xfId="0" applyFill="1" applyBorder="1" applyAlignment="1" applyProtection="1">
      <alignment horizontal="center" wrapText="1"/>
    </xf>
    <xf numFmtId="0" fontId="0" fillId="3" borderId="0" xfId="0" applyFill="1" applyAlignment="1" applyProtection="1">
      <alignment horizontal="center" vertical="top" wrapText="1"/>
    </xf>
    <xf numFmtId="0" fontId="7" fillId="3" borderId="0" xfId="0" applyFont="1" applyFill="1" applyAlignment="1" applyProtection="1">
      <alignment horizontal="left" wrapText="1"/>
    </xf>
    <xf numFmtId="0" fontId="7" fillId="60" borderId="0" xfId="0" applyFont="1" applyFill="1" applyAlignment="1">
      <alignment horizontal="left" wrapText="1"/>
    </xf>
    <xf numFmtId="0" fontId="0" fillId="3" borderId="6" xfId="0" applyFill="1" applyBorder="1" applyAlignment="1" applyProtection="1">
      <alignment horizontal="center"/>
    </xf>
    <xf numFmtId="0" fontId="0" fillId="3" borderId="19" xfId="0" applyFill="1" applyBorder="1" applyAlignment="1" applyProtection="1">
      <alignment horizontal="center"/>
    </xf>
    <xf numFmtId="0" fontId="64" fillId="3" borderId="0" xfId="0" applyFont="1" applyFill="1" applyAlignment="1" applyProtection="1">
      <alignment horizontal="center"/>
    </xf>
    <xf numFmtId="0" fontId="14" fillId="3" borderId="0" xfId="0" applyFont="1" applyFill="1" applyAlignment="1" applyProtection="1">
      <alignment horizontal="center"/>
    </xf>
    <xf numFmtId="196" fontId="104" fillId="3" borderId="6" xfId="28" applyNumberFormat="1" applyFont="1" applyFill="1" applyBorder="1" applyAlignment="1" applyProtection="1">
      <alignment horizontal="left"/>
    </xf>
    <xf numFmtId="196" fontId="104" fillId="3" borderId="11" xfId="28" applyNumberFormat="1" applyFont="1" applyFill="1" applyBorder="1" applyAlignment="1" applyProtection="1">
      <alignment horizontal="left"/>
    </xf>
    <xf numFmtId="196" fontId="104" fillId="3" borderId="19" xfId="28" applyNumberFormat="1" applyFont="1" applyFill="1" applyBorder="1" applyAlignment="1" applyProtection="1">
      <alignment horizontal="left"/>
    </xf>
    <xf numFmtId="0" fontId="7" fillId="3" borderId="0" xfId="0" applyFont="1" applyFill="1" applyAlignment="1" applyProtection="1">
      <alignment horizontal="center"/>
    </xf>
    <xf numFmtId="0" fontId="17" fillId="3" borderId="0" xfId="0" applyFont="1" applyFill="1" applyAlignment="1" applyProtection="1">
      <alignment horizontal="center"/>
    </xf>
    <xf numFmtId="0" fontId="18" fillId="3" borderId="0" xfId="0" applyFont="1" applyFill="1" applyBorder="1" applyAlignment="1" applyProtection="1">
      <alignment horizontal="left" vertical="top"/>
    </xf>
    <xf numFmtId="0" fontId="18" fillId="3" borderId="0" xfId="0" applyFont="1" applyFill="1" applyBorder="1" applyAlignment="1" applyProtection="1">
      <alignment horizontal="left" vertical="top" wrapText="1"/>
    </xf>
    <xf numFmtId="0" fontId="18" fillId="3" borderId="56" xfId="0" applyFont="1" applyFill="1" applyBorder="1" applyAlignment="1" applyProtection="1">
      <alignment horizontal="left" vertical="top" wrapText="1"/>
    </xf>
    <xf numFmtId="0" fontId="29" fillId="3" borderId="0" xfId="0" applyFont="1" applyFill="1" applyAlignment="1" applyProtection="1">
      <alignment horizontal="left" vertical="top" wrapText="1"/>
    </xf>
    <xf numFmtId="0" fontId="18" fillId="3" borderId="7" xfId="0" applyFont="1" applyFill="1" applyBorder="1" applyAlignment="1" applyProtection="1">
      <alignment horizontal="left" vertical="top"/>
    </xf>
    <xf numFmtId="0" fontId="6" fillId="3" borderId="0" xfId="0" applyFont="1" applyFill="1" applyBorder="1" applyAlignment="1" applyProtection="1">
      <alignment horizontal="center" wrapText="1"/>
    </xf>
    <xf numFmtId="0" fontId="7" fillId="3" borderId="0" xfId="0" applyFont="1" applyFill="1" applyAlignment="1" applyProtection="1">
      <alignment horizontal="center" vertical="top" wrapText="1"/>
    </xf>
    <xf numFmtId="0" fontId="17" fillId="3" borderId="0" xfId="0" applyFont="1" applyFill="1" applyBorder="1" applyAlignment="1" applyProtection="1">
      <alignment horizontal="center" vertical="top" wrapText="1"/>
    </xf>
    <xf numFmtId="0" fontId="0" fillId="3" borderId="1" xfId="0" applyFill="1" applyBorder="1" applyAlignment="1" applyProtection="1">
      <alignment horizontal="center"/>
    </xf>
    <xf numFmtId="0" fontId="23" fillId="3" borderId="0" xfId="0" applyFont="1" applyFill="1" applyAlignment="1" applyProtection="1">
      <alignment horizontal="left" wrapText="1"/>
    </xf>
    <xf numFmtId="0" fontId="11" fillId="3" borderId="2" xfId="28" applyNumberFormat="1" applyFont="1" applyFill="1" applyBorder="1" applyAlignment="1" applyProtection="1"/>
    <xf numFmtId="0" fontId="11" fillId="3" borderId="3" xfId="28" applyNumberFormat="1" applyFont="1" applyFill="1" applyBorder="1" applyAlignment="1" applyProtection="1"/>
    <xf numFmtId="0" fontId="11" fillId="0" borderId="3" xfId="0" applyFont="1" applyBorder="1" applyAlignment="1" applyProtection="1"/>
    <xf numFmtId="0" fontId="11" fillId="0" borderId="4" xfId="0" applyFont="1" applyBorder="1" applyAlignment="1" applyProtection="1"/>
    <xf numFmtId="0" fontId="18" fillId="3" borderId="6" xfId="0" applyFont="1" applyFill="1" applyBorder="1" applyAlignment="1" applyProtection="1">
      <alignment horizontal="center"/>
    </xf>
    <xf numFmtId="0" fontId="18" fillId="3" borderId="11" xfId="0" applyFont="1" applyFill="1" applyBorder="1" applyAlignment="1" applyProtection="1">
      <alignment horizontal="center"/>
    </xf>
    <xf numFmtId="0" fontId="18" fillId="3" borderId="19" xfId="0" applyFont="1" applyFill="1" applyBorder="1" applyAlignment="1" applyProtection="1">
      <alignment horizontal="center"/>
    </xf>
    <xf numFmtId="0" fontId="45" fillId="3" borderId="10" xfId="0" applyFont="1" applyFill="1" applyBorder="1" applyAlignment="1" applyProtection="1">
      <alignment vertical="top"/>
    </xf>
    <xf numFmtId="0" fontId="0" fillId="3" borderId="31" xfId="0" applyFill="1" applyBorder="1" applyAlignment="1" applyProtection="1">
      <alignment vertical="top"/>
    </xf>
    <xf numFmtId="3" fontId="45" fillId="0" borderId="10" xfId="0" applyNumberFormat="1" applyFont="1" applyFill="1" applyBorder="1" applyAlignment="1" applyProtection="1">
      <protection locked="0"/>
    </xf>
    <xf numFmtId="3" fontId="45" fillId="0" borderId="31" xfId="0" applyNumberFormat="1" applyFont="1" applyFill="1" applyBorder="1" applyAlignment="1" applyProtection="1">
      <protection locked="0"/>
    </xf>
    <xf numFmtId="0" fontId="45" fillId="3" borderId="10" xfId="0" applyFont="1" applyFill="1" applyBorder="1" applyAlignment="1" applyProtection="1">
      <alignment vertical="top" wrapText="1"/>
    </xf>
    <xf numFmtId="0" fontId="0" fillId="0" borderId="45" xfId="0" applyBorder="1" applyProtection="1"/>
    <xf numFmtId="0" fontId="0" fillId="0" borderId="31" xfId="0" applyBorder="1" applyProtection="1"/>
    <xf numFmtId="3" fontId="45" fillId="0" borderId="1" xfId="0" applyNumberFormat="1" applyFont="1" applyFill="1" applyBorder="1" applyAlignment="1" applyProtection="1">
      <protection locked="0"/>
    </xf>
    <xf numFmtId="0" fontId="7" fillId="3" borderId="0" xfId="0" applyFont="1" applyFill="1" applyAlignment="1" applyProtection="1">
      <alignment horizontal="left" vertical="center" wrapText="1"/>
    </xf>
    <xf numFmtId="0" fontId="17" fillId="3" borderId="0" xfId="0" applyFont="1" applyFill="1" applyAlignment="1" applyProtection="1">
      <alignment horizontal="left" vertical="center" wrapText="1"/>
    </xf>
    <xf numFmtId="0" fontId="17" fillId="0" borderId="0" xfId="0" applyFont="1" applyAlignment="1" applyProtection="1">
      <alignment horizontal="left" vertical="center" wrapText="1"/>
    </xf>
    <xf numFmtId="0" fontId="11" fillId="3" borderId="3" xfId="0" applyFont="1" applyFill="1" applyBorder="1" applyAlignment="1" applyProtection="1"/>
    <xf numFmtId="0" fontId="11" fillId="3" borderId="4" xfId="0" applyFont="1" applyFill="1" applyBorder="1" applyAlignment="1" applyProtection="1"/>
    <xf numFmtId="0" fontId="22" fillId="3" borderId="0" xfId="0" applyFont="1" applyFill="1" applyAlignment="1" applyProtection="1">
      <alignment horizontal="left" wrapText="1"/>
    </xf>
    <xf numFmtId="0" fontId="22" fillId="3" borderId="10" xfId="0" applyFont="1" applyFill="1" applyBorder="1" applyAlignment="1" applyProtection="1">
      <alignment vertical="top" wrapText="1"/>
    </xf>
    <xf numFmtId="0" fontId="17" fillId="0" borderId="45" xfId="0" applyFont="1" applyBorder="1" applyAlignment="1" applyProtection="1">
      <alignment vertical="top" wrapText="1"/>
    </xf>
    <xf numFmtId="0" fontId="22" fillId="3" borderId="0" xfId="0" applyFont="1" applyFill="1" applyAlignment="1" applyProtection="1">
      <alignment horizontal="center" vertical="top" wrapText="1"/>
    </xf>
    <xf numFmtId="0" fontId="7" fillId="3" borderId="6" xfId="0" applyFont="1" applyFill="1" applyBorder="1" applyAlignment="1" applyProtection="1">
      <alignment horizontal="left" wrapText="1"/>
    </xf>
    <xf numFmtId="0" fontId="7" fillId="3" borderId="11" xfId="0" applyFont="1" applyFill="1" applyBorder="1" applyAlignment="1" applyProtection="1">
      <alignment horizontal="left" wrapText="1"/>
    </xf>
    <xf numFmtId="0" fontId="18" fillId="3" borderId="0" xfId="0" applyFont="1" applyFill="1" applyAlignment="1" applyProtection="1">
      <alignment horizontal="left" vertical="top" wrapText="1"/>
    </xf>
    <xf numFmtId="0" fontId="6" fillId="0" borderId="0" xfId="0" applyFont="1" applyAlignment="1">
      <alignment horizontal="left" vertical="top" wrapText="1"/>
    </xf>
    <xf numFmtId="0" fontId="23" fillId="3" borderId="17"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6"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24" xfId="0" applyFont="1" applyFill="1" applyBorder="1" applyAlignment="1" applyProtection="1">
      <alignment horizontal="center" vertical="center"/>
    </xf>
    <xf numFmtId="0" fontId="23" fillId="3" borderId="25" xfId="0" applyFont="1" applyFill="1" applyBorder="1" applyAlignment="1" applyProtection="1">
      <alignment horizontal="center" vertical="center"/>
    </xf>
    <xf numFmtId="0" fontId="18" fillId="3" borderId="0" xfId="0" applyFont="1" applyFill="1" applyAlignment="1" applyProtection="1">
      <alignment horizontal="center" vertical="top" wrapText="1"/>
    </xf>
    <xf numFmtId="0" fontId="7" fillId="3" borderId="0" xfId="0" applyFont="1" applyFill="1" applyAlignment="1" applyProtection="1">
      <alignment horizontal="left" vertical="top" wrapText="1"/>
    </xf>
    <xf numFmtId="0" fontId="0" fillId="3" borderId="56" xfId="0" applyFill="1" applyBorder="1" applyAlignment="1" applyProtection="1">
      <alignment horizontal="center" wrapText="1"/>
    </xf>
    <xf numFmtId="0" fontId="0" fillId="3" borderId="34" xfId="0" applyFill="1" applyBorder="1" applyAlignment="1" applyProtection="1">
      <alignment horizontal="center" wrapText="1"/>
    </xf>
    <xf numFmtId="0" fontId="18" fillId="3" borderId="0" xfId="0" applyFont="1" applyFill="1" applyAlignment="1" applyProtection="1">
      <alignment horizontal="left" vertical="center" wrapText="1"/>
    </xf>
    <xf numFmtId="0" fontId="11" fillId="0" borderId="0" xfId="0" applyFont="1" applyAlignment="1" applyProtection="1">
      <alignment horizontal="left" vertical="center" wrapText="1"/>
    </xf>
    <xf numFmtId="169" fontId="0" fillId="3" borderId="2" xfId="28" applyNumberFormat="1" applyFont="1" applyFill="1" applyBorder="1" applyAlignment="1" applyProtection="1">
      <alignment horizontal="center"/>
    </xf>
    <xf numFmtId="169" fontId="0" fillId="3" borderId="3" xfId="28" applyNumberFormat="1" applyFont="1" applyFill="1" applyBorder="1" applyAlignment="1" applyProtection="1">
      <alignment horizontal="center"/>
    </xf>
    <xf numFmtId="169" fontId="0" fillId="3" borderId="4" xfId="28" applyNumberFormat="1" applyFont="1" applyFill="1" applyBorder="1" applyAlignment="1" applyProtection="1">
      <alignment horizontal="center"/>
    </xf>
    <xf numFmtId="169" fontId="11" fillId="3" borderId="2" xfId="28" applyNumberFormat="1" applyFont="1" applyFill="1" applyBorder="1" applyAlignment="1" applyProtection="1">
      <alignment horizontal="left"/>
    </xf>
    <xf numFmtId="169" fontId="11" fillId="3" borderId="3" xfId="28" applyNumberFormat="1" applyFont="1" applyFill="1" applyBorder="1" applyAlignment="1" applyProtection="1">
      <alignment horizontal="left"/>
    </xf>
    <xf numFmtId="169" fontId="11" fillId="3" borderId="4" xfId="28" applyNumberFormat="1" applyFont="1" applyFill="1" applyBorder="1" applyAlignment="1" applyProtection="1">
      <alignment horizontal="left"/>
    </xf>
    <xf numFmtId="0" fontId="87" fillId="3" borderId="0" xfId="0" applyFont="1" applyFill="1" applyAlignment="1" applyProtection="1">
      <alignment horizontal="center" vertical="center" wrapText="1"/>
    </xf>
    <xf numFmtId="0" fontId="87" fillId="3" borderId="0" xfId="0" applyFont="1" applyFill="1" applyBorder="1" applyAlignment="1" applyProtection="1">
      <alignment horizontal="center" vertical="center" wrapText="1"/>
    </xf>
    <xf numFmtId="169" fontId="11" fillId="3" borderId="16" xfId="28" applyNumberFormat="1"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171" fontId="11" fillId="3" borderId="0" xfId="28" applyNumberFormat="1" applyFont="1" applyFill="1" applyBorder="1" applyAlignment="1" applyProtection="1">
      <alignment horizontal="center" vertical="center" wrapText="1"/>
    </xf>
    <xf numFmtId="0" fontId="11" fillId="3" borderId="0" xfId="0" applyFont="1" applyFill="1" applyBorder="1" applyProtection="1"/>
    <xf numFmtId="0" fontId="11" fillId="3" borderId="0" xfId="0" applyFont="1" applyFill="1" applyBorder="1" applyAlignment="1" applyProtection="1">
      <alignment vertical="top" wrapText="1"/>
    </xf>
    <xf numFmtId="0" fontId="11" fillId="0" borderId="0" xfId="0" applyFont="1" applyAlignment="1">
      <alignment vertical="top" wrapText="1"/>
    </xf>
    <xf numFmtId="0" fontId="66" fillId="3" borderId="0" xfId="0" applyFont="1" applyFill="1" applyBorder="1" applyAlignment="1" applyProtection="1">
      <alignment wrapText="1"/>
    </xf>
    <xf numFmtId="0" fontId="11" fillId="0" borderId="0" xfId="0" applyFont="1" applyAlignment="1">
      <alignment wrapText="1"/>
    </xf>
    <xf numFmtId="0" fontId="11" fillId="3" borderId="0" xfId="0" applyFont="1" applyFill="1" applyBorder="1" applyAlignment="1" applyProtection="1">
      <alignment horizontal="center" vertical="center" wrapText="1"/>
    </xf>
    <xf numFmtId="0" fontId="11" fillId="0" borderId="0" xfId="0" applyFont="1" applyBorder="1" applyAlignment="1">
      <alignment horizontal="center" vertical="center" wrapText="1"/>
    </xf>
    <xf numFmtId="0" fontId="11" fillId="3" borderId="0" xfId="0" applyFont="1" applyFill="1" applyBorder="1" applyAlignment="1" applyProtection="1">
      <alignment horizontal="left" vertical="top" wrapText="1"/>
    </xf>
    <xf numFmtId="0" fontId="11" fillId="0" borderId="0" xfId="0" applyFont="1" applyAlignment="1">
      <alignment horizontal="left" vertical="top" wrapText="1"/>
    </xf>
    <xf numFmtId="0" fontId="11" fillId="3" borderId="0" xfId="0" applyFont="1" applyFill="1" applyAlignment="1" applyProtection="1">
      <alignment horizontal="left" vertical="center" wrapText="1"/>
    </xf>
    <xf numFmtId="0" fontId="11" fillId="0" borderId="0" xfId="0" applyFont="1" applyAlignment="1">
      <alignment horizontal="left" vertical="center" wrapText="1"/>
    </xf>
    <xf numFmtId="0" fontId="11" fillId="3" borderId="6" xfId="0" applyFont="1" applyFill="1" applyBorder="1" applyAlignment="1" applyProtection="1">
      <alignment horizontal="center"/>
    </xf>
    <xf numFmtId="0" fontId="11" fillId="3" borderId="11" xfId="0" applyFont="1" applyFill="1" applyBorder="1" applyAlignment="1" applyProtection="1">
      <alignment horizontal="center"/>
    </xf>
    <xf numFmtId="0" fontId="11" fillId="3" borderId="19" xfId="0" applyFont="1" applyFill="1" applyBorder="1" applyAlignment="1" applyProtection="1">
      <alignment horizontal="center"/>
    </xf>
    <xf numFmtId="0" fontId="11" fillId="3" borderId="0" xfId="0" applyFont="1" applyFill="1" applyAlignment="1" applyProtection="1">
      <alignment horizontal="left"/>
    </xf>
    <xf numFmtId="0" fontId="11" fillId="0" borderId="0" xfId="0" applyFont="1" applyAlignment="1" applyProtection="1">
      <alignment horizontal="left"/>
    </xf>
    <xf numFmtId="0" fontId="17" fillId="3" borderId="2" xfId="0" applyFont="1" applyFill="1" applyBorder="1" applyAlignment="1" applyProtection="1">
      <alignment horizontal="center"/>
    </xf>
    <xf numFmtId="0" fontId="17" fillId="3" borderId="4" xfId="0" applyFont="1" applyFill="1" applyBorder="1" applyAlignment="1" applyProtection="1">
      <alignment horizontal="center"/>
    </xf>
    <xf numFmtId="0" fontId="49" fillId="3" borderId="0" xfId="0" applyFont="1" applyFill="1" applyAlignment="1" applyProtection="1">
      <alignment horizontal="center" vertical="center" wrapText="1"/>
    </xf>
    <xf numFmtId="0" fontId="11" fillId="3" borderId="0" xfId="0" applyFont="1" applyFill="1" applyAlignment="1" applyProtection="1">
      <alignment horizontal="center" vertical="center" wrapText="1"/>
    </xf>
    <xf numFmtId="0" fontId="11" fillId="3" borderId="0" xfId="0" applyFont="1" applyFill="1" applyAlignment="1" applyProtection="1">
      <alignment horizontal="left" vertical="top" wrapText="1"/>
    </xf>
    <xf numFmtId="0" fontId="11" fillId="3" borderId="0" xfId="0" applyFont="1" applyFill="1" applyAlignment="1" applyProtection="1">
      <alignment vertical="center" wrapText="1"/>
    </xf>
    <xf numFmtId="0" fontId="11" fillId="4" borderId="6" xfId="0" applyFont="1" applyFill="1" applyBorder="1" applyAlignment="1" applyProtection="1">
      <alignment horizontal="left"/>
    </xf>
    <xf numFmtId="0" fontId="11" fillId="0" borderId="11" xfId="0" applyFont="1" applyBorder="1" applyAlignment="1" applyProtection="1"/>
    <xf numFmtId="0" fontId="11" fillId="0" borderId="19" xfId="0" applyFont="1" applyBorder="1" applyAlignment="1" applyProtection="1"/>
    <xf numFmtId="0" fontId="11" fillId="4" borderId="6"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8" fillId="3" borderId="0" xfId="0" applyFont="1" applyFill="1" applyAlignment="1" applyProtection="1">
      <alignment horizontal="left" vertical="top" wrapText="1"/>
    </xf>
    <xf numFmtId="0" fontId="47" fillId="3" borderId="0" xfId="0" applyFont="1" applyFill="1" applyAlignment="1" applyProtection="1">
      <alignment horizontal="left" vertical="center" wrapText="1"/>
    </xf>
    <xf numFmtId="0" fontId="8" fillId="3" borderId="0" xfId="0" applyNumberFormat="1" applyFont="1" applyFill="1" applyAlignment="1" applyProtection="1">
      <alignment horizontal="left" vertical="center" wrapText="1"/>
    </xf>
    <xf numFmtId="0" fontId="27" fillId="0" borderId="0" xfId="0" applyFont="1" applyAlignment="1">
      <alignment horizontal="left" vertical="center" wrapText="1"/>
    </xf>
    <xf numFmtId="0" fontId="18" fillId="0" borderId="0" xfId="0" applyFont="1" applyAlignment="1" applyProtection="1">
      <alignment horizontal="left" vertical="center" wrapText="1"/>
    </xf>
    <xf numFmtId="0" fontId="11" fillId="0" borderId="6" xfId="0" applyFont="1" applyFill="1" applyBorder="1" applyAlignment="1" applyProtection="1">
      <protection locked="0"/>
    </xf>
    <xf numFmtId="0" fontId="11" fillId="0" borderId="19" xfId="0" applyFont="1" applyBorder="1" applyAlignment="1" applyProtection="1">
      <protection locked="0"/>
    </xf>
    <xf numFmtId="0" fontId="11" fillId="0" borderId="7" xfId="0" applyFont="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center" wrapText="1"/>
    </xf>
    <xf numFmtId="0" fontId="38" fillId="0" borderId="0" xfId="0" applyFont="1" applyAlignment="1" applyProtection="1">
      <alignment horizontal="left" vertical="center" wrapText="1"/>
    </xf>
    <xf numFmtId="0" fontId="11" fillId="3" borderId="2" xfId="0" applyNumberFormat="1" applyFont="1" applyFill="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3" borderId="0" xfId="0" applyFont="1" applyFill="1" applyBorder="1" applyAlignment="1" applyProtection="1">
      <alignment horizontal="left" vertical="center"/>
    </xf>
    <xf numFmtId="0" fontId="11" fillId="0" borderId="0" xfId="0" applyFont="1" applyAlignment="1">
      <alignment horizontal="left" vertical="center"/>
    </xf>
    <xf numFmtId="0" fontId="11" fillId="3" borderId="58" xfId="0" applyFont="1" applyFill="1" applyBorder="1" applyAlignment="1" applyProtection="1">
      <alignment horizontal="center" vertical="center" wrapText="1"/>
    </xf>
    <xf numFmtId="0" fontId="11" fillId="0" borderId="59" xfId="0" applyFont="1" applyBorder="1" applyAlignment="1">
      <alignment horizontal="center" vertical="center" wrapText="1"/>
    </xf>
    <xf numFmtId="0" fontId="18" fillId="3" borderId="57" xfId="0" applyFont="1" applyFill="1" applyBorder="1" applyAlignment="1" applyProtection="1">
      <alignment vertical="center" wrapText="1"/>
    </xf>
    <xf numFmtId="0" fontId="18" fillId="3" borderId="54" xfId="0" applyFont="1" applyFill="1" applyBorder="1" applyAlignment="1" applyProtection="1">
      <alignment vertical="center" wrapText="1"/>
    </xf>
    <xf numFmtId="0" fontId="11" fillId="0" borderId="44" xfId="0" applyFont="1" applyBorder="1" applyAlignment="1">
      <alignment vertical="center" wrapText="1"/>
    </xf>
    <xf numFmtId="0" fontId="11" fillId="3" borderId="60" xfId="0" applyFont="1" applyFill="1" applyBorder="1" applyAlignment="1" applyProtection="1">
      <alignment horizontal="center" vertical="center" wrapText="1"/>
    </xf>
    <xf numFmtId="0" fontId="11" fillId="3" borderId="61" xfId="0" applyFont="1" applyFill="1" applyBorder="1" applyAlignment="1" applyProtection="1">
      <alignment horizontal="center" vertical="center" wrapText="1"/>
    </xf>
    <xf numFmtId="0" fontId="11" fillId="3" borderId="62"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wrapText="1"/>
    </xf>
    <xf numFmtId="0" fontId="11" fillId="3" borderId="64" xfId="0" applyFont="1" applyFill="1" applyBorder="1" applyAlignment="1" applyProtection="1">
      <alignment horizontal="center" vertical="center" wrapText="1"/>
    </xf>
    <xf numFmtId="0" fontId="11" fillId="0" borderId="46" xfId="0" applyFont="1" applyBorder="1" applyAlignment="1">
      <alignment horizontal="center" vertical="center" wrapText="1"/>
    </xf>
    <xf numFmtId="0" fontId="11" fillId="3" borderId="65" xfId="0" applyFont="1" applyFill="1" applyBorder="1" applyAlignment="1" applyProtection="1">
      <alignment horizontal="center" vertical="center" wrapText="1"/>
    </xf>
    <xf numFmtId="0" fontId="11" fillId="3" borderId="66" xfId="0" applyFont="1" applyFill="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67"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0" borderId="15" xfId="0" applyFont="1" applyBorder="1" applyAlignment="1">
      <alignment horizontal="center" vertical="center" wrapText="1"/>
    </xf>
    <xf numFmtId="0" fontId="18" fillId="3" borderId="2"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1" fillId="0" borderId="55" xfId="0" applyFont="1" applyBorder="1" applyAlignment="1">
      <alignment horizontal="center" vertical="center" wrapText="1"/>
    </xf>
    <xf numFmtId="0" fontId="11" fillId="0" borderId="13" xfId="0" applyFont="1" applyBorder="1" applyAlignment="1">
      <alignment horizontal="center" vertical="center" wrapText="1"/>
    </xf>
    <xf numFmtId="0" fontId="11" fillId="3" borderId="12"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57"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0" xfId="0" applyFont="1" applyFill="1" applyAlignment="1" applyProtection="1">
      <alignment vertical="top" wrapText="1"/>
    </xf>
    <xf numFmtId="0" fontId="11" fillId="0" borderId="0" xfId="0" applyFont="1" applyAlignment="1" applyProtection="1">
      <alignment vertical="top" wrapText="1"/>
    </xf>
    <xf numFmtId="0" fontId="18" fillId="3" borderId="24" xfId="0" applyFont="1" applyFill="1" applyBorder="1" applyAlignment="1" applyProtection="1">
      <alignment horizontal="center" wrapText="1"/>
    </xf>
    <xf numFmtId="0" fontId="18" fillId="3" borderId="25" xfId="0" applyFont="1" applyFill="1" applyBorder="1" applyAlignment="1" applyProtection="1">
      <alignment horizontal="center" wrapText="1"/>
    </xf>
    <xf numFmtId="0" fontId="7" fillId="3" borderId="24" xfId="0" applyFont="1" applyFill="1" applyBorder="1" applyAlignment="1" applyProtection="1">
      <alignment horizontal="center" wrapText="1"/>
    </xf>
    <xf numFmtId="0" fontId="7" fillId="3" borderId="25" xfId="0" applyFont="1" applyFill="1" applyBorder="1" applyAlignment="1" applyProtection="1">
      <alignment horizontal="center" wrapText="1"/>
    </xf>
    <xf numFmtId="0" fontId="21" fillId="55" borderId="0" xfId="0" applyNumberFormat="1" applyFont="1" applyFill="1" applyBorder="1" applyAlignment="1">
      <alignment horizontal="center" vertical="center" wrapText="1"/>
    </xf>
    <xf numFmtId="0" fontId="62" fillId="55" borderId="0" xfId="0" applyNumberFormat="1" applyFont="1" applyFill="1" applyBorder="1" applyAlignment="1">
      <alignment horizontal="center" vertical="center" wrapText="1"/>
    </xf>
    <xf numFmtId="0" fontId="17" fillId="11" borderId="0" xfId="0" applyFont="1" applyFill="1" applyAlignment="1">
      <alignment horizontal="center" wrapText="1"/>
    </xf>
    <xf numFmtId="0" fontId="43" fillId="11" borderId="0" xfId="0" applyFont="1" applyFill="1" applyAlignment="1">
      <alignment horizontal="center" wrapText="1"/>
    </xf>
    <xf numFmtId="0" fontId="6" fillId="0" borderId="0" xfId="0" applyFont="1" applyAlignment="1">
      <alignment horizontal="center" vertical="center" wrapText="1"/>
    </xf>
    <xf numFmtId="0" fontId="43" fillId="0" borderId="0" xfId="0" applyFont="1" applyAlignment="1">
      <alignment horizontal="center" vertical="center" wrapText="1"/>
    </xf>
    <xf numFmtId="0" fontId="17" fillId="59" borderId="0" xfId="0" applyFont="1" applyFill="1" applyAlignment="1">
      <alignment horizontal="center" wrapText="1"/>
    </xf>
    <xf numFmtId="0" fontId="0" fillId="59" borderId="0" xfId="0" applyFill="1" applyAlignment="1">
      <alignment horizontal="center" wrapText="1"/>
    </xf>
    <xf numFmtId="0" fontId="17" fillId="0" borderId="0" xfId="0" applyFont="1" applyAlignment="1">
      <alignment horizontal="center" wrapText="1"/>
    </xf>
    <xf numFmtId="0" fontId="0" fillId="0" borderId="0" xfId="0" applyAlignment="1">
      <alignment horizontal="center" wrapText="1"/>
    </xf>
    <xf numFmtId="0" fontId="21" fillId="55" borderId="0" xfId="64" applyNumberFormat="1" applyFont="1" applyFill="1" applyBorder="1" applyAlignment="1">
      <alignment horizontal="center" vertical="center" wrapText="1"/>
    </xf>
    <xf numFmtId="0" fontId="62" fillId="55" borderId="0" xfId="64" applyNumberFormat="1" applyFont="1" applyFill="1" applyBorder="1" applyAlignment="1">
      <alignment horizontal="center" vertical="center" wrapText="1"/>
    </xf>
    <xf numFmtId="0" fontId="43" fillId="0" borderId="0" xfId="0" applyFont="1" applyAlignment="1">
      <alignment horizontal="center" wrapText="1"/>
    </xf>
    <xf numFmtId="0" fontId="21" fillId="0" borderId="0" xfId="0" applyNumberFormat="1" applyFont="1" applyFill="1" applyBorder="1" applyAlignment="1">
      <alignment horizontal="center" vertical="center" wrapText="1"/>
    </xf>
    <xf numFmtId="0" fontId="62"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3" fontId="32" fillId="0" borderId="0" xfId="53" applyNumberFormat="1" applyFont="1" applyFill="1" applyBorder="1" applyAlignment="1">
      <alignment horizontal="center" vertical="center" wrapText="1"/>
    </xf>
    <xf numFmtId="0" fontId="43" fillId="15" borderId="6" xfId="0" applyFont="1" applyFill="1" applyBorder="1" applyAlignment="1">
      <alignment horizontal="center" wrapText="1"/>
    </xf>
    <xf numFmtId="0" fontId="43" fillId="15" borderId="11" xfId="0" applyFont="1" applyFill="1" applyBorder="1" applyAlignment="1">
      <alignment horizontal="center" wrapText="1"/>
    </xf>
    <xf numFmtId="0" fontId="43" fillId="15" borderId="19" xfId="0" applyFont="1" applyFill="1" applyBorder="1" applyAlignment="1">
      <alignment horizontal="center" wrapText="1"/>
    </xf>
    <xf numFmtId="0" fontId="2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left" vertical="center" wrapText="1"/>
    </xf>
  </cellXfs>
  <cellStyles count="126">
    <cellStyle name="20% - Accent1" xfId="1" builtinId="30" customBuiltin="1"/>
    <cellStyle name="20% - Accent1 2" xfId="65"/>
    <cellStyle name="20% - Accent1 3" xfId="83"/>
    <cellStyle name="20% - Accent1 4" xfId="98"/>
    <cellStyle name="20% - Accent1 5" xfId="112"/>
    <cellStyle name="20% - Accent2" xfId="2" builtinId="34" customBuiltin="1"/>
    <cellStyle name="20% - Accent2 2" xfId="66"/>
    <cellStyle name="20% - Accent2 3" xfId="84"/>
    <cellStyle name="20% - Accent2 4" xfId="99"/>
    <cellStyle name="20% - Accent2 5" xfId="113"/>
    <cellStyle name="20% - Accent3" xfId="3" builtinId="38" customBuiltin="1"/>
    <cellStyle name="20% - Accent3 2" xfId="67"/>
    <cellStyle name="20% - Accent3 3" xfId="85"/>
    <cellStyle name="20% - Accent3 4" xfId="100"/>
    <cellStyle name="20% - Accent3 5" xfId="114"/>
    <cellStyle name="20% - Accent4" xfId="4" builtinId="42" customBuiltin="1"/>
    <cellStyle name="20% - Accent4 2" xfId="68"/>
    <cellStyle name="20% - Accent4 3" xfId="86"/>
    <cellStyle name="20% - Accent4 4" xfId="101"/>
    <cellStyle name="20% - Accent4 5" xfId="115"/>
    <cellStyle name="20% - Accent5" xfId="5" builtinId="46" customBuiltin="1"/>
    <cellStyle name="20% - Accent5 2" xfId="69"/>
    <cellStyle name="20% - Accent5 3" xfId="87"/>
    <cellStyle name="20% - Accent5 4" xfId="102"/>
    <cellStyle name="20% - Accent5 5" xfId="116"/>
    <cellStyle name="20% - Accent6" xfId="6" builtinId="50" customBuiltin="1"/>
    <cellStyle name="20% - Accent6 2" xfId="70"/>
    <cellStyle name="20% - Accent6 3" xfId="88"/>
    <cellStyle name="20% - Accent6 4" xfId="103"/>
    <cellStyle name="20% - Accent6 5" xfId="117"/>
    <cellStyle name="40% - Accent1" xfId="7" builtinId="31" customBuiltin="1"/>
    <cellStyle name="40% - Accent1 2" xfId="71"/>
    <cellStyle name="40% - Accent1 3" xfId="89"/>
    <cellStyle name="40% - Accent1 4" xfId="104"/>
    <cellStyle name="40% - Accent1 5" xfId="118"/>
    <cellStyle name="40% - Accent2" xfId="8" builtinId="35" customBuiltin="1"/>
    <cellStyle name="40% - Accent2 2" xfId="72"/>
    <cellStyle name="40% - Accent2 3" xfId="90"/>
    <cellStyle name="40% - Accent2 4" xfId="105"/>
    <cellStyle name="40% - Accent2 5" xfId="119"/>
    <cellStyle name="40% - Accent3" xfId="9" builtinId="39" customBuiltin="1"/>
    <cellStyle name="40% - Accent3 2" xfId="73"/>
    <cellStyle name="40% - Accent3 3" xfId="91"/>
    <cellStyle name="40% - Accent3 4" xfId="106"/>
    <cellStyle name="40% - Accent3 5" xfId="120"/>
    <cellStyle name="40% - Accent4" xfId="10" builtinId="43" customBuiltin="1"/>
    <cellStyle name="40% - Accent4 2" xfId="74"/>
    <cellStyle name="40% - Accent4 3" xfId="92"/>
    <cellStyle name="40% - Accent4 4" xfId="107"/>
    <cellStyle name="40% - Accent4 5" xfId="121"/>
    <cellStyle name="40% - Accent5" xfId="11" builtinId="47" customBuiltin="1"/>
    <cellStyle name="40% - Accent5 2" xfId="75"/>
    <cellStyle name="40% - Accent5 3" xfId="93"/>
    <cellStyle name="40% - Accent5 4" xfId="108"/>
    <cellStyle name="40% - Accent5 5" xfId="122"/>
    <cellStyle name="40% - Accent6" xfId="12" builtinId="51" customBuiltin="1"/>
    <cellStyle name="40% - Accent6 2" xfId="76"/>
    <cellStyle name="40% - Accent6 3" xfId="94"/>
    <cellStyle name="40% - Accent6 4" xfId="109"/>
    <cellStyle name="40% - Accent6 5" xfId="123"/>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13 Conversion and New Ministry Forms" xfId="29"/>
    <cellStyle name="Comma_2004-05 Estimates_Section 1.2" xfId="30"/>
    <cellStyle name="Comma_2004-05 Estimates_Section 9" xfId="31"/>
    <cellStyle name="Comma_DistantSchools_form" xfId="32"/>
    <cellStyle name="Comma_FS0102 Sep10" xfId="33"/>
    <cellStyle name="Comma_Staffing Form 2" xfId="34"/>
    <cellStyle name="CP" xfId="35"/>
    <cellStyle name="CP2" xfId="36"/>
    <cellStyle name="CP2 2" xfId="77"/>
    <cellStyle name="Currency" xfId="37" builtinId="4"/>
    <cellStyle name="Explanatory Text" xfId="38" builtinId="53" customBuiltin="1"/>
    <cellStyle name="Good" xfId="39" builtinId="26" customBuiltin="1"/>
    <cellStyle name="Heading" xfId="40"/>
    <cellStyle name="Heading 1" xfId="41" builtinId="16" customBuiltin="1"/>
    <cellStyle name="Heading 2" xfId="42" builtinId="17" customBuiltin="1"/>
    <cellStyle name="Heading 3" xfId="43" builtinId="18" customBuiltin="1"/>
    <cellStyle name="Heading 4" xfId="44" builtinId="19" customBuiltin="1"/>
    <cellStyle name="Heading 5" xfId="78"/>
    <cellStyle name="Input" xfId="45" builtinId="20" customBuiltin="1"/>
    <cellStyle name="Input 2" xfId="46"/>
    <cellStyle name="Left" xfId="47"/>
    <cellStyle name="Left 2" xfId="79"/>
    <cellStyle name="Linked Cell" xfId="48" builtinId="24" customBuiltin="1"/>
    <cellStyle name="Min" xfId="49"/>
    <cellStyle name="Neutral" xfId="50" builtinId="28" customBuiltin="1"/>
    <cellStyle name="Normal" xfId="0" builtinId="0"/>
    <cellStyle name="Normal 2" xfId="51"/>
    <cellStyle name="Normal 2 2" xfId="80"/>
    <cellStyle name="Normal 2 3" xfId="95"/>
    <cellStyle name="Normal 2 4" xfId="110"/>
    <cellStyle name="Normal 2 5" xfId="124"/>
    <cellStyle name="Normal 3" xfId="64"/>
    <cellStyle name="Normal 4" xfId="97"/>
    <cellStyle name="Normal_2008-(03)Mar-26 - 2008-09 GSN v19 - Benchmarks" xfId="52"/>
    <cellStyle name="Normal_Alloc_Calc" xfId="53"/>
    <cellStyle name="Normal_R.R." xfId="54"/>
    <cellStyle name="Normal_S.S. elem" xfId="55"/>
    <cellStyle name="Note 2" xfId="56"/>
    <cellStyle name="Note 2 2" xfId="81"/>
    <cellStyle name="Note 2 3" xfId="96"/>
    <cellStyle name="Note 2 4" xfId="111"/>
    <cellStyle name="Note 2 5" xfId="125"/>
    <cellStyle name="Output" xfId="57" builtinId="21" customBuiltin="1"/>
    <cellStyle name="Percent" xfId="58" builtinId="5"/>
    <cellStyle name="Right" xfId="59"/>
    <cellStyle name="Right 2" xfId="82"/>
    <cellStyle name="Sub heading" xfId="60"/>
    <cellStyle name="Title" xfId="61" builtinId="15" customBuiltin="1"/>
    <cellStyle name="Total" xfId="62" builtinId="25" customBuiltin="1"/>
    <cellStyle name="Warning Text" xfId="63" builtinId="11" customBuiltin="1"/>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182880</xdr:colOff>
          <xdr:row>0</xdr:row>
          <xdr:rowOff>0</xdr:rowOff>
        </xdr:from>
        <xdr:to>
          <xdr:col>1</xdr:col>
          <xdr:colOff>144780</xdr:colOff>
          <xdr:row>0</xdr:row>
          <xdr:rowOff>0</xdr:rowOff>
        </xdr:to>
        <xdr:sp macro="" textlink="">
          <xdr:nvSpPr>
            <xdr:cNvPr id="31745" name="Button 1" hidden="1">
              <a:extLst>
                <a:ext uri="{63B3BB69-23CF-44E3-9099-C40C66FF867C}">
                  <a14:compatExt spid="_x0000_s317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236220</xdr:colOff>
          <xdr:row>0</xdr:row>
          <xdr:rowOff>0</xdr:rowOff>
        </xdr:from>
        <xdr:to>
          <xdr:col>1</xdr:col>
          <xdr:colOff>83820</xdr:colOff>
          <xdr:row>0</xdr:row>
          <xdr:rowOff>0</xdr:rowOff>
        </xdr:to>
        <xdr:sp macro="" textlink="">
          <xdr:nvSpPr>
            <xdr:cNvPr id="31746" name="Button 2" hidden="1">
              <a:extLst>
                <a:ext uri="{63B3BB69-23CF-44E3-9099-C40C66FF867C}">
                  <a14:compatExt spid="_x0000_s317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Button 2</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PFR\Financial%20Forms\2003-04\Estimates\Isolates\Isolate03\FS0102%20Sep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orary\emp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over_Certificat"/>
      <sheetName val="Table"/>
      <sheetName val="Compliance_conformité"/>
      <sheetName val="Schedule1"/>
      <sheetName val="Schedule2"/>
      <sheetName val="Schedule3"/>
      <sheetName val="Schedule3A"/>
      <sheetName val="Schedule4"/>
      <sheetName val="Schedule5"/>
      <sheetName val="Schedule6"/>
      <sheetName val="Schedule7"/>
      <sheetName val="Schedule8"/>
      <sheetName val="Schedule9"/>
      <sheetName val="Schedule10"/>
      <sheetName val="Schedule10.1&amp;10.2"/>
      <sheetName val="Schedule10.3"/>
      <sheetName val="Schedule10A&amp;10B"/>
      <sheetName val="Schedule10C"/>
      <sheetName val="Schedule10D"/>
      <sheetName val="Schedule10E"/>
      <sheetName val="Schedule10F"/>
      <sheetName val="Schedule11A"/>
      <sheetName val="Schedule11B"/>
      <sheetName val="Schedule12"/>
      <sheetName val="Schedule13"/>
      <sheetName val="Schedule13aud"/>
      <sheetName val="Section1"/>
      <sheetName val="Section2"/>
      <sheetName val="Section3"/>
      <sheetName val="Section4"/>
      <sheetName val="Section5"/>
      <sheetName val="Section6"/>
      <sheetName val="Section7"/>
      <sheetName val="Section8"/>
      <sheetName val="Section9"/>
      <sheetName val="Section10"/>
      <sheetName val="Section11"/>
      <sheetName val="Section12"/>
      <sheetName val="Section13"/>
      <sheetName val="Section14"/>
      <sheetName val="Section15"/>
      <sheetName val="DataA.1"/>
      <sheetName val="DataA.2"/>
      <sheetName val="DataB"/>
      <sheetName val="DataC"/>
      <sheetName val="DataD"/>
      <sheetName val="AppendixB"/>
      <sheetName val="AppendixB1"/>
      <sheetName val="AppendixD1"/>
      <sheetName val="AppendixD2"/>
      <sheetName val="AppendixF"/>
      <sheetName val="AppendixG"/>
      <sheetName val="AppendixH"/>
      <sheetName val="AppendixC"/>
      <sheetName val="Error-Erreur"/>
      <sheetName val="Analysis-Analyses"/>
      <sheetName val="Tables-GrantReg"/>
      <sheetName val="CodePoint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5">
          <cell r="A5">
            <v>28002</v>
          </cell>
        </row>
        <row r="6">
          <cell r="A6">
            <v>28010</v>
          </cell>
        </row>
        <row r="7">
          <cell r="A7">
            <v>28029</v>
          </cell>
        </row>
        <row r="8">
          <cell r="A8">
            <v>28037</v>
          </cell>
        </row>
        <row r="9">
          <cell r="A9">
            <v>28045</v>
          </cell>
        </row>
        <row r="10">
          <cell r="A10">
            <v>28053</v>
          </cell>
        </row>
        <row r="11">
          <cell r="A11">
            <v>28061</v>
          </cell>
        </row>
        <row r="12">
          <cell r="A12">
            <v>28070</v>
          </cell>
        </row>
        <row r="13">
          <cell r="A13">
            <v>28100</v>
          </cell>
        </row>
        <row r="14">
          <cell r="A14">
            <v>28118</v>
          </cell>
        </row>
        <row r="15">
          <cell r="A15">
            <v>29009</v>
          </cell>
        </row>
        <row r="16">
          <cell r="A16">
            <v>29017</v>
          </cell>
        </row>
        <row r="17">
          <cell r="A17">
            <v>29025</v>
          </cell>
        </row>
        <row r="18">
          <cell r="A18">
            <v>29033</v>
          </cell>
        </row>
        <row r="19">
          <cell r="A19">
            <v>29041</v>
          </cell>
        </row>
        <row r="20">
          <cell r="A20">
            <v>29050</v>
          </cell>
        </row>
        <row r="21">
          <cell r="A21">
            <v>29068</v>
          </cell>
        </row>
        <row r="22">
          <cell r="A22">
            <v>29076</v>
          </cell>
        </row>
        <row r="23">
          <cell r="A23">
            <v>29106</v>
          </cell>
        </row>
        <row r="24">
          <cell r="A24">
            <v>29114</v>
          </cell>
        </row>
        <row r="25">
          <cell r="A25">
            <v>29122</v>
          </cell>
        </row>
        <row r="26">
          <cell r="A26">
            <v>29130</v>
          </cell>
        </row>
        <row r="27">
          <cell r="A27">
            <v>66001</v>
          </cell>
        </row>
        <row r="28">
          <cell r="A28">
            <v>66010</v>
          </cell>
        </row>
        <row r="29">
          <cell r="A29">
            <v>66028</v>
          </cell>
        </row>
        <row r="30">
          <cell r="A30">
            <v>66036</v>
          </cell>
        </row>
        <row r="31">
          <cell r="A31">
            <v>66044</v>
          </cell>
        </row>
        <row r="32">
          <cell r="A32">
            <v>66052</v>
          </cell>
        </row>
        <row r="33">
          <cell r="A33">
            <v>66060</v>
          </cell>
        </row>
        <row r="34">
          <cell r="A34">
            <v>66079</v>
          </cell>
        </row>
        <row r="35">
          <cell r="A35">
            <v>66087</v>
          </cell>
        </row>
        <row r="36">
          <cell r="A36">
            <v>66095</v>
          </cell>
        </row>
        <row r="37">
          <cell r="A37">
            <v>66109</v>
          </cell>
        </row>
        <row r="38">
          <cell r="A38">
            <v>66117</v>
          </cell>
        </row>
        <row r="39">
          <cell r="A39">
            <v>66125</v>
          </cell>
        </row>
        <row r="40">
          <cell r="A40">
            <v>66133</v>
          </cell>
        </row>
        <row r="41">
          <cell r="A41">
            <v>66141</v>
          </cell>
        </row>
        <row r="42">
          <cell r="A42">
            <v>66150</v>
          </cell>
        </row>
        <row r="43">
          <cell r="A43">
            <v>66168</v>
          </cell>
        </row>
        <row r="44">
          <cell r="A44">
            <v>66176</v>
          </cell>
        </row>
        <row r="45">
          <cell r="A45">
            <v>66184</v>
          </cell>
        </row>
        <row r="46">
          <cell r="A46">
            <v>66192</v>
          </cell>
        </row>
        <row r="47">
          <cell r="A47">
            <v>66206</v>
          </cell>
        </row>
        <row r="48">
          <cell r="A48">
            <v>66214</v>
          </cell>
        </row>
        <row r="49">
          <cell r="A49">
            <v>66222</v>
          </cell>
        </row>
        <row r="50">
          <cell r="A50">
            <v>66303</v>
          </cell>
        </row>
        <row r="51">
          <cell r="A51">
            <v>66311</v>
          </cell>
        </row>
        <row r="52">
          <cell r="A52">
            <v>67008</v>
          </cell>
        </row>
        <row r="53">
          <cell r="A53">
            <v>67016</v>
          </cell>
        </row>
        <row r="54">
          <cell r="A54">
            <v>67024</v>
          </cell>
        </row>
        <row r="55">
          <cell r="A55">
            <v>67032</v>
          </cell>
        </row>
        <row r="56">
          <cell r="A56">
            <v>67040</v>
          </cell>
        </row>
        <row r="57">
          <cell r="A57">
            <v>67059</v>
          </cell>
        </row>
        <row r="58">
          <cell r="A58">
            <v>67067</v>
          </cell>
        </row>
        <row r="59">
          <cell r="A59">
            <v>67075</v>
          </cell>
        </row>
        <row r="60">
          <cell r="A60">
            <v>67083</v>
          </cell>
        </row>
        <row r="61">
          <cell r="A61">
            <v>67091</v>
          </cell>
        </row>
        <row r="62">
          <cell r="A62">
            <v>67105</v>
          </cell>
        </row>
        <row r="63">
          <cell r="A63">
            <v>67113</v>
          </cell>
        </row>
        <row r="64">
          <cell r="A64">
            <v>67121</v>
          </cell>
        </row>
        <row r="65">
          <cell r="A65">
            <v>67130</v>
          </cell>
        </row>
        <row r="66">
          <cell r="A66">
            <v>67148</v>
          </cell>
        </row>
        <row r="67">
          <cell r="A67">
            <v>67156</v>
          </cell>
        </row>
        <row r="68">
          <cell r="A68">
            <v>67164</v>
          </cell>
        </row>
        <row r="69">
          <cell r="A69">
            <v>67172</v>
          </cell>
        </row>
        <row r="70">
          <cell r="A70">
            <v>67180</v>
          </cell>
        </row>
        <row r="71">
          <cell r="A71">
            <v>67199</v>
          </cell>
        </row>
        <row r="72">
          <cell r="A72">
            <v>67202</v>
          </cell>
        </row>
        <row r="73">
          <cell r="A73">
            <v>67300</v>
          </cell>
        </row>
        <row r="74">
          <cell r="A74">
            <v>67318</v>
          </cell>
        </row>
        <row r="75">
          <cell r="A75">
            <v>67326</v>
          </cell>
        </row>
        <row r="76">
          <cell r="A76">
            <v>67334</v>
          </cell>
        </row>
      </sheetData>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O49"/>
  <sheetViews>
    <sheetView tabSelected="1" zoomScale="75" zoomScaleNormal="75" workbookViewId="0">
      <selection activeCell="D21" sqref="D21:G21"/>
    </sheetView>
  </sheetViews>
  <sheetFormatPr defaultColWidth="0" defaultRowHeight="12.75" customHeight="1" zeroHeight="1"/>
  <cols>
    <col min="1" max="5" width="9.109375" customWidth="1"/>
    <col min="6" max="6" width="11.109375" customWidth="1"/>
    <col min="7" max="7" width="9.109375" customWidth="1"/>
    <col min="8" max="8" width="10.109375" customWidth="1"/>
    <col min="9" max="9" width="26.88671875" customWidth="1"/>
    <col min="10" max="10" width="9.109375" customWidth="1"/>
    <col min="11" max="11" width="10.88671875" customWidth="1"/>
    <col min="12" max="12" width="4.6640625" hidden="1" customWidth="1"/>
    <col min="13" max="15" width="9.109375" hidden="1" customWidth="1"/>
  </cols>
  <sheetData>
    <row r="1" spans="1:15" ht="13.5" customHeight="1" thickBot="1">
      <c r="A1" s="3"/>
      <c r="B1" s="3"/>
      <c r="C1" s="3"/>
      <c r="D1" s="3"/>
      <c r="E1" s="3"/>
      <c r="F1" s="3"/>
      <c r="G1" s="3"/>
      <c r="H1" s="3"/>
      <c r="I1" s="3"/>
      <c r="J1" s="3"/>
      <c r="K1" s="3"/>
      <c r="L1" s="3"/>
      <c r="M1" s="3"/>
      <c r="N1" s="3"/>
      <c r="O1" s="3"/>
    </row>
    <row r="2" spans="1:15" ht="15.9" customHeight="1" thickBot="1">
      <c r="A2" s="1" t="s">
        <v>637</v>
      </c>
      <c r="B2" s="2"/>
      <c r="C2" s="3"/>
      <c r="D2" s="3"/>
      <c r="E2" s="3"/>
      <c r="F2" s="1028" t="s">
        <v>308</v>
      </c>
      <c r="G2" s="3"/>
      <c r="H2" s="3"/>
      <c r="I2" s="2022" t="str">
        <f>'1 Summary'!G2</f>
        <v/>
      </c>
      <c r="J2" s="144"/>
      <c r="K2" s="221"/>
      <c r="L2" s="3"/>
      <c r="M2" s="69"/>
      <c r="N2" s="69"/>
      <c r="O2" s="69"/>
    </row>
    <row r="3" spans="1:15" ht="15.9" customHeight="1" thickBot="1">
      <c r="A3" s="6"/>
      <c r="B3" s="2"/>
      <c r="C3" s="3"/>
      <c r="D3" s="3"/>
      <c r="E3" s="3"/>
      <c r="F3" s="1028" t="s">
        <v>309</v>
      </c>
      <c r="G3" s="3"/>
      <c r="H3" s="3"/>
      <c r="I3" s="1138">
        <f>'1 Summary'!G3</f>
        <v>0</v>
      </c>
      <c r="J3" s="7"/>
      <c r="K3" s="3"/>
      <c r="L3" s="3"/>
      <c r="M3" s="69"/>
      <c r="N3" s="69"/>
      <c r="O3" s="69"/>
    </row>
    <row r="4" spans="1:15" ht="13.2">
      <c r="A4" s="3"/>
      <c r="B4" s="3"/>
      <c r="C4" s="3"/>
      <c r="D4" s="3"/>
      <c r="E4" s="3"/>
      <c r="F4" s="70"/>
      <c r="G4" s="3"/>
      <c r="H4" s="3"/>
      <c r="I4" s="16"/>
      <c r="J4" s="3"/>
      <c r="K4" s="3"/>
      <c r="L4" s="3" t="s">
        <v>328</v>
      </c>
      <c r="M4" s="69"/>
      <c r="N4" s="69"/>
      <c r="O4" s="69"/>
    </row>
    <row r="5" spans="1:15" ht="13.2">
      <c r="A5" s="3"/>
      <c r="B5" s="3"/>
      <c r="C5" s="3"/>
      <c r="D5" s="3"/>
      <c r="E5" s="3"/>
      <c r="F5" s="3"/>
      <c r="G5" s="3"/>
      <c r="H5" s="3"/>
      <c r="I5" s="3"/>
      <c r="J5" s="3"/>
      <c r="K5" s="3"/>
      <c r="L5" s="3" t="s">
        <v>1914</v>
      </c>
      <c r="M5" s="69"/>
      <c r="N5" s="69"/>
      <c r="O5" s="69"/>
    </row>
    <row r="6" spans="1:15" ht="13.2">
      <c r="A6" s="3"/>
      <c r="B6" s="3"/>
      <c r="C6" s="3"/>
      <c r="D6" s="3"/>
      <c r="E6" s="3"/>
      <c r="F6" s="3"/>
      <c r="G6" s="3"/>
      <c r="H6" s="3"/>
      <c r="I6" s="3"/>
      <c r="J6" s="3"/>
      <c r="K6" s="3"/>
      <c r="L6" s="3" t="s">
        <v>329</v>
      </c>
      <c r="M6" s="69"/>
      <c r="N6" s="69"/>
      <c r="O6" s="69"/>
    </row>
    <row r="7" spans="1:15" ht="13.2">
      <c r="A7" s="3"/>
      <c r="B7" s="3"/>
      <c r="C7" s="3"/>
      <c r="D7" s="3"/>
      <c r="E7" s="3"/>
      <c r="F7" s="3"/>
      <c r="G7" s="3"/>
      <c r="H7" s="3"/>
      <c r="I7" s="3"/>
      <c r="J7" s="3"/>
      <c r="K7" s="3"/>
      <c r="L7" s="3"/>
      <c r="M7" s="69"/>
      <c r="N7" s="69"/>
      <c r="O7" s="69"/>
    </row>
    <row r="8" spans="1:15" ht="13.8" thickBot="1">
      <c r="A8" s="3"/>
      <c r="B8" s="3"/>
      <c r="C8" s="3"/>
      <c r="D8" s="3"/>
      <c r="E8" s="3"/>
      <c r="F8" s="3"/>
      <c r="G8" s="3"/>
      <c r="H8" s="3"/>
      <c r="I8" s="3"/>
      <c r="J8" s="3"/>
      <c r="K8" s="3"/>
      <c r="L8" s="3"/>
      <c r="M8" s="69"/>
      <c r="N8" s="69"/>
      <c r="O8" s="69"/>
    </row>
    <row r="9" spans="1:15" ht="39.75" customHeight="1" thickBot="1">
      <c r="A9" s="119" t="s">
        <v>2941</v>
      </c>
      <c r="B9" s="72"/>
      <c r="C9" s="72"/>
      <c r="D9" s="73"/>
      <c r="E9" s="74"/>
      <c r="F9" s="74"/>
      <c r="G9" s="74"/>
      <c r="H9" s="74"/>
      <c r="I9" s="75"/>
      <c r="J9" s="72"/>
      <c r="K9" s="72"/>
      <c r="L9" s="72"/>
      <c r="M9" s="76"/>
      <c r="N9" s="76"/>
      <c r="O9" s="76"/>
    </row>
    <row r="10" spans="1:15" ht="13.2">
      <c r="A10" s="3"/>
      <c r="B10" s="3"/>
      <c r="C10" s="3"/>
      <c r="D10" s="3"/>
      <c r="E10" s="3"/>
      <c r="F10" s="3"/>
      <c r="G10" s="3"/>
      <c r="H10" s="3"/>
      <c r="I10" s="3"/>
      <c r="J10" s="3"/>
      <c r="K10" s="3"/>
      <c r="L10" s="3"/>
      <c r="M10" s="69"/>
      <c r="N10" s="69"/>
      <c r="O10" s="69"/>
    </row>
    <row r="11" spans="1:15" ht="13.2">
      <c r="A11" s="3"/>
      <c r="B11" s="3"/>
      <c r="C11" s="3"/>
      <c r="D11" s="3"/>
      <c r="E11" s="3"/>
      <c r="F11" s="3"/>
      <c r="G11" s="3"/>
      <c r="H11" s="3"/>
      <c r="I11" s="3"/>
      <c r="J11" s="3"/>
      <c r="K11" s="3"/>
      <c r="L11" s="3"/>
      <c r="M11" s="69"/>
      <c r="N11" s="69"/>
      <c r="O11" s="69"/>
    </row>
    <row r="12" spans="1:15" ht="13.2">
      <c r="A12" s="3"/>
      <c r="B12" s="3"/>
      <c r="C12" s="3"/>
      <c r="D12" s="3"/>
      <c r="E12" s="3"/>
      <c r="F12" s="3"/>
      <c r="G12" s="3"/>
      <c r="H12" s="3"/>
      <c r="I12" s="3"/>
      <c r="J12" s="3"/>
      <c r="K12" s="3"/>
      <c r="L12" s="3"/>
      <c r="M12" s="69"/>
      <c r="N12" s="69"/>
      <c r="O12" s="69"/>
    </row>
    <row r="13" spans="1:15" ht="22.8">
      <c r="A13" s="77" t="s">
        <v>1950</v>
      </c>
      <c r="B13" s="77"/>
      <c r="C13" s="77"/>
      <c r="D13" s="77"/>
      <c r="E13" s="77"/>
      <c r="F13" s="77"/>
      <c r="G13" s="77"/>
      <c r="H13" s="77"/>
      <c r="I13" s="77"/>
      <c r="J13" s="77"/>
      <c r="K13" s="77"/>
      <c r="L13" s="77"/>
      <c r="M13" s="69"/>
      <c r="N13" s="69"/>
      <c r="O13" s="69"/>
    </row>
    <row r="14" spans="1:15" ht="13.2">
      <c r="A14" s="3"/>
      <c r="B14" s="3"/>
      <c r="C14" s="3"/>
      <c r="D14" s="3"/>
      <c r="E14" s="3"/>
      <c r="F14" s="3"/>
      <c r="G14" s="3"/>
      <c r="H14" s="3"/>
      <c r="I14" s="3"/>
      <c r="J14" s="3"/>
      <c r="K14" s="3"/>
      <c r="L14" s="3"/>
      <c r="M14" s="69"/>
      <c r="N14" s="69"/>
      <c r="O14" s="69"/>
    </row>
    <row r="15" spans="1:15" ht="13.2">
      <c r="A15" s="3"/>
      <c r="B15" s="3"/>
      <c r="C15" s="3"/>
      <c r="D15" s="3"/>
      <c r="E15" s="3"/>
      <c r="F15" s="3"/>
      <c r="G15" s="3"/>
      <c r="H15" s="3"/>
      <c r="I15" s="3"/>
      <c r="J15" s="3"/>
      <c r="K15" s="3"/>
      <c r="L15" s="3"/>
      <c r="M15" s="69"/>
      <c r="N15" s="69"/>
      <c r="O15" s="69"/>
    </row>
    <row r="16" spans="1:15" ht="13.2">
      <c r="A16" s="3"/>
      <c r="B16" s="3"/>
      <c r="C16" s="3"/>
      <c r="D16" s="3"/>
      <c r="E16" s="3"/>
      <c r="F16" s="3"/>
      <c r="G16" s="3"/>
      <c r="H16" s="3"/>
      <c r="I16" s="3"/>
      <c r="J16" s="3"/>
      <c r="K16" s="3"/>
      <c r="L16" s="3"/>
      <c r="M16" s="69"/>
      <c r="N16" s="69"/>
      <c r="O16" s="69"/>
    </row>
    <row r="17" spans="1:15" ht="20.25" customHeight="1">
      <c r="A17" s="120"/>
      <c r="B17" s="120" t="s">
        <v>2942</v>
      </c>
      <c r="C17" s="78"/>
      <c r="D17" s="78"/>
      <c r="E17" s="78"/>
      <c r="F17" s="78"/>
      <c r="G17" s="78"/>
      <c r="H17" s="78"/>
      <c r="I17" s="78"/>
      <c r="J17" s="78"/>
      <c r="K17" s="78"/>
      <c r="L17" s="78"/>
      <c r="M17" s="79"/>
      <c r="N17" s="79"/>
      <c r="O17" s="79"/>
    </row>
    <row r="18" spans="1:15" ht="12" customHeight="1">
      <c r="A18" s="120"/>
      <c r="B18" s="120"/>
      <c r="C18" s="78"/>
      <c r="D18" s="78"/>
      <c r="E18" s="78"/>
      <c r="F18" s="78"/>
      <c r="G18" s="78"/>
      <c r="H18" s="78"/>
      <c r="I18" s="78"/>
      <c r="J18" s="78"/>
      <c r="K18" s="78"/>
      <c r="L18" s="78"/>
      <c r="M18" s="79"/>
      <c r="N18" s="79"/>
      <c r="O18" s="79"/>
    </row>
    <row r="19" spans="1:15" ht="19.5" customHeight="1">
      <c r="A19" s="199"/>
      <c r="B19" s="199" t="s">
        <v>1644</v>
      </c>
      <c r="C19" s="199"/>
      <c r="D19" s="2274" t="str">
        <f>I2</f>
        <v/>
      </c>
      <c r="E19" s="2275"/>
      <c r="F19" s="2275"/>
      <c r="G19" s="2275"/>
      <c r="H19" s="2275"/>
      <c r="I19" s="2276"/>
      <c r="J19" s="78"/>
      <c r="K19" s="78"/>
      <c r="L19" s="78"/>
      <c r="M19" s="79"/>
      <c r="N19" s="79"/>
      <c r="O19" s="79"/>
    </row>
    <row r="20" spans="1:15" ht="12" customHeight="1">
      <c r="A20" s="199"/>
      <c r="B20" s="199"/>
      <c r="C20" s="199"/>
      <c r="D20" s="199"/>
      <c r="E20" s="199"/>
      <c r="F20" s="199"/>
      <c r="G20" s="199"/>
      <c r="H20" s="78"/>
      <c r="I20" s="78"/>
      <c r="J20" s="78"/>
      <c r="K20" s="78"/>
      <c r="L20" s="78"/>
      <c r="M20" s="79"/>
      <c r="N20" s="79"/>
      <c r="O20" s="79"/>
    </row>
    <row r="21" spans="1:15" ht="15">
      <c r="A21" s="78"/>
      <c r="B21" s="78"/>
      <c r="C21" s="78" t="s">
        <v>1645</v>
      </c>
      <c r="D21" s="2277"/>
      <c r="E21" s="2278"/>
      <c r="F21" s="2278"/>
      <c r="G21" s="2278"/>
      <c r="H21" s="78"/>
      <c r="I21" s="78" t="s">
        <v>1646</v>
      </c>
      <c r="J21" s="78"/>
      <c r="K21" s="78"/>
      <c r="L21" s="3"/>
      <c r="M21" s="69"/>
      <c r="N21" s="69"/>
      <c r="O21" s="69"/>
    </row>
    <row r="22" spans="1:15" ht="15">
      <c r="A22" s="78"/>
      <c r="B22" s="78"/>
      <c r="C22" s="78"/>
      <c r="D22" s="78"/>
      <c r="E22" s="78"/>
      <c r="F22" s="78"/>
      <c r="G22" s="78"/>
      <c r="H22" s="78"/>
      <c r="I22" s="78"/>
      <c r="J22" s="78"/>
      <c r="K22" s="78"/>
      <c r="L22" s="3"/>
      <c r="M22" s="69"/>
      <c r="N22" s="69"/>
      <c r="O22" s="69"/>
    </row>
    <row r="23" spans="1:15" ht="15">
      <c r="A23" s="78"/>
      <c r="B23" s="78" t="s">
        <v>2523</v>
      </c>
      <c r="C23" s="78"/>
      <c r="D23" s="78"/>
      <c r="E23" s="78"/>
      <c r="F23" s="78"/>
      <c r="G23" s="78"/>
      <c r="H23" s="78"/>
      <c r="I23" s="78"/>
      <c r="J23" s="78"/>
      <c r="K23" s="78"/>
      <c r="L23" s="3"/>
      <c r="M23" s="69"/>
      <c r="N23" s="69"/>
      <c r="O23" s="69"/>
    </row>
    <row r="24" spans="1:15" ht="15">
      <c r="A24" s="78"/>
      <c r="B24" s="78"/>
      <c r="C24" s="78"/>
      <c r="D24" s="78"/>
      <c r="E24" s="78"/>
      <c r="F24" s="78"/>
      <c r="G24" s="78"/>
      <c r="H24" s="78"/>
      <c r="I24" s="78"/>
      <c r="J24" s="78"/>
      <c r="K24" s="78"/>
      <c r="L24" s="3"/>
      <c r="M24" s="69"/>
      <c r="N24" s="69"/>
      <c r="O24" s="69"/>
    </row>
    <row r="25" spans="1:15" ht="13.2">
      <c r="A25" s="3"/>
      <c r="B25" s="3"/>
      <c r="C25" s="3"/>
      <c r="D25" s="3"/>
      <c r="E25" s="3"/>
      <c r="F25" s="3"/>
      <c r="G25" s="3"/>
      <c r="H25" s="3"/>
      <c r="I25" s="3"/>
      <c r="J25" s="3"/>
      <c r="K25" s="3"/>
      <c r="L25" s="3"/>
      <c r="M25" s="69"/>
      <c r="N25" s="69"/>
      <c r="O25" s="69"/>
    </row>
    <row r="26" spans="1:15" ht="13.2">
      <c r="A26" s="3"/>
      <c r="B26" s="3"/>
      <c r="C26" s="3"/>
      <c r="D26" s="3"/>
      <c r="E26" s="3"/>
      <c r="F26" s="3"/>
      <c r="G26" s="3"/>
      <c r="H26" s="3"/>
      <c r="I26" s="3"/>
      <c r="J26" s="3"/>
      <c r="K26" s="3"/>
      <c r="L26" s="3"/>
      <c r="M26" s="69"/>
      <c r="N26" s="69"/>
      <c r="O26" s="69"/>
    </row>
    <row r="27" spans="1:15" ht="13.8" thickBot="1">
      <c r="A27" s="3"/>
      <c r="B27" s="3"/>
      <c r="C27" s="3"/>
      <c r="D27" s="3"/>
      <c r="E27" s="3"/>
      <c r="F27" s="3"/>
      <c r="G27" s="3"/>
      <c r="H27" s="3"/>
      <c r="I27" s="3"/>
      <c r="J27" s="3"/>
      <c r="K27" s="3"/>
      <c r="L27" s="3"/>
      <c r="M27" s="69"/>
      <c r="N27" s="69"/>
      <c r="O27" s="69"/>
    </row>
    <row r="28" spans="1:15" ht="13.2">
      <c r="A28" s="3"/>
      <c r="B28" s="3"/>
      <c r="C28" s="3"/>
      <c r="D28" s="3"/>
      <c r="E28" s="3"/>
      <c r="F28" s="3"/>
      <c r="G28" s="3"/>
      <c r="H28" s="3"/>
      <c r="I28" s="200"/>
      <c r="J28" s="201"/>
      <c r="K28" s="3"/>
      <c r="L28" s="3"/>
      <c r="M28" s="69"/>
      <c r="N28" s="69"/>
      <c r="O28" s="69"/>
    </row>
    <row r="29" spans="1:15" ht="13.8" thickBot="1">
      <c r="A29" s="3" t="s">
        <v>1943</v>
      </c>
      <c r="B29" s="202"/>
      <c r="C29" s="202"/>
      <c r="D29" s="202"/>
      <c r="E29" s="202"/>
      <c r="F29" s="3"/>
      <c r="G29" s="3"/>
      <c r="H29" s="3"/>
      <c r="I29" s="203"/>
      <c r="J29" s="204"/>
      <c r="K29" s="3"/>
      <c r="L29" s="3"/>
      <c r="M29" s="69"/>
      <c r="N29" s="69"/>
      <c r="O29" s="69"/>
    </row>
    <row r="30" spans="1:15" ht="13.2">
      <c r="A30" s="3"/>
      <c r="B30" s="3"/>
      <c r="C30" s="3"/>
      <c r="D30" s="3"/>
      <c r="E30" s="3"/>
      <c r="F30" s="3"/>
      <c r="G30" s="3"/>
      <c r="H30" s="3"/>
      <c r="I30" s="3"/>
      <c r="J30" s="3"/>
      <c r="K30" s="3"/>
      <c r="L30" s="3"/>
      <c r="M30" s="69"/>
      <c r="N30" s="69"/>
      <c r="O30" s="69"/>
    </row>
    <row r="31" spans="1:15" ht="13.2">
      <c r="A31" s="3"/>
      <c r="B31" s="3"/>
      <c r="C31" s="3"/>
      <c r="D31" s="3"/>
      <c r="E31" s="3"/>
      <c r="F31" s="3"/>
      <c r="G31" s="3"/>
      <c r="H31" s="3"/>
      <c r="I31" s="3"/>
      <c r="J31" s="3"/>
      <c r="K31" s="3"/>
      <c r="L31" s="3"/>
      <c r="M31" s="69"/>
      <c r="N31" s="69"/>
      <c r="O31" s="69"/>
    </row>
    <row r="32" spans="1:15" ht="13.2">
      <c r="A32" s="3"/>
      <c r="B32" s="3"/>
      <c r="C32" s="3"/>
      <c r="D32" s="3"/>
      <c r="E32" s="3"/>
      <c r="F32" s="3"/>
      <c r="G32" s="3"/>
      <c r="H32" s="3"/>
      <c r="I32" s="16"/>
      <c r="J32" s="16"/>
      <c r="K32" s="3"/>
      <c r="L32" s="3"/>
      <c r="M32" s="69"/>
      <c r="N32" s="69"/>
      <c r="O32" s="69"/>
    </row>
    <row r="33" spans="1:15" ht="13.2">
      <c r="A33" s="3"/>
      <c r="B33" s="3"/>
      <c r="C33" s="3"/>
      <c r="D33" s="3"/>
      <c r="E33" s="3"/>
      <c r="F33" s="3"/>
      <c r="G33" s="3"/>
      <c r="H33" s="3"/>
      <c r="I33" s="220"/>
      <c r="J33" s="220"/>
      <c r="K33" s="3"/>
      <c r="L33" s="3"/>
      <c r="M33" s="69"/>
      <c r="N33" s="69"/>
      <c r="O33" s="69"/>
    </row>
    <row r="34" spans="1:15" ht="13.2">
      <c r="A34" s="3"/>
      <c r="B34" s="3"/>
      <c r="C34" s="3"/>
      <c r="D34" s="3"/>
      <c r="E34" s="3"/>
      <c r="F34" s="3"/>
      <c r="G34" s="3"/>
      <c r="H34" s="3"/>
      <c r="I34" s="220"/>
      <c r="J34" s="220"/>
      <c r="K34" s="3"/>
      <c r="L34" s="3"/>
      <c r="M34" s="69"/>
      <c r="N34" s="69"/>
      <c r="O34" s="69"/>
    </row>
    <row r="35" spans="1:15" ht="13.2">
      <c r="A35" s="3"/>
      <c r="B35" s="3"/>
      <c r="C35" s="3"/>
      <c r="D35" s="3"/>
      <c r="E35" s="3"/>
      <c r="F35" s="3"/>
      <c r="G35" s="3"/>
      <c r="H35" s="3"/>
      <c r="I35" s="16"/>
      <c r="J35" s="16"/>
      <c r="K35" s="3"/>
      <c r="L35" s="3"/>
      <c r="M35" s="69"/>
      <c r="N35" s="69"/>
      <c r="O35" s="69"/>
    </row>
    <row r="36" spans="1:15" ht="13.2">
      <c r="A36" s="3"/>
      <c r="B36" s="3"/>
      <c r="C36" s="3"/>
      <c r="D36" s="3"/>
      <c r="E36" s="3"/>
      <c r="F36" s="3"/>
      <c r="G36" s="3"/>
      <c r="H36" s="3"/>
      <c r="I36" s="3"/>
      <c r="J36" s="3"/>
      <c r="K36" s="3"/>
      <c r="L36" s="3"/>
      <c r="M36" s="69"/>
      <c r="N36" s="69"/>
      <c r="O36" s="69"/>
    </row>
    <row r="37" spans="1:15" ht="13.2">
      <c r="A37" s="3"/>
      <c r="B37" s="3"/>
      <c r="C37" s="3"/>
      <c r="D37" s="3"/>
      <c r="E37" s="3"/>
      <c r="F37" s="3"/>
      <c r="G37" s="3"/>
      <c r="H37" s="3"/>
      <c r="I37" s="3"/>
      <c r="J37" s="3"/>
      <c r="K37" s="3"/>
      <c r="L37" s="3"/>
      <c r="M37" s="69"/>
      <c r="N37" s="69"/>
      <c r="O37" s="69"/>
    </row>
    <row r="38" spans="1:15" ht="13.2">
      <c r="A38" s="3"/>
      <c r="B38" s="3"/>
      <c r="C38" s="3"/>
      <c r="D38" s="3"/>
      <c r="E38" s="3"/>
      <c r="F38" s="3"/>
      <c r="G38" s="3"/>
      <c r="H38" s="3"/>
      <c r="I38" s="3"/>
      <c r="J38" s="3"/>
      <c r="K38" s="3"/>
      <c r="L38" s="3"/>
      <c r="M38" s="69"/>
      <c r="N38" s="69"/>
      <c r="O38" s="69"/>
    </row>
    <row r="39" spans="1:15" ht="13.2">
      <c r="A39" s="3"/>
      <c r="B39" s="3"/>
      <c r="C39" s="3"/>
      <c r="D39" s="3"/>
      <c r="E39" s="3"/>
      <c r="F39" s="3"/>
      <c r="G39" s="3"/>
      <c r="H39" s="3"/>
      <c r="I39" s="3"/>
      <c r="J39" s="3"/>
      <c r="K39" s="3"/>
      <c r="L39" s="3"/>
      <c r="M39" s="69"/>
      <c r="N39" s="69"/>
      <c r="O39" s="69"/>
    </row>
    <row r="40" spans="1:15" ht="13.2">
      <c r="A40" s="3"/>
      <c r="B40" s="3"/>
      <c r="C40" s="3"/>
      <c r="D40" s="3"/>
      <c r="E40" s="3"/>
      <c r="F40" s="3"/>
      <c r="G40" s="3"/>
      <c r="H40" s="3"/>
      <c r="I40" s="3"/>
      <c r="J40" s="3"/>
      <c r="K40" s="3"/>
      <c r="L40" s="3"/>
      <c r="M40" s="69"/>
      <c r="N40" s="69"/>
      <c r="O40" s="69"/>
    </row>
    <row r="41" spans="1:15" ht="13.2">
      <c r="A41" s="3"/>
      <c r="B41" s="3"/>
      <c r="C41" s="3"/>
      <c r="D41" s="3"/>
      <c r="E41" s="3"/>
      <c r="F41" s="3"/>
      <c r="G41" s="3"/>
      <c r="H41" s="3"/>
      <c r="I41" s="3"/>
      <c r="J41" s="3"/>
      <c r="K41" s="3"/>
      <c r="L41" s="3"/>
      <c r="M41" s="69"/>
      <c r="N41" s="69"/>
      <c r="O41" s="69"/>
    </row>
    <row r="42" spans="1:15" ht="13.2">
      <c r="A42" s="3"/>
      <c r="B42" s="3"/>
      <c r="C42" s="3"/>
      <c r="D42" s="3"/>
      <c r="E42" s="3"/>
      <c r="F42" s="3"/>
      <c r="G42" s="3"/>
      <c r="H42" s="3"/>
      <c r="I42" s="3"/>
      <c r="J42" s="3"/>
      <c r="K42" s="3"/>
      <c r="L42" s="3"/>
      <c r="M42" s="69"/>
      <c r="N42" s="69"/>
      <c r="O42" s="69"/>
    </row>
    <row r="43" spans="1:15" ht="13.2">
      <c r="A43" s="3"/>
      <c r="B43" s="3"/>
      <c r="C43" s="3"/>
      <c r="D43" s="3"/>
      <c r="E43" s="3"/>
      <c r="F43" s="3"/>
      <c r="G43" s="3"/>
      <c r="H43" s="3"/>
      <c r="I43" s="3"/>
      <c r="J43" s="3"/>
      <c r="K43" s="3"/>
      <c r="L43" s="3"/>
      <c r="M43" s="69"/>
      <c r="N43" s="69"/>
      <c r="O43" s="69"/>
    </row>
    <row r="44" spans="1:15" ht="13.2">
      <c r="A44" s="3"/>
      <c r="B44" s="3"/>
      <c r="C44" s="3"/>
      <c r="D44" s="3"/>
      <c r="E44" s="3"/>
      <c r="F44" s="3"/>
      <c r="G44" s="3"/>
      <c r="H44" s="3"/>
      <c r="I44" s="3"/>
      <c r="J44" s="3"/>
      <c r="K44" s="3"/>
      <c r="L44" s="3"/>
      <c r="M44" s="69"/>
      <c r="N44" s="69"/>
      <c r="O44" s="69"/>
    </row>
    <row r="45" spans="1:15" ht="13.2">
      <c r="A45" s="3"/>
      <c r="B45" s="3"/>
      <c r="C45" s="3"/>
      <c r="D45" s="3"/>
      <c r="E45" s="3"/>
      <c r="F45" s="3"/>
      <c r="G45" s="3"/>
      <c r="H45" s="3"/>
      <c r="I45" s="3"/>
      <c r="J45" s="3"/>
      <c r="K45" s="3"/>
      <c r="L45" s="3"/>
      <c r="M45" s="69"/>
      <c r="N45" s="69"/>
      <c r="O45" s="69"/>
    </row>
    <row r="46" spans="1:15" ht="13.2">
      <c r="A46" s="3"/>
      <c r="B46" s="3"/>
      <c r="C46" s="3"/>
      <c r="D46" s="3"/>
      <c r="E46" s="3"/>
      <c r="F46" s="3"/>
      <c r="G46" s="3"/>
      <c r="H46" s="3"/>
      <c r="I46" s="3"/>
      <c r="J46" s="3"/>
      <c r="K46" s="3"/>
      <c r="L46" s="3"/>
      <c r="M46" s="69"/>
      <c r="N46" s="69"/>
      <c r="O46" s="69"/>
    </row>
    <row r="47" spans="1:15" ht="13.2">
      <c r="A47" s="3"/>
      <c r="B47" s="3"/>
      <c r="C47" s="3"/>
      <c r="D47" s="3"/>
      <c r="E47" s="3"/>
      <c r="F47" s="3"/>
      <c r="G47" s="3"/>
      <c r="H47" s="3"/>
      <c r="I47" s="3"/>
      <c r="J47" s="3"/>
      <c r="K47" s="3"/>
      <c r="L47" s="3"/>
      <c r="M47" s="69"/>
      <c r="N47" s="69"/>
      <c r="O47" s="69"/>
    </row>
    <row r="48" spans="1:15" ht="13.2">
      <c r="A48" s="3"/>
      <c r="B48" s="80"/>
      <c r="C48" s="3"/>
      <c r="D48" s="3"/>
      <c r="E48" s="3"/>
      <c r="F48" s="3"/>
      <c r="G48" s="3"/>
      <c r="H48" s="3"/>
      <c r="I48" s="3"/>
      <c r="J48" s="3"/>
      <c r="K48" s="3"/>
      <c r="L48" s="3"/>
      <c r="M48" s="69"/>
      <c r="N48" s="69"/>
      <c r="O48" s="69"/>
    </row>
    <row r="49" spans="1:15" ht="13.2">
      <c r="A49" s="3"/>
      <c r="B49" s="3"/>
      <c r="C49" s="3"/>
      <c r="D49" s="3"/>
      <c r="E49" s="3"/>
      <c r="F49" s="3"/>
      <c r="G49" s="3"/>
      <c r="H49" s="3"/>
      <c r="I49" s="3"/>
      <c r="J49" s="3"/>
      <c r="K49" s="3"/>
      <c r="L49" s="3"/>
      <c r="M49" s="69"/>
      <c r="N49" s="69"/>
      <c r="O49" s="69"/>
    </row>
  </sheetData>
  <sheetProtection password="C797" sheet="1" objects="1" scenarios="1"/>
  <protectedRanges>
    <protectedRange sqref="D21:G21" name="Range3"/>
    <protectedRange sqref="B29:E29" name="Range1"/>
    <protectedRange sqref="I28:J29" name="Range2"/>
  </protectedRanges>
  <mergeCells count="2">
    <mergeCell ref="D19:I19"/>
    <mergeCell ref="D21:G21"/>
  </mergeCells>
  <phoneticPr fontId="0"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Line="0" autoPict="0">
                <anchor moveWithCells="1" sizeWithCells="1">
                  <from>
                    <xdr:col>0</xdr:col>
                    <xdr:colOff>182880</xdr:colOff>
                    <xdr:row>0</xdr:row>
                    <xdr:rowOff>0</xdr:rowOff>
                  </from>
                  <to>
                    <xdr:col>1</xdr:col>
                    <xdr:colOff>144780</xdr:colOff>
                    <xdr:row>0</xdr:row>
                    <xdr:rowOff>0</xdr:rowOff>
                  </to>
                </anchor>
              </controlPr>
            </control>
          </mc:Choice>
        </mc:AlternateContent>
        <mc:AlternateContent xmlns:mc="http://schemas.openxmlformats.org/markup-compatibility/2006">
          <mc:Choice Requires="x14">
            <control shapeId="31746" r:id="rId5" name="Button 2">
              <controlPr defaultSize="0" print="0" autoFill="0" autoLine="0" autoPict="0">
                <anchor moveWithCells="1" sizeWithCells="1">
                  <from>
                    <xdr:col>0</xdr:col>
                    <xdr:colOff>236220</xdr:colOff>
                    <xdr:row>0</xdr:row>
                    <xdr:rowOff>0</xdr:rowOff>
                  </from>
                  <to>
                    <xdr:col>1</xdr:col>
                    <xdr:colOff>83820</xdr:colOff>
                    <xdr:row>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73" zoomScaleNormal="100" zoomScaleSheetLayoutView="100" workbookViewId="0">
      <selection activeCell="L39" sqref="L39"/>
    </sheetView>
  </sheetViews>
  <sheetFormatPr defaultColWidth="0" defaultRowHeight="13.2" zeroHeight="1"/>
  <cols>
    <col min="1" max="1" width="3.109375" customWidth="1"/>
    <col min="2" max="2" width="7.109375" customWidth="1"/>
    <col min="3" max="3" width="48.6640625" customWidth="1"/>
    <col min="4" max="4" width="13.6640625" customWidth="1"/>
    <col min="5" max="5" width="15.109375" customWidth="1"/>
    <col min="6" max="6" width="13.6640625" customWidth="1"/>
    <col min="7" max="7" width="17.5546875" customWidth="1"/>
    <col min="8" max="8" width="15.88671875" customWidth="1"/>
    <col min="9" max="9" width="2.88671875" customWidth="1"/>
    <col min="10" max="10" width="8.33203125" customWidth="1"/>
  </cols>
  <sheetData>
    <row r="1" spans="1:10" ht="13.8">
      <c r="A1" s="413"/>
      <c r="B1" s="414"/>
      <c r="C1" s="415"/>
      <c r="D1" s="416"/>
      <c r="E1" s="417" t="s">
        <v>166</v>
      </c>
      <c r="F1" s="418" t="str">
        <f>'1 Summary'!G2</f>
        <v/>
      </c>
      <c r="G1" s="419"/>
      <c r="H1" s="416"/>
      <c r="I1" s="416"/>
      <c r="J1" s="43"/>
    </row>
    <row r="2" spans="1:10" ht="13.8">
      <c r="A2" s="420" t="s">
        <v>1770</v>
      </c>
      <c r="B2" s="421"/>
      <c r="C2" s="415"/>
      <c r="D2" s="416"/>
      <c r="E2" s="13" t="s">
        <v>669</v>
      </c>
      <c r="F2" s="422">
        <f>'1 Summary'!G3</f>
        <v>0</v>
      </c>
      <c r="G2" s="416"/>
      <c r="H2" s="416"/>
      <c r="I2" s="416"/>
      <c r="J2" s="43"/>
    </row>
    <row r="3" spans="1:10" ht="13.8">
      <c r="A3" s="413"/>
      <c r="B3" s="421" t="s">
        <v>2531</v>
      </c>
      <c r="C3" s="415"/>
      <c r="D3" s="416"/>
      <c r="E3" s="416"/>
      <c r="F3" s="416"/>
      <c r="G3" s="416"/>
      <c r="H3" s="416"/>
      <c r="I3" s="416"/>
      <c r="J3" s="43"/>
    </row>
    <row r="4" spans="1:10" ht="13.8">
      <c r="A4" s="413"/>
      <c r="B4" s="414"/>
      <c r="C4" s="415"/>
      <c r="D4" s="416"/>
      <c r="E4" s="416"/>
      <c r="F4" s="416"/>
      <c r="G4" s="416"/>
      <c r="H4" s="416"/>
      <c r="I4" s="416"/>
      <c r="J4" s="43"/>
    </row>
    <row r="5" spans="1:10" ht="41.4">
      <c r="A5" s="413"/>
      <c r="B5" s="423"/>
      <c r="C5" s="424"/>
      <c r="D5" s="425" t="s">
        <v>2535</v>
      </c>
      <c r="E5" s="426" t="s">
        <v>1617</v>
      </c>
      <c r="F5" s="425" t="s">
        <v>1618</v>
      </c>
      <c r="G5" s="426" t="s">
        <v>1619</v>
      </c>
      <c r="H5" s="427" t="s">
        <v>2536</v>
      </c>
      <c r="I5" s="428"/>
      <c r="J5" s="43"/>
    </row>
    <row r="6" spans="1:10" ht="13.8">
      <c r="A6" s="413"/>
      <c r="B6" s="423"/>
      <c r="C6" s="429" t="s">
        <v>805</v>
      </c>
      <c r="D6" s="425" t="s">
        <v>2217</v>
      </c>
      <c r="E6" s="426" t="s">
        <v>2218</v>
      </c>
      <c r="F6" s="425" t="s">
        <v>2219</v>
      </c>
      <c r="G6" s="426" t="s">
        <v>344</v>
      </c>
      <c r="H6" s="427" t="s">
        <v>345</v>
      </c>
      <c r="I6" s="428"/>
      <c r="J6" s="43"/>
    </row>
    <row r="7" spans="1:10" ht="13.8">
      <c r="A7" s="413"/>
      <c r="B7" s="423">
        <v>1</v>
      </c>
      <c r="C7" s="430" t="s">
        <v>1771</v>
      </c>
      <c r="D7" s="431"/>
      <c r="E7" s="431"/>
      <c r="F7" s="431"/>
      <c r="G7" s="431"/>
      <c r="H7" s="432"/>
      <c r="I7" s="433"/>
      <c r="J7" s="43"/>
    </row>
    <row r="8" spans="1:10" ht="13.8">
      <c r="A8" s="413"/>
      <c r="B8" s="434"/>
      <c r="C8" s="435"/>
      <c r="D8" s="436"/>
      <c r="E8" s="436"/>
      <c r="F8" s="436"/>
      <c r="G8" s="436"/>
      <c r="H8" s="436"/>
      <c r="I8" s="436"/>
      <c r="J8" s="43"/>
    </row>
    <row r="9" spans="1:10" ht="13.8">
      <c r="A9" s="413"/>
      <c r="B9" s="423">
        <v>1.1000000000000001</v>
      </c>
      <c r="C9" s="430" t="s">
        <v>1620</v>
      </c>
      <c r="D9" s="431"/>
      <c r="E9" s="431"/>
      <c r="F9" s="431"/>
      <c r="G9" s="431"/>
      <c r="H9" s="432"/>
      <c r="I9" s="433"/>
      <c r="J9" s="43"/>
    </row>
    <row r="10" spans="1:10" ht="13.8">
      <c r="A10" s="413"/>
      <c r="B10" s="437">
        <v>1.2</v>
      </c>
      <c r="C10" s="438" t="s">
        <v>1621</v>
      </c>
      <c r="D10" s="439"/>
      <c r="E10" s="439"/>
      <c r="F10" s="439"/>
      <c r="G10" s="439"/>
      <c r="H10" s="440"/>
      <c r="I10" s="441"/>
      <c r="J10" s="43"/>
    </row>
    <row r="11" spans="1:10" ht="13.8">
      <c r="A11" s="413"/>
      <c r="B11" s="437">
        <v>1.3</v>
      </c>
      <c r="C11" s="438" t="s">
        <v>13</v>
      </c>
      <c r="D11" s="442"/>
      <c r="E11" s="439">
        <f>+'2 Special Ed'!T62</f>
        <v>0</v>
      </c>
      <c r="F11" s="443"/>
      <c r="G11" s="443"/>
      <c r="H11" s="444">
        <f>D11+E11+F11-G11</f>
        <v>0</v>
      </c>
      <c r="I11" s="441"/>
      <c r="J11" s="445" t="s">
        <v>805</v>
      </c>
    </row>
    <row r="12" spans="1:10" ht="13.8">
      <c r="A12" s="413"/>
      <c r="B12" s="437">
        <v>1.4</v>
      </c>
      <c r="C12" s="438" t="s">
        <v>2006</v>
      </c>
      <c r="D12" s="442"/>
      <c r="E12" s="443"/>
      <c r="F12" s="442"/>
      <c r="G12" s="443"/>
      <c r="H12" s="444">
        <f>D12+E12+F12-G12</f>
        <v>0</v>
      </c>
      <c r="I12" s="441"/>
      <c r="J12" s="445"/>
    </row>
    <row r="13" spans="1:10" ht="13.8">
      <c r="A13" s="413"/>
      <c r="B13" s="437" t="s">
        <v>1622</v>
      </c>
      <c r="C13" s="438" t="s">
        <v>947</v>
      </c>
      <c r="D13" s="442"/>
      <c r="E13" s="443"/>
      <c r="F13" s="442"/>
      <c r="G13" s="443"/>
      <c r="H13" s="444">
        <f>D13+E13+F13-G13</f>
        <v>0</v>
      </c>
      <c r="I13" s="441"/>
      <c r="J13" s="43" t="s">
        <v>805</v>
      </c>
    </row>
    <row r="14" spans="1:10" ht="13.8">
      <c r="A14" s="413"/>
      <c r="B14" s="437" t="s">
        <v>2005</v>
      </c>
      <c r="C14" s="438" t="s">
        <v>2060</v>
      </c>
      <c r="D14" s="442"/>
      <c r="E14" s="443"/>
      <c r="F14" s="442"/>
      <c r="G14" s="443"/>
      <c r="H14" s="444">
        <f>D14+E14+F14-G14</f>
        <v>0</v>
      </c>
      <c r="I14" s="441"/>
      <c r="J14" s="445"/>
    </row>
    <row r="15" spans="1:10" ht="13.8">
      <c r="A15" s="413"/>
      <c r="B15" s="437" t="s">
        <v>2393</v>
      </c>
      <c r="C15" s="450" t="s">
        <v>2391</v>
      </c>
      <c r="D15" s="442"/>
      <c r="E15" s="439">
        <f>+'13 Learning Opportunities'!H63</f>
        <v>0</v>
      </c>
      <c r="F15" s="442"/>
      <c r="G15" s="443"/>
      <c r="H15" s="444">
        <f>D15+E15+F15-G15</f>
        <v>0</v>
      </c>
      <c r="I15" s="441"/>
      <c r="J15" s="445"/>
    </row>
    <row r="16" spans="1:10" ht="13.8">
      <c r="A16" s="420" t="s">
        <v>805</v>
      </c>
      <c r="B16" s="446">
        <v>1.5</v>
      </c>
      <c r="C16" s="447" t="s">
        <v>691</v>
      </c>
      <c r="D16" s="448">
        <f>SUM(D10:D15)</f>
        <v>0</v>
      </c>
      <c r="E16" s="448">
        <f>SUM(E10:E15)</f>
        <v>0</v>
      </c>
      <c r="F16" s="448">
        <f>SUM(F10:F15)</f>
        <v>0</v>
      </c>
      <c r="G16" s="448">
        <f>SUM(G10:G15)</f>
        <v>0</v>
      </c>
      <c r="H16" s="448">
        <f>SUM(H10:H15)</f>
        <v>0</v>
      </c>
      <c r="I16" s="436"/>
      <c r="J16" s="42"/>
    </row>
    <row r="17" spans="1:10" ht="13.8">
      <c r="A17" s="413"/>
      <c r="B17" s="434"/>
      <c r="C17" s="435"/>
      <c r="D17" s="436"/>
      <c r="E17" s="436"/>
      <c r="F17" s="436"/>
      <c r="G17" s="436"/>
      <c r="H17" s="436"/>
      <c r="I17" s="436"/>
      <c r="J17" s="43"/>
    </row>
    <row r="18" spans="1:10" ht="13.8">
      <c r="A18" s="413" t="s">
        <v>805</v>
      </c>
      <c r="B18" s="423">
        <v>1.6</v>
      </c>
      <c r="C18" s="430" t="s">
        <v>692</v>
      </c>
      <c r="D18" s="431"/>
      <c r="E18" s="431"/>
      <c r="F18" s="431"/>
      <c r="G18" s="431"/>
      <c r="H18" s="432"/>
      <c r="I18" s="433"/>
      <c r="J18" s="43"/>
    </row>
    <row r="19" spans="1:10" ht="13.8">
      <c r="A19" s="413" t="s">
        <v>805</v>
      </c>
      <c r="B19" s="449">
        <v>1.7</v>
      </c>
      <c r="C19" s="438" t="s">
        <v>1772</v>
      </c>
      <c r="D19" s="439"/>
      <c r="E19" s="439"/>
      <c r="F19" s="439"/>
      <c r="G19" s="439"/>
      <c r="H19" s="440"/>
      <c r="I19" s="441"/>
      <c r="J19" s="43"/>
    </row>
    <row r="20" spans="1:10" ht="13.8">
      <c r="A20" s="413"/>
      <c r="B20" s="449"/>
      <c r="C20" s="450" t="s">
        <v>1773</v>
      </c>
      <c r="D20" s="442"/>
      <c r="E20" s="442"/>
      <c r="F20" s="442"/>
      <c r="G20" s="442"/>
      <c r="H20" s="444">
        <f t="shared" ref="H20:H25" si="0">+D20+E20+F20-G20</f>
        <v>0</v>
      </c>
      <c r="I20" s="441"/>
      <c r="J20" s="43"/>
    </row>
    <row r="21" spans="1:10" ht="13.8">
      <c r="A21" s="413"/>
      <c r="B21" s="449">
        <v>1.8</v>
      </c>
      <c r="C21" s="442"/>
      <c r="D21" s="442"/>
      <c r="E21" s="443"/>
      <c r="F21" s="443"/>
      <c r="G21" s="443"/>
      <c r="H21" s="444">
        <f t="shared" si="0"/>
        <v>0</v>
      </c>
      <c r="I21" s="441"/>
      <c r="J21" s="43"/>
    </row>
    <row r="22" spans="1:10" ht="13.8">
      <c r="A22" s="413"/>
      <c r="B22" s="449">
        <v>1.9</v>
      </c>
      <c r="C22" s="442"/>
      <c r="D22" s="442"/>
      <c r="E22" s="443"/>
      <c r="F22" s="442"/>
      <c r="G22" s="443"/>
      <c r="H22" s="444">
        <f t="shared" si="0"/>
        <v>0</v>
      </c>
      <c r="I22" s="441"/>
      <c r="J22" s="43"/>
    </row>
    <row r="23" spans="1:10" ht="13.8">
      <c r="A23" s="413"/>
      <c r="B23" s="451">
        <v>1.1000000000000001</v>
      </c>
      <c r="C23" s="442"/>
      <c r="D23" s="442"/>
      <c r="E23" s="443"/>
      <c r="F23" s="442"/>
      <c r="G23" s="443"/>
      <c r="H23" s="444">
        <f t="shared" si="0"/>
        <v>0</v>
      </c>
      <c r="I23" s="441"/>
      <c r="J23" s="43"/>
    </row>
    <row r="24" spans="1:10" ht="13.8">
      <c r="A24" s="413"/>
      <c r="B24" s="451">
        <v>1.1100000000000001</v>
      </c>
      <c r="C24" s="442"/>
      <c r="D24" s="442"/>
      <c r="E24" s="443"/>
      <c r="F24" s="442"/>
      <c r="G24" s="443"/>
      <c r="H24" s="444">
        <f t="shared" si="0"/>
        <v>0</v>
      </c>
      <c r="I24" s="441"/>
      <c r="J24" s="43"/>
    </row>
    <row r="25" spans="1:10" ht="13.8">
      <c r="A25" s="413"/>
      <c r="B25" s="451">
        <v>1.1200000000000001</v>
      </c>
      <c r="C25" s="442"/>
      <c r="D25" s="442"/>
      <c r="E25" s="443"/>
      <c r="F25" s="442"/>
      <c r="G25" s="443"/>
      <c r="H25" s="444">
        <f t="shared" si="0"/>
        <v>0</v>
      </c>
      <c r="I25" s="441"/>
      <c r="J25" s="43"/>
    </row>
    <row r="26" spans="1:10" ht="13.8">
      <c r="A26" s="413" t="s">
        <v>805</v>
      </c>
      <c r="B26" s="452">
        <v>1.1299999999999999</v>
      </c>
      <c r="C26" s="447" t="s">
        <v>703</v>
      </c>
      <c r="D26" s="439">
        <f>SUM(D19:D25)</f>
        <v>0</v>
      </c>
      <c r="E26" s="439">
        <f>SUM(E19:E25)</f>
        <v>0</v>
      </c>
      <c r="F26" s="439">
        <f>SUM(F19:F25)</f>
        <v>0</v>
      </c>
      <c r="G26" s="439">
        <f>SUM(G19:G25)</f>
        <v>0</v>
      </c>
      <c r="H26" s="439">
        <f>SUM(H19:H25)</f>
        <v>0</v>
      </c>
      <c r="I26" s="453"/>
      <c r="J26" s="43"/>
    </row>
    <row r="27" spans="1:10" ht="13.8">
      <c r="A27" s="413"/>
      <c r="B27" s="434"/>
      <c r="C27" s="435"/>
      <c r="D27" s="436"/>
      <c r="E27" s="436"/>
      <c r="F27" s="436"/>
      <c r="G27" s="436"/>
      <c r="H27" s="436"/>
      <c r="I27" s="436"/>
      <c r="J27" s="43"/>
    </row>
    <row r="28" spans="1:10" ht="13.8">
      <c r="A28" s="413" t="s">
        <v>805</v>
      </c>
      <c r="B28" s="452">
        <v>1.1399999999999999</v>
      </c>
      <c r="C28" s="430" t="s">
        <v>693</v>
      </c>
      <c r="D28" s="435"/>
      <c r="E28" s="435"/>
      <c r="F28" s="435"/>
      <c r="G28" s="435"/>
      <c r="H28" s="454"/>
      <c r="I28" s="455"/>
      <c r="J28" s="43"/>
    </row>
    <row r="29" spans="1:10" ht="13.8">
      <c r="A29" s="413" t="s">
        <v>805</v>
      </c>
      <c r="B29" s="451">
        <v>1.1499999999999999</v>
      </c>
      <c r="C29" s="450" t="s">
        <v>694</v>
      </c>
      <c r="D29" s="442"/>
      <c r="E29" s="443"/>
      <c r="F29" s="443"/>
      <c r="G29" s="443"/>
      <c r="H29" s="444">
        <f>+D29+E29+F29-G29</f>
        <v>0</v>
      </c>
      <c r="I29" s="441"/>
      <c r="J29" s="43"/>
    </row>
    <row r="30" spans="1:10" ht="13.8">
      <c r="A30" s="413"/>
      <c r="B30" s="451"/>
      <c r="C30" s="450" t="s">
        <v>1774</v>
      </c>
      <c r="D30" s="439"/>
      <c r="E30" s="439"/>
      <c r="F30" s="439"/>
      <c r="G30" s="439"/>
      <c r="H30" s="440"/>
      <c r="I30" s="441"/>
      <c r="J30" s="43"/>
    </row>
    <row r="31" spans="1:10" ht="13.8">
      <c r="A31" s="413" t="s">
        <v>805</v>
      </c>
      <c r="B31" s="451">
        <v>1.1599999999999999</v>
      </c>
      <c r="C31" s="456"/>
      <c r="D31" s="442"/>
      <c r="E31" s="443"/>
      <c r="F31" s="442"/>
      <c r="G31" s="443"/>
      <c r="H31" s="444">
        <f>+D31+E31+F31-G31</f>
        <v>0</v>
      </c>
      <c r="I31" s="441"/>
      <c r="J31" s="43" t="s">
        <v>805</v>
      </c>
    </row>
    <row r="32" spans="1:10" ht="13.8">
      <c r="A32" s="413" t="s">
        <v>805</v>
      </c>
      <c r="B32" s="451">
        <v>1.17</v>
      </c>
      <c r="C32" s="456"/>
      <c r="D32" s="442"/>
      <c r="E32" s="443"/>
      <c r="F32" s="442"/>
      <c r="G32" s="443"/>
      <c r="H32" s="444">
        <f>+D32+E32+F32-G32</f>
        <v>0</v>
      </c>
      <c r="I32" s="441"/>
      <c r="J32" s="43"/>
    </row>
    <row r="33" spans="1:10" ht="13.8">
      <c r="A33" s="413"/>
      <c r="B33" s="451">
        <v>1.18</v>
      </c>
      <c r="C33" s="456"/>
      <c r="D33" s="442"/>
      <c r="E33" s="443"/>
      <c r="F33" s="442"/>
      <c r="G33" s="443"/>
      <c r="H33" s="444">
        <f>+D33+E33+F33-G33</f>
        <v>0</v>
      </c>
      <c r="I33" s="441"/>
      <c r="J33" s="43"/>
    </row>
    <row r="34" spans="1:10" ht="13.8">
      <c r="A34" s="413"/>
      <c r="B34" s="451">
        <v>1.19</v>
      </c>
      <c r="C34" s="456"/>
      <c r="D34" s="442"/>
      <c r="E34" s="443"/>
      <c r="F34" s="442"/>
      <c r="G34" s="443"/>
      <c r="H34" s="444">
        <f>+D34+E34+F34-G34</f>
        <v>0</v>
      </c>
      <c r="I34" s="441"/>
      <c r="J34" s="43"/>
    </row>
    <row r="35" spans="1:10" ht="13.8">
      <c r="A35" s="413"/>
      <c r="B35" s="451">
        <v>1.2</v>
      </c>
      <c r="C35" s="456"/>
      <c r="D35" s="442"/>
      <c r="E35" s="443"/>
      <c r="F35" s="442"/>
      <c r="G35" s="443"/>
      <c r="H35" s="444">
        <f>+D35+E35+F35-G35</f>
        <v>0</v>
      </c>
      <c r="I35" s="441"/>
      <c r="J35" s="43"/>
    </row>
    <row r="36" spans="1:10" ht="13.8">
      <c r="A36" s="420" t="s">
        <v>805</v>
      </c>
      <c r="B36" s="452">
        <v>1.21</v>
      </c>
      <c r="C36" s="447" t="s">
        <v>695</v>
      </c>
      <c r="D36" s="448">
        <f>SUM(D29:D35)</f>
        <v>0</v>
      </c>
      <c r="E36" s="448">
        <f>SUM(E29:E35)</f>
        <v>0</v>
      </c>
      <c r="F36" s="448">
        <f>SUM(F29:F35)</f>
        <v>0</v>
      </c>
      <c r="G36" s="448">
        <f>SUM(G29:G35)</f>
        <v>0</v>
      </c>
      <c r="H36" s="448">
        <f>SUM(H29:H35)</f>
        <v>0</v>
      </c>
      <c r="I36" s="436"/>
      <c r="J36" s="42"/>
    </row>
    <row r="37" spans="1:10" ht="13.8">
      <c r="A37" s="413"/>
      <c r="B37" s="434"/>
      <c r="C37" s="435"/>
      <c r="D37" s="436"/>
      <c r="E37" s="436"/>
      <c r="F37" s="436"/>
      <c r="G37" s="436"/>
      <c r="H37" s="436"/>
      <c r="I37" s="436"/>
      <c r="J37" s="43"/>
    </row>
    <row r="38" spans="1:10" ht="13.8">
      <c r="A38" s="413" t="s">
        <v>805</v>
      </c>
      <c r="B38" s="457">
        <v>1.22</v>
      </c>
      <c r="C38" s="430" t="s">
        <v>696</v>
      </c>
      <c r="D38" s="435"/>
      <c r="E38" s="435"/>
      <c r="F38" s="435"/>
      <c r="G38" s="435"/>
      <c r="H38" s="454"/>
      <c r="I38" s="455"/>
      <c r="J38" s="43"/>
    </row>
    <row r="39" spans="1:10" ht="13.8">
      <c r="A39" s="413" t="s">
        <v>805</v>
      </c>
      <c r="B39" s="451">
        <v>1.23</v>
      </c>
      <c r="C39" s="450" t="s">
        <v>697</v>
      </c>
      <c r="D39" s="442"/>
      <c r="E39" s="443"/>
      <c r="F39" s="442"/>
      <c r="G39" s="443"/>
      <c r="H39" s="444">
        <f>D39+E39+F39-G39</f>
        <v>0</v>
      </c>
      <c r="I39" s="441"/>
      <c r="J39" s="43"/>
    </row>
    <row r="40" spans="1:10" ht="13.8">
      <c r="A40" s="413" t="s">
        <v>805</v>
      </c>
      <c r="B40" s="451">
        <v>1.24</v>
      </c>
      <c r="C40" s="450" t="s">
        <v>698</v>
      </c>
      <c r="D40" s="442"/>
      <c r="E40" s="443"/>
      <c r="F40" s="442"/>
      <c r="G40" s="443"/>
      <c r="H40" s="444">
        <f>D40+E40+F40-G40</f>
        <v>0</v>
      </c>
      <c r="I40" s="441"/>
      <c r="J40" s="43" t="s">
        <v>805</v>
      </c>
    </row>
    <row r="41" spans="1:10" ht="13.8">
      <c r="A41" s="413" t="s">
        <v>805</v>
      </c>
      <c r="B41" s="451">
        <v>1.25</v>
      </c>
      <c r="C41" s="450" t="s">
        <v>1775</v>
      </c>
      <c r="D41" s="442"/>
      <c r="E41" s="443"/>
      <c r="F41" s="442"/>
      <c r="G41" s="443"/>
      <c r="H41" s="444">
        <f>D41+E41+F41-G41</f>
        <v>0</v>
      </c>
      <c r="I41" s="441"/>
      <c r="J41" s="43"/>
    </row>
    <row r="42" spans="1:10" ht="13.8">
      <c r="A42" s="413" t="s">
        <v>805</v>
      </c>
      <c r="B42" s="451">
        <v>1.26</v>
      </c>
      <c r="C42" s="450" t="s">
        <v>699</v>
      </c>
      <c r="D42" s="442"/>
      <c r="E42" s="443"/>
      <c r="F42" s="442"/>
      <c r="G42" s="443"/>
      <c r="H42" s="444">
        <f>D42+E42+F42-G42</f>
        <v>0</v>
      </c>
      <c r="I42" s="441"/>
      <c r="J42" s="43"/>
    </row>
    <row r="43" spans="1:10" ht="13.8">
      <c r="A43" s="413" t="s">
        <v>805</v>
      </c>
      <c r="B43" s="451">
        <v>1.27</v>
      </c>
      <c r="C43" s="450" t="s">
        <v>700</v>
      </c>
      <c r="D43" s="439"/>
      <c r="E43" s="439"/>
      <c r="F43" s="439"/>
      <c r="G43" s="439"/>
      <c r="H43" s="440"/>
      <c r="I43" s="441"/>
      <c r="J43" s="43"/>
    </row>
    <row r="44" spans="1:10" ht="13.8">
      <c r="A44" s="413"/>
      <c r="B44" s="451">
        <v>1.28</v>
      </c>
      <c r="C44" s="450" t="s">
        <v>1215</v>
      </c>
      <c r="D44" s="442"/>
      <c r="E44" s="443"/>
      <c r="F44" s="442"/>
      <c r="G44" s="443"/>
      <c r="H44" s="444">
        <f>D44+E44+F44-G44</f>
        <v>0</v>
      </c>
      <c r="I44" s="441"/>
      <c r="J44" s="43"/>
    </row>
    <row r="45" spans="1:10" ht="13.8">
      <c r="A45" s="413"/>
      <c r="B45" s="451">
        <v>1.29</v>
      </c>
      <c r="C45" s="458"/>
      <c r="D45" s="442"/>
      <c r="E45" s="443"/>
      <c r="F45" s="442"/>
      <c r="G45" s="443"/>
      <c r="H45" s="444">
        <f>D45+E45+F45-G45</f>
        <v>0</v>
      </c>
      <c r="I45" s="441"/>
      <c r="J45" s="43"/>
    </row>
    <row r="46" spans="1:10" ht="13.8">
      <c r="A46" s="413"/>
      <c r="B46" s="451">
        <v>1.3</v>
      </c>
      <c r="C46" s="458"/>
      <c r="D46" s="442"/>
      <c r="E46" s="443"/>
      <c r="F46" s="442"/>
      <c r="G46" s="443"/>
      <c r="H46" s="444">
        <f>D46+E46+F46-G46</f>
        <v>0</v>
      </c>
      <c r="I46" s="441"/>
      <c r="J46" s="43"/>
    </row>
    <row r="47" spans="1:10" ht="13.8">
      <c r="A47" s="413"/>
      <c r="B47" s="451">
        <v>1.31</v>
      </c>
      <c r="C47" s="458"/>
      <c r="D47" s="442"/>
      <c r="E47" s="443"/>
      <c r="F47" s="442"/>
      <c r="G47" s="443"/>
      <c r="H47" s="444">
        <f>D47+E47+F47-G47</f>
        <v>0</v>
      </c>
      <c r="I47" s="441"/>
      <c r="J47" s="43"/>
    </row>
    <row r="48" spans="1:10" ht="13.8">
      <c r="A48" s="420" t="s">
        <v>805</v>
      </c>
      <c r="B48" s="452">
        <v>1.32</v>
      </c>
      <c r="C48" s="447" t="s">
        <v>701</v>
      </c>
      <c r="D48" s="448">
        <f>SUM(D39:D47)</f>
        <v>0</v>
      </c>
      <c r="E48" s="448">
        <f>SUM(E39:E47)</f>
        <v>0</v>
      </c>
      <c r="F48" s="448">
        <f>SUM(F39:F47)</f>
        <v>0</v>
      </c>
      <c r="G48" s="448">
        <f>SUM(G39:G47)</f>
        <v>0</v>
      </c>
      <c r="H48" s="448">
        <f>SUM(H39:H47)</f>
        <v>0</v>
      </c>
      <c r="I48" s="436"/>
      <c r="J48" s="42"/>
    </row>
    <row r="49" spans="1:10" ht="13.8">
      <c r="A49" s="420"/>
      <c r="B49" s="434"/>
      <c r="C49" s="435"/>
      <c r="D49" s="436"/>
      <c r="E49" s="436"/>
      <c r="F49" s="436"/>
      <c r="G49" s="436"/>
      <c r="H49" s="436"/>
      <c r="I49" s="436"/>
      <c r="J49" s="42"/>
    </row>
    <row r="50" spans="1:10" ht="13.8">
      <c r="A50" s="420" t="s">
        <v>805</v>
      </c>
      <c r="B50" s="452">
        <v>1.33</v>
      </c>
      <c r="C50" s="447" t="s">
        <v>702</v>
      </c>
      <c r="D50" s="448">
        <f>D16+D36+D48+D26</f>
        <v>0</v>
      </c>
      <c r="E50" s="448">
        <f>E16+E36+E48+E26</f>
        <v>0</v>
      </c>
      <c r="F50" s="448">
        <f>F16+F36+F48+F26</f>
        <v>0</v>
      </c>
      <c r="G50" s="448">
        <f>G16+G36+G48+G26</f>
        <v>0</v>
      </c>
      <c r="H50" s="448">
        <f>H16+H36+H48+H26</f>
        <v>0</v>
      </c>
      <c r="I50" s="436"/>
      <c r="J50" s="42"/>
    </row>
    <row r="51" spans="1:10" ht="13.8">
      <c r="A51" s="413"/>
      <c r="B51" s="434"/>
      <c r="C51" s="435"/>
      <c r="D51" s="436"/>
      <c r="E51" s="436"/>
      <c r="F51" s="436"/>
      <c r="G51" s="436"/>
      <c r="H51" s="436"/>
      <c r="I51" s="436"/>
      <c r="J51" s="43"/>
    </row>
    <row r="52" spans="1:10" ht="13.8">
      <c r="A52" s="413"/>
      <c r="B52" s="423">
        <v>2</v>
      </c>
      <c r="C52" s="430" t="s">
        <v>1776</v>
      </c>
      <c r="D52" s="431"/>
      <c r="E52" s="431"/>
      <c r="F52" s="431"/>
      <c r="G52" s="431"/>
      <c r="H52" s="432"/>
      <c r="I52" s="433"/>
      <c r="J52" s="43"/>
    </row>
    <row r="53" spans="1:10" ht="13.8">
      <c r="A53" s="413"/>
      <c r="B53" s="434"/>
      <c r="C53" s="435"/>
      <c r="D53" s="436"/>
      <c r="E53" s="436"/>
      <c r="F53" s="436"/>
      <c r="G53" s="436"/>
      <c r="H53" s="436"/>
      <c r="I53" s="436"/>
      <c r="J53" s="43"/>
    </row>
    <row r="54" spans="1:10" ht="13.8">
      <c r="A54" s="413"/>
      <c r="B54" s="423">
        <v>2.1</v>
      </c>
      <c r="C54" s="430" t="s">
        <v>1620</v>
      </c>
      <c r="D54" s="431"/>
      <c r="E54" s="431"/>
      <c r="F54" s="431"/>
      <c r="G54" s="431"/>
      <c r="H54" s="432"/>
      <c r="I54" s="433"/>
      <c r="J54" s="43"/>
    </row>
    <row r="55" spans="1:10" ht="13.8">
      <c r="A55" s="413" t="s">
        <v>805</v>
      </c>
      <c r="B55" s="437" t="s">
        <v>1268</v>
      </c>
      <c r="C55" s="459" t="s">
        <v>1777</v>
      </c>
      <c r="D55" s="442"/>
      <c r="E55" s="439">
        <f>'1 Summary'!K35</f>
        <v>0</v>
      </c>
      <c r="F55" s="443"/>
      <c r="G55" s="442"/>
      <c r="H55" s="444">
        <f>+D55+E55+F55-G55</f>
        <v>0</v>
      </c>
      <c r="I55" s="441"/>
      <c r="J55" s="445"/>
    </row>
    <row r="56" spans="1:10" ht="13.8">
      <c r="A56" s="420" t="s">
        <v>805</v>
      </c>
      <c r="B56" s="446">
        <v>2.2999999999999998</v>
      </c>
      <c r="C56" s="447" t="s">
        <v>691</v>
      </c>
      <c r="D56" s="448">
        <f>D55</f>
        <v>0</v>
      </c>
      <c r="E56" s="448">
        <f>E55</f>
        <v>0</v>
      </c>
      <c r="F56" s="448">
        <f>F55</f>
        <v>0</v>
      </c>
      <c r="G56" s="448">
        <f>G55</f>
        <v>0</v>
      </c>
      <c r="H56" s="460">
        <f>+D56+E56+F56-G56</f>
        <v>0</v>
      </c>
      <c r="I56" s="436"/>
      <c r="J56" s="42"/>
    </row>
    <row r="57" spans="1:10" ht="13.8">
      <c r="A57" s="413"/>
      <c r="B57" s="434"/>
      <c r="C57" s="435"/>
      <c r="D57" s="436"/>
      <c r="E57" s="436"/>
      <c r="F57" s="436"/>
      <c r="G57" s="436"/>
      <c r="H57" s="436"/>
      <c r="I57" s="436"/>
      <c r="J57" s="43"/>
    </row>
    <row r="58" spans="1:10" ht="13.8">
      <c r="A58" s="413" t="s">
        <v>805</v>
      </c>
      <c r="B58" s="461">
        <v>2.5</v>
      </c>
      <c r="C58" s="430" t="s">
        <v>692</v>
      </c>
      <c r="D58" s="462"/>
      <c r="E58" s="462"/>
      <c r="F58" s="462"/>
      <c r="G58" s="462"/>
      <c r="H58" s="463"/>
      <c r="I58" s="464"/>
      <c r="J58" s="43"/>
    </row>
    <row r="59" spans="1:10" ht="13.8">
      <c r="A59" s="413" t="s">
        <v>805</v>
      </c>
      <c r="B59" s="437">
        <v>2.6</v>
      </c>
      <c r="C59" s="438" t="s">
        <v>1778</v>
      </c>
      <c r="D59" s="439"/>
      <c r="E59" s="439"/>
      <c r="F59" s="419"/>
      <c r="G59" s="419"/>
      <c r="H59" s="440"/>
      <c r="I59" s="441"/>
      <c r="J59" s="445" t="s">
        <v>805</v>
      </c>
    </row>
    <row r="60" spans="1:10" ht="13.8">
      <c r="A60" s="413" t="s">
        <v>805</v>
      </c>
      <c r="B60" s="449">
        <v>2.7</v>
      </c>
      <c r="C60" s="459" t="s">
        <v>1779</v>
      </c>
      <c r="D60" s="439"/>
      <c r="E60" s="439"/>
      <c r="F60" s="419"/>
      <c r="G60" s="419"/>
      <c r="H60" s="440"/>
      <c r="I60" s="441"/>
      <c r="J60" s="445"/>
    </row>
    <row r="61" spans="1:10" ht="13.8">
      <c r="A61" s="413" t="s">
        <v>805</v>
      </c>
      <c r="B61" s="465">
        <v>2.8</v>
      </c>
      <c r="C61" s="466" t="s">
        <v>1773</v>
      </c>
      <c r="D61" s="466"/>
      <c r="E61" s="466"/>
      <c r="F61" s="466"/>
      <c r="G61" s="466"/>
      <c r="H61" s="444">
        <f>+D61+E61+F61-G61</f>
        <v>0</v>
      </c>
      <c r="I61" s="453"/>
      <c r="J61" s="43"/>
    </row>
    <row r="62" spans="1:10" ht="13.8">
      <c r="A62" s="413"/>
      <c r="B62" s="467">
        <v>2.9</v>
      </c>
      <c r="C62" s="468"/>
      <c r="D62" s="442"/>
      <c r="E62" s="443"/>
      <c r="F62" s="442"/>
      <c r="G62" s="443"/>
      <c r="H62" s="444">
        <f>+D62+E62+F62-G62</f>
        <v>0</v>
      </c>
      <c r="I62" s="453"/>
      <c r="J62" s="43"/>
    </row>
    <row r="63" spans="1:10" ht="13.8">
      <c r="A63" s="413"/>
      <c r="B63" s="469">
        <v>2.1</v>
      </c>
      <c r="C63" s="468"/>
      <c r="D63" s="442"/>
      <c r="E63" s="443"/>
      <c r="F63" s="442"/>
      <c r="G63" s="443"/>
      <c r="H63" s="444">
        <f>+D63+E63+F63-G63</f>
        <v>0</v>
      </c>
      <c r="I63" s="453"/>
      <c r="J63" s="43"/>
    </row>
    <row r="64" spans="1:10" ht="13.8">
      <c r="A64" s="413"/>
      <c r="B64" s="467">
        <v>2.11</v>
      </c>
      <c r="C64" s="468"/>
      <c r="D64" s="442"/>
      <c r="E64" s="443"/>
      <c r="F64" s="442"/>
      <c r="G64" s="443"/>
      <c r="H64" s="444">
        <f>+D64+E64+F64-G64</f>
        <v>0</v>
      </c>
      <c r="I64" s="453"/>
      <c r="J64" s="43"/>
    </row>
    <row r="65" spans="1:10" ht="13.8">
      <c r="A65" s="413"/>
      <c r="B65" s="470">
        <v>2.12</v>
      </c>
      <c r="C65" s="471"/>
      <c r="D65" s="442"/>
      <c r="E65" s="443"/>
      <c r="F65" s="442"/>
      <c r="G65" s="443"/>
      <c r="H65" s="444">
        <f>+D65+E65+F65-G65</f>
        <v>0</v>
      </c>
      <c r="I65" s="453"/>
      <c r="J65" s="43"/>
    </row>
    <row r="66" spans="1:10" ht="13.8">
      <c r="A66" s="420" t="s">
        <v>805</v>
      </c>
      <c r="B66" s="452">
        <v>2.13</v>
      </c>
      <c r="C66" s="447" t="s">
        <v>1780</v>
      </c>
      <c r="D66" s="448">
        <f>SUM(D59:D65)</f>
        <v>0</v>
      </c>
      <c r="E66" s="448">
        <f>SUM(E59:E65)</f>
        <v>0</v>
      </c>
      <c r="F66" s="448">
        <f>SUM(F59:F65)</f>
        <v>0</v>
      </c>
      <c r="G66" s="448">
        <f>SUM(G59:G65)</f>
        <v>0</v>
      </c>
      <c r="H66" s="448">
        <f>SUM(H59:H65)</f>
        <v>0</v>
      </c>
      <c r="I66" s="436"/>
      <c r="J66" s="42"/>
    </row>
    <row r="67" spans="1:10" ht="13.8">
      <c r="A67" s="413"/>
      <c r="B67" s="452"/>
      <c r="C67" s="447"/>
      <c r="D67" s="472"/>
      <c r="E67" s="472"/>
      <c r="F67" s="472"/>
      <c r="G67" s="472"/>
      <c r="H67" s="419"/>
      <c r="I67" s="436"/>
      <c r="J67" s="43"/>
    </row>
    <row r="68" spans="1:10" ht="13.8">
      <c r="A68" s="413" t="s">
        <v>805</v>
      </c>
      <c r="B68" s="452">
        <v>2.14</v>
      </c>
      <c r="C68" s="430" t="s">
        <v>693</v>
      </c>
      <c r="D68" s="435"/>
      <c r="E68" s="435"/>
      <c r="F68" s="435"/>
      <c r="G68" s="435"/>
      <c r="H68" s="454"/>
      <c r="I68" s="455"/>
      <c r="J68" s="43"/>
    </row>
    <row r="69" spans="1:10" ht="13.8">
      <c r="A69" s="413" t="s">
        <v>805</v>
      </c>
      <c r="B69" s="451">
        <v>2.15</v>
      </c>
      <c r="C69" s="456"/>
      <c r="D69" s="442"/>
      <c r="E69" s="443"/>
      <c r="F69" s="442"/>
      <c r="G69" s="443"/>
      <c r="H69" s="444">
        <f>+D69+E69+F69-G69</f>
        <v>0</v>
      </c>
      <c r="I69" s="441"/>
      <c r="J69" s="43" t="s">
        <v>805</v>
      </c>
    </row>
    <row r="70" spans="1:10" ht="13.8">
      <c r="A70" s="413"/>
      <c r="B70" s="451">
        <v>2.16</v>
      </c>
      <c r="C70" s="456"/>
      <c r="D70" s="442"/>
      <c r="E70" s="443"/>
      <c r="F70" s="442"/>
      <c r="G70" s="443"/>
      <c r="H70" s="444">
        <f>+D70+E70+F70-G70</f>
        <v>0</v>
      </c>
      <c r="I70" s="441"/>
      <c r="J70" s="43"/>
    </row>
    <row r="71" spans="1:10" ht="13.8">
      <c r="A71" s="413"/>
      <c r="B71" s="451">
        <v>2.17</v>
      </c>
      <c r="C71" s="456"/>
      <c r="D71" s="442"/>
      <c r="E71" s="443"/>
      <c r="F71" s="442"/>
      <c r="G71" s="443"/>
      <c r="H71" s="444">
        <f>+D71+E71+F71-G71</f>
        <v>0</v>
      </c>
      <c r="I71" s="441"/>
      <c r="J71" s="43"/>
    </row>
    <row r="72" spans="1:10" ht="13.8">
      <c r="A72" s="413"/>
      <c r="B72" s="451">
        <v>2.1800000000000002</v>
      </c>
      <c r="C72" s="456"/>
      <c r="D72" s="442"/>
      <c r="E72" s="443"/>
      <c r="F72" s="442"/>
      <c r="G72" s="443"/>
      <c r="H72" s="444">
        <f>+D72+E72+F72-G72</f>
        <v>0</v>
      </c>
      <c r="I72" s="441"/>
      <c r="J72" s="43"/>
    </row>
    <row r="73" spans="1:10" ht="13.8">
      <c r="A73" s="413"/>
      <c r="B73" s="451">
        <v>2.19</v>
      </c>
      <c r="C73" s="456"/>
      <c r="D73" s="442"/>
      <c r="E73" s="443"/>
      <c r="F73" s="442"/>
      <c r="G73" s="443"/>
      <c r="H73" s="444">
        <f>+D73+E73+F73-G73</f>
        <v>0</v>
      </c>
      <c r="I73" s="441"/>
      <c r="J73" s="43"/>
    </row>
    <row r="74" spans="1:10" ht="13.8">
      <c r="A74" s="420" t="s">
        <v>805</v>
      </c>
      <c r="B74" s="452">
        <v>2.2000000000000002</v>
      </c>
      <c r="C74" s="447" t="s">
        <v>695</v>
      </c>
      <c r="D74" s="448">
        <f>SUM(D69:D73)</f>
        <v>0</v>
      </c>
      <c r="E74" s="448">
        <f>SUM(E69:E73)</f>
        <v>0</v>
      </c>
      <c r="F74" s="448">
        <f>SUM(F69:F73)</f>
        <v>0</v>
      </c>
      <c r="G74" s="448">
        <f>SUM(G69:G73)</f>
        <v>0</v>
      </c>
      <c r="H74" s="448">
        <f>SUM(H69:H73)</f>
        <v>0</v>
      </c>
      <c r="I74" s="436"/>
      <c r="J74" s="445" t="s">
        <v>805</v>
      </c>
    </row>
    <row r="75" spans="1:10" ht="13.8">
      <c r="A75" s="420"/>
      <c r="B75" s="434"/>
      <c r="C75" s="435"/>
      <c r="D75" s="436"/>
      <c r="E75" s="436"/>
      <c r="F75" s="436"/>
      <c r="G75" s="436"/>
      <c r="H75" s="436"/>
      <c r="I75" s="436"/>
      <c r="J75" s="42"/>
    </row>
    <row r="76" spans="1:10" ht="13.8">
      <c r="A76" s="413" t="s">
        <v>805</v>
      </c>
      <c r="B76" s="457">
        <v>2.21</v>
      </c>
      <c r="C76" s="430" t="s">
        <v>696</v>
      </c>
      <c r="D76" s="435"/>
      <c r="E76" s="435"/>
      <c r="F76" s="435"/>
      <c r="G76" s="435"/>
      <c r="H76" s="454"/>
      <c r="I76" s="455"/>
      <c r="J76" s="43"/>
    </row>
    <row r="77" spans="1:10" ht="13.8">
      <c r="A77" s="413" t="s">
        <v>805</v>
      </c>
      <c r="B77" s="451">
        <v>2.2200000000000002</v>
      </c>
      <c r="C77" s="450" t="s">
        <v>1781</v>
      </c>
      <c r="D77" s="442"/>
      <c r="E77" s="443"/>
      <c r="F77" s="442"/>
      <c r="G77" s="443"/>
      <c r="H77" s="444">
        <f>+D77+E77+F77-G77</f>
        <v>0</v>
      </c>
      <c r="I77" s="441"/>
      <c r="J77" s="445"/>
    </row>
    <row r="78" spans="1:10" ht="13.8">
      <c r="A78" s="413" t="s">
        <v>805</v>
      </c>
      <c r="B78" s="451">
        <v>2.23</v>
      </c>
      <c r="C78" s="450" t="s">
        <v>1782</v>
      </c>
      <c r="D78" s="442"/>
      <c r="E78" s="443"/>
      <c r="F78" s="442"/>
      <c r="G78" s="443"/>
      <c r="H78" s="444">
        <f>+D78+E78+F78-G78</f>
        <v>0</v>
      </c>
      <c r="I78" s="441"/>
      <c r="J78" s="445"/>
    </row>
    <row r="79" spans="1:10" ht="13.8">
      <c r="A79" s="413" t="s">
        <v>805</v>
      </c>
      <c r="B79" s="451">
        <v>2.2400000000000002</v>
      </c>
      <c r="C79" s="450" t="s">
        <v>1783</v>
      </c>
      <c r="D79" s="442"/>
      <c r="E79" s="443"/>
      <c r="F79" s="442"/>
      <c r="G79" s="443"/>
      <c r="H79" s="444">
        <f>+D79+E79+F79-G79</f>
        <v>0</v>
      </c>
      <c r="I79" s="441"/>
      <c r="J79" s="445"/>
    </row>
    <row r="80" spans="1:10" ht="13.8">
      <c r="A80" s="413" t="s">
        <v>805</v>
      </c>
      <c r="B80" s="451" t="s">
        <v>1784</v>
      </c>
      <c r="C80" s="450" t="s">
        <v>1785</v>
      </c>
      <c r="D80" s="442"/>
      <c r="E80" s="443"/>
      <c r="F80" s="442"/>
      <c r="G80" s="443"/>
      <c r="H80" s="444">
        <f>+D80+E80+F80-G80</f>
        <v>0</v>
      </c>
      <c r="I80" s="441"/>
      <c r="J80" s="445"/>
    </row>
    <row r="81" spans="1:10" ht="13.8">
      <c r="A81" s="413"/>
      <c r="B81" s="451">
        <v>2.25</v>
      </c>
      <c r="C81" s="450" t="s">
        <v>704</v>
      </c>
      <c r="D81" s="439"/>
      <c r="E81" s="439"/>
      <c r="F81" s="439"/>
      <c r="G81" s="473"/>
      <c r="H81" s="440"/>
      <c r="I81" s="441"/>
      <c r="J81" s="445"/>
    </row>
    <row r="82" spans="1:10" ht="13.8">
      <c r="A82" s="413" t="s">
        <v>805</v>
      </c>
      <c r="B82" s="451">
        <v>2.2599999999999998</v>
      </c>
      <c r="C82" s="450" t="s">
        <v>1786</v>
      </c>
      <c r="D82" s="439"/>
      <c r="E82" s="439"/>
      <c r="F82" s="439"/>
      <c r="G82" s="439"/>
      <c r="H82" s="440"/>
      <c r="I82" s="441"/>
      <c r="J82" s="445" t="s">
        <v>805</v>
      </c>
    </row>
    <row r="83" spans="1:10" ht="13.8">
      <c r="A83" s="413" t="s">
        <v>805</v>
      </c>
      <c r="B83" s="451">
        <v>2.27</v>
      </c>
      <c r="C83" s="450" t="s">
        <v>699</v>
      </c>
      <c r="D83" s="442"/>
      <c r="E83" s="443"/>
      <c r="F83" s="442"/>
      <c r="G83" s="443"/>
      <c r="H83" s="444">
        <f>+D83+E83+F83-G83</f>
        <v>0</v>
      </c>
      <c r="I83" s="441"/>
      <c r="J83" s="43"/>
    </row>
    <row r="84" spans="1:10" ht="13.8">
      <c r="A84" s="413" t="s">
        <v>805</v>
      </c>
      <c r="B84" s="451">
        <v>2.2799999999999998</v>
      </c>
      <c r="C84" s="450" t="s">
        <v>705</v>
      </c>
      <c r="D84" s="442"/>
      <c r="E84" s="439">
        <f>+'Sch 14 School Generated Funds'!C14+'Sch 14 School Generated Funds'!D14</f>
        <v>0</v>
      </c>
      <c r="F84" s="442"/>
      <c r="G84" s="443"/>
      <c r="H84" s="444">
        <f>+D84+E84+F84-G84</f>
        <v>0</v>
      </c>
      <c r="I84" s="441"/>
      <c r="J84" s="445"/>
    </row>
    <row r="85" spans="1:10" ht="13.8">
      <c r="A85" s="413" t="s">
        <v>805</v>
      </c>
      <c r="B85" s="451">
        <v>2.29</v>
      </c>
      <c r="C85" s="450" t="s">
        <v>706</v>
      </c>
      <c r="D85" s="442"/>
      <c r="E85" s="443"/>
      <c r="F85" s="442"/>
      <c r="G85" s="443"/>
      <c r="H85" s="444">
        <f>+D85+E85+F85-G85</f>
        <v>0</v>
      </c>
      <c r="I85" s="441"/>
      <c r="J85" s="474"/>
    </row>
    <row r="86" spans="1:10" ht="13.8">
      <c r="A86" s="413"/>
      <c r="B86" s="451">
        <v>2.2999999999999998</v>
      </c>
      <c r="C86" s="450" t="s">
        <v>700</v>
      </c>
      <c r="D86" s="439"/>
      <c r="E86" s="439"/>
      <c r="F86" s="439"/>
      <c r="G86" s="439"/>
      <c r="H86" s="440"/>
      <c r="I86" s="441"/>
      <c r="J86" s="474"/>
    </row>
    <row r="87" spans="1:10" ht="13.8">
      <c r="A87" s="413"/>
      <c r="B87" s="451">
        <v>2.31</v>
      </c>
      <c r="C87" s="458"/>
      <c r="D87" s="442"/>
      <c r="E87" s="443"/>
      <c r="F87" s="442"/>
      <c r="G87" s="443"/>
      <c r="H87" s="444">
        <f>+D87+E87+F87-G87</f>
        <v>0</v>
      </c>
      <c r="I87" s="441"/>
      <c r="J87" s="474"/>
    </row>
    <row r="88" spans="1:10" ht="13.8">
      <c r="A88" s="413" t="s">
        <v>805</v>
      </c>
      <c r="B88" s="451">
        <v>2.3199999999999998</v>
      </c>
      <c r="C88" s="458"/>
      <c r="D88" s="442"/>
      <c r="E88" s="443"/>
      <c r="F88" s="442"/>
      <c r="G88" s="443"/>
      <c r="H88" s="444">
        <f>+D88+E88+F88-G88</f>
        <v>0</v>
      </c>
      <c r="I88" s="441"/>
      <c r="J88" s="43"/>
    </row>
    <row r="89" spans="1:10" ht="13.8">
      <c r="A89" s="420" t="s">
        <v>805</v>
      </c>
      <c r="B89" s="452">
        <v>2.35</v>
      </c>
      <c r="C89" s="447" t="s">
        <v>701</v>
      </c>
      <c r="D89" s="448">
        <f>SUM(D77:D88)</f>
        <v>0</v>
      </c>
      <c r="E89" s="448">
        <f>SUM(E77:E88)</f>
        <v>0</v>
      </c>
      <c r="F89" s="448">
        <f>SUM(F77:F88)</f>
        <v>0</v>
      </c>
      <c r="G89" s="448">
        <f>SUM(G77:G88)</f>
        <v>0</v>
      </c>
      <c r="H89" s="448">
        <f>SUM(H77:H88)</f>
        <v>0</v>
      </c>
      <c r="I89" s="436"/>
      <c r="J89" s="445" t="s">
        <v>805</v>
      </c>
    </row>
    <row r="90" spans="1:10" ht="13.8">
      <c r="A90" s="420"/>
      <c r="B90" s="434"/>
      <c r="C90" s="435"/>
      <c r="D90" s="436"/>
      <c r="E90" s="436"/>
      <c r="F90" s="436"/>
      <c r="G90" s="436"/>
      <c r="H90" s="436"/>
      <c r="I90" s="436"/>
      <c r="J90" s="42"/>
    </row>
    <row r="91" spans="1:10" ht="13.8">
      <c r="A91" s="420" t="s">
        <v>805</v>
      </c>
      <c r="B91" s="452">
        <v>2.39</v>
      </c>
      <c r="C91" s="447" t="s">
        <v>707</v>
      </c>
      <c r="D91" s="448">
        <f>D89+D74+D66+D56</f>
        <v>0</v>
      </c>
      <c r="E91" s="448">
        <f>E89+E74+E66+E56</f>
        <v>0</v>
      </c>
      <c r="F91" s="448">
        <f>F89+F74+F66+F56</f>
        <v>0</v>
      </c>
      <c r="G91" s="448">
        <f>G89+G74+G66+G56</f>
        <v>0</v>
      </c>
      <c r="H91" s="448">
        <f>H89+H74+H66+H56</f>
        <v>0</v>
      </c>
      <c r="I91" s="436"/>
      <c r="J91" s="42"/>
    </row>
    <row r="92" spans="1:10" ht="13.8">
      <c r="A92" s="420"/>
      <c r="B92" s="434"/>
      <c r="C92" s="435"/>
      <c r="D92" s="436"/>
      <c r="E92" s="436"/>
      <c r="F92" s="436"/>
      <c r="G92" s="436"/>
      <c r="H92" s="436"/>
      <c r="I92" s="436"/>
      <c r="J92" s="42"/>
    </row>
    <row r="93" spans="1:10" ht="13.8">
      <c r="A93" s="420"/>
      <c r="B93" s="461">
        <v>3</v>
      </c>
      <c r="C93" s="447" t="s">
        <v>708</v>
      </c>
      <c r="D93" s="448">
        <f>D50+D91</f>
        <v>0</v>
      </c>
      <c r="E93" s="448">
        <f>E50+E91</f>
        <v>0</v>
      </c>
      <c r="F93" s="448">
        <f>F50+F91</f>
        <v>0</v>
      </c>
      <c r="G93" s="448">
        <f>G50+G91</f>
        <v>0</v>
      </c>
      <c r="H93" s="448">
        <f>H50+H91</f>
        <v>0</v>
      </c>
      <c r="I93" s="436"/>
      <c r="J93" s="42"/>
    </row>
    <row r="94" spans="1:10" ht="13.8">
      <c r="A94" s="420"/>
      <c r="B94" s="475"/>
      <c r="C94" s="476"/>
      <c r="D94" s="477" t="s">
        <v>805</v>
      </c>
      <c r="E94" s="436"/>
      <c r="F94" s="436"/>
      <c r="G94" s="477" t="s">
        <v>805</v>
      </c>
      <c r="H94" s="436"/>
      <c r="I94" s="436"/>
      <c r="J94" s="42"/>
    </row>
    <row r="95" spans="1:10" ht="13.8">
      <c r="A95" s="478"/>
      <c r="B95" s="84"/>
      <c r="C95" s="479"/>
      <c r="D95" s="480"/>
      <c r="E95" s="480"/>
      <c r="F95" s="480"/>
      <c r="G95" s="480" t="s">
        <v>805</v>
      </c>
      <c r="H95" s="480"/>
      <c r="I95" s="480"/>
      <c r="J95" s="43"/>
    </row>
    <row r="96" spans="1:10" ht="13.8">
      <c r="A96" s="481"/>
      <c r="B96" s="445"/>
      <c r="C96" s="482"/>
      <c r="D96" s="483"/>
      <c r="E96" s="483"/>
      <c r="F96" s="483"/>
      <c r="G96" s="483"/>
      <c r="H96" s="483"/>
      <c r="I96" s="483"/>
      <c r="J96" s="43"/>
    </row>
    <row r="97" spans="1:10" ht="13.8">
      <c r="A97" s="481"/>
      <c r="B97" s="484" t="s">
        <v>805</v>
      </c>
      <c r="C97" s="482" t="s">
        <v>805</v>
      </c>
      <c r="D97" s="485"/>
      <c r="E97" s="485"/>
      <c r="F97" s="485"/>
      <c r="G97" s="485"/>
      <c r="H97" s="485"/>
      <c r="I97" s="485"/>
      <c r="J97" s="43"/>
    </row>
    <row r="98" spans="1:10" ht="13.8">
      <c r="A98" s="481"/>
      <c r="B98" s="486"/>
      <c r="C98" s="482"/>
      <c r="D98" s="485"/>
      <c r="E98" s="485"/>
      <c r="F98" s="485"/>
      <c r="G98" s="485"/>
      <c r="H98" s="485"/>
      <c r="I98" s="485"/>
      <c r="J98" s="43"/>
    </row>
    <row r="99" spans="1:10" ht="13.8">
      <c r="A99" s="481"/>
      <c r="B99" s="487" t="s">
        <v>143</v>
      </c>
      <c r="C99" s="479"/>
      <c r="D99" s="480"/>
      <c r="E99" s="480"/>
      <c r="F99" s="480"/>
      <c r="G99" s="480"/>
      <c r="H99" s="480"/>
      <c r="I99" s="483"/>
      <c r="J99" s="43"/>
    </row>
    <row r="100" spans="1:10" ht="58.5" customHeight="1">
      <c r="A100" s="481"/>
      <c r="B100" s="487" t="s">
        <v>1787</v>
      </c>
      <c r="C100" s="2307" t="s">
        <v>2537</v>
      </c>
      <c r="D100" s="2307"/>
      <c r="E100" s="2307"/>
      <c r="F100" s="2307"/>
      <c r="G100" s="2307"/>
      <c r="H100" s="2307"/>
      <c r="I100" s="485"/>
      <c r="J100" s="43"/>
    </row>
    <row r="101" spans="1:10" ht="13.8">
      <c r="A101" s="481"/>
      <c r="B101" s="487"/>
      <c r="C101" s="412"/>
      <c r="D101" s="488"/>
      <c r="E101" s="488"/>
      <c r="F101" s="488"/>
      <c r="G101" s="488"/>
      <c r="H101" s="488"/>
      <c r="I101" s="483"/>
      <c r="J101" s="43"/>
    </row>
    <row r="102" spans="1:10" ht="13.8">
      <c r="A102" s="481"/>
      <c r="B102" s="487"/>
      <c r="C102" s="2307"/>
      <c r="D102" s="2307"/>
      <c r="E102" s="2307"/>
      <c r="F102" s="2307"/>
      <c r="G102" s="2307"/>
      <c r="H102" s="2307"/>
      <c r="I102" s="489"/>
      <c r="J102" s="43"/>
    </row>
  </sheetData>
  <sheetProtection password="C797" sheet="1" objects="1" scenarios="1"/>
  <mergeCells count="2">
    <mergeCell ref="C100:H100"/>
    <mergeCell ref="C102:H102"/>
  </mergeCells>
  <phoneticPr fontId="15" type="noConversion"/>
  <pageMargins left="0" right="0" top="1" bottom="1" header="0.5" footer="0.5"/>
  <pageSetup scale="68" orientation="portrait" horizontalDpi="4294967295" verticalDpi="4294967295" r:id="rId1"/>
  <headerFooter alignWithMargins="0">
    <oddFooter>&amp;L&amp;D,&amp;" ,Regular" &amp;T
&amp;CPage &amp;P of &amp;N&amp;R2015/16 School Authority Estimates
&amp;A</oddFooter>
  </headerFooter>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45"/>
  <sheetViews>
    <sheetView topLeftCell="A34" workbookViewId="0">
      <selection activeCell="E51" sqref="E51"/>
    </sheetView>
  </sheetViews>
  <sheetFormatPr defaultRowHeight="13.2"/>
  <cols>
    <col min="1" max="1" width="2.6640625" customWidth="1"/>
    <col min="2" max="2" width="9.6640625" customWidth="1"/>
    <col min="3" max="3" width="48.6640625" customWidth="1"/>
    <col min="4" max="7" width="14.6640625" customWidth="1"/>
    <col min="8" max="99" width="9.109375" style="1909"/>
  </cols>
  <sheetData>
    <row r="1" spans="1:7">
      <c r="A1" s="3"/>
      <c r="B1" s="3"/>
      <c r="C1" s="1828" t="s">
        <v>166</v>
      </c>
      <c r="D1" s="1907" t="str">
        <f>'1 Summary'!G2</f>
        <v/>
      </c>
      <c r="E1" s="1853"/>
      <c r="F1" s="1908"/>
      <c r="G1" s="31"/>
    </row>
    <row r="2" spans="1:7">
      <c r="A2" s="3"/>
      <c r="B2" s="3"/>
      <c r="C2" s="13" t="s">
        <v>669</v>
      </c>
      <c r="D2" s="1910">
        <f>'1 Summary'!G3</f>
        <v>0</v>
      </c>
      <c r="E2" s="1856"/>
      <c r="F2" s="1856"/>
      <c r="G2" s="1856"/>
    </row>
    <row r="3" spans="1:7">
      <c r="A3" s="3"/>
      <c r="B3" s="3"/>
      <c r="C3" s="3"/>
      <c r="D3" s="1856"/>
      <c r="E3" s="1856"/>
      <c r="F3" s="1856"/>
      <c r="G3" s="1856"/>
    </row>
    <row r="4" spans="1:7">
      <c r="A4" s="1858"/>
      <c r="B4" s="1859"/>
      <c r="C4" s="1858"/>
      <c r="D4" s="1871"/>
      <c r="E4" s="1871"/>
      <c r="F4" s="1871"/>
      <c r="G4" s="1871"/>
    </row>
    <row r="5" spans="1:7">
      <c r="A5" s="2291" t="s">
        <v>2749</v>
      </c>
      <c r="B5" s="2291"/>
      <c r="C5" s="2291"/>
      <c r="D5" s="2291"/>
      <c r="E5" s="2291"/>
      <c r="F5" s="2291"/>
      <c r="G5" s="2291"/>
    </row>
    <row r="6" spans="1:7">
      <c r="A6" s="2292" t="s">
        <v>2750</v>
      </c>
      <c r="B6" s="2292"/>
      <c r="C6" s="2292"/>
      <c r="D6" s="2292"/>
      <c r="E6" s="2292"/>
      <c r="F6" s="2292"/>
      <c r="G6" s="2292"/>
    </row>
    <row r="7" spans="1:7">
      <c r="A7" s="2292" t="s">
        <v>2671</v>
      </c>
      <c r="B7" s="2292"/>
      <c r="C7" s="2292"/>
      <c r="D7" s="2292"/>
      <c r="E7" s="2292"/>
      <c r="F7" s="2292"/>
      <c r="G7" s="2292"/>
    </row>
    <row r="8" spans="1:7">
      <c r="A8" s="1857"/>
      <c r="B8" s="1857"/>
      <c r="C8" s="1857"/>
      <c r="D8" s="1911"/>
      <c r="E8" s="1911"/>
      <c r="F8" s="1911"/>
      <c r="G8" s="1911"/>
    </row>
    <row r="9" spans="1:7">
      <c r="A9" s="1858"/>
      <c r="B9" s="1859"/>
      <c r="C9" s="1858"/>
      <c r="D9" s="1860" t="s">
        <v>2527</v>
      </c>
      <c r="E9" s="1860" t="s">
        <v>2699</v>
      </c>
      <c r="F9" s="1860"/>
      <c r="G9" s="1860"/>
    </row>
    <row r="10" spans="1:7">
      <c r="A10" s="1858"/>
      <c r="B10" s="1859"/>
      <c r="C10" s="1858"/>
      <c r="D10" s="1858"/>
      <c r="E10" s="1857"/>
      <c r="F10" s="1857"/>
      <c r="G10" s="1857"/>
    </row>
    <row r="11" spans="1:7">
      <c r="A11" s="1858"/>
      <c r="B11" s="1859"/>
      <c r="C11" s="1858"/>
      <c r="D11" s="1860" t="s">
        <v>2217</v>
      </c>
      <c r="E11" s="1860" t="s">
        <v>2218</v>
      </c>
      <c r="F11" s="1860"/>
      <c r="G11" s="1860"/>
    </row>
    <row r="12" spans="1:7">
      <c r="A12" s="1858"/>
      <c r="B12" s="1859">
        <v>1</v>
      </c>
      <c r="C12" s="1858" t="s">
        <v>2673</v>
      </c>
      <c r="D12" s="1871"/>
      <c r="E12" s="1871"/>
      <c r="F12" s="1871"/>
      <c r="G12" s="1871"/>
    </row>
    <row r="13" spans="1:7">
      <c r="A13" s="1858"/>
      <c r="B13" s="1859">
        <v>1.1000000000000001</v>
      </c>
      <c r="C13" s="1858" t="s">
        <v>2674</v>
      </c>
      <c r="D13" s="1912"/>
      <c r="E13" s="1913"/>
      <c r="F13" s="1858"/>
      <c r="G13" s="31" t="s">
        <v>805</v>
      </c>
    </row>
    <row r="14" spans="1:7">
      <c r="A14" s="1858"/>
      <c r="B14" s="1859">
        <v>1.2</v>
      </c>
      <c r="C14" s="1858" t="s">
        <v>2675</v>
      </c>
      <c r="D14" s="1912"/>
      <c r="E14" s="1913"/>
      <c r="F14" s="1858"/>
      <c r="G14" s="31"/>
    </row>
    <row r="15" spans="1:7">
      <c r="A15" s="1858"/>
      <c r="B15" s="1859">
        <v>1.3</v>
      </c>
      <c r="C15" s="1914" t="s">
        <v>2676</v>
      </c>
      <c r="D15" s="1915"/>
      <c r="E15" s="1915"/>
      <c r="F15" s="1858"/>
      <c r="G15" s="31"/>
    </row>
    <row r="16" spans="1:7">
      <c r="A16" s="1858"/>
      <c r="B16" s="1859" t="s">
        <v>188</v>
      </c>
      <c r="C16" s="1858" t="s">
        <v>2751</v>
      </c>
      <c r="D16" s="1912"/>
      <c r="E16" s="1913"/>
      <c r="F16" s="1858"/>
      <c r="G16" s="31"/>
    </row>
    <row r="17" spans="1:7">
      <c r="A17" s="1858"/>
      <c r="B17" s="1859" t="s">
        <v>2578</v>
      </c>
      <c r="C17" s="1858" t="s">
        <v>2752</v>
      </c>
      <c r="D17" s="1912"/>
      <c r="E17" s="1913"/>
      <c r="F17" s="1858"/>
      <c r="G17" s="31"/>
    </row>
    <row r="18" spans="1:7">
      <c r="A18" s="1858"/>
      <c r="B18" s="1859" t="s">
        <v>2579</v>
      </c>
      <c r="C18" s="1858" t="s">
        <v>2753</v>
      </c>
      <c r="D18" s="1912"/>
      <c r="E18" s="1913"/>
      <c r="F18" s="1858"/>
      <c r="G18" s="31"/>
    </row>
    <row r="19" spans="1:7">
      <c r="A19" s="1858"/>
      <c r="B19" s="1859" t="s">
        <v>2580</v>
      </c>
      <c r="C19" s="1858" t="s">
        <v>2754</v>
      </c>
      <c r="D19" s="1912"/>
      <c r="E19" s="1913"/>
      <c r="F19" s="1858"/>
      <c r="G19" s="31"/>
    </row>
    <row r="20" spans="1:7">
      <c r="A20" s="1858"/>
      <c r="B20" s="1859" t="s">
        <v>1227</v>
      </c>
      <c r="C20" s="1858" t="s">
        <v>2755</v>
      </c>
      <c r="D20" s="1912"/>
      <c r="E20" s="1913"/>
      <c r="F20" s="1858"/>
      <c r="G20" s="31"/>
    </row>
    <row r="21" spans="1:7">
      <c r="A21" s="1858"/>
      <c r="B21" s="1859">
        <v>1.4</v>
      </c>
      <c r="C21" s="1858" t="s">
        <v>2677</v>
      </c>
      <c r="D21" s="1912"/>
      <c r="E21" s="1913"/>
      <c r="F21" s="1858"/>
      <c r="G21" s="31"/>
    </row>
    <row r="22" spans="1:7">
      <c r="A22" s="1858"/>
      <c r="B22" s="1859">
        <v>1.5</v>
      </c>
      <c r="C22" s="1858" t="s">
        <v>658</v>
      </c>
      <c r="D22" s="1912"/>
      <c r="E22" s="1913"/>
      <c r="F22" s="1858"/>
      <c r="G22" s="31"/>
    </row>
    <row r="23" spans="1:7">
      <c r="A23" s="1858"/>
      <c r="B23" s="1859">
        <v>1.9</v>
      </c>
      <c r="C23" s="1868" t="s">
        <v>2678</v>
      </c>
      <c r="D23" s="1916">
        <f>SUM(D13:D22)</f>
        <v>0</v>
      </c>
      <c r="E23" s="1916">
        <f>SUM(E13:E22)</f>
        <v>0</v>
      </c>
      <c r="F23" s="1858"/>
      <c r="G23" s="31"/>
    </row>
    <row r="24" spans="1:7">
      <c r="A24" s="1858"/>
      <c r="B24" s="1859"/>
      <c r="C24" s="1858"/>
      <c r="D24" s="1917"/>
      <c r="E24" s="1917"/>
      <c r="F24" s="1858"/>
      <c r="G24" s="31"/>
    </row>
    <row r="25" spans="1:7">
      <c r="A25" s="1858"/>
      <c r="B25" s="1859">
        <v>2</v>
      </c>
      <c r="C25" s="1858" t="s">
        <v>2679</v>
      </c>
      <c r="D25" s="1917"/>
      <c r="E25" s="1917"/>
      <c r="F25" s="1858"/>
      <c r="G25" s="31"/>
    </row>
    <row r="26" spans="1:7">
      <c r="A26" s="1858"/>
      <c r="B26" s="1859">
        <v>2.1</v>
      </c>
      <c r="C26" s="1858" t="s">
        <v>2680</v>
      </c>
      <c r="D26" s="1912"/>
      <c r="E26" s="1913"/>
      <c r="F26" s="1858"/>
      <c r="G26" s="31"/>
    </row>
    <row r="27" spans="1:7">
      <c r="A27" s="1858"/>
      <c r="B27" s="1859">
        <v>2.2000000000000002</v>
      </c>
      <c r="C27" s="1914" t="s">
        <v>2756</v>
      </c>
      <c r="D27" s="1915"/>
      <c r="E27" s="1915"/>
      <c r="F27" s="1858"/>
      <c r="G27" s="31"/>
    </row>
    <row r="28" spans="1:7">
      <c r="A28" s="1858"/>
      <c r="B28" s="1859" t="s">
        <v>1268</v>
      </c>
      <c r="C28" s="1858" t="s">
        <v>2751</v>
      </c>
      <c r="D28" s="1912"/>
      <c r="E28" s="1913"/>
      <c r="F28" s="1858"/>
      <c r="G28" s="31"/>
    </row>
    <row r="29" spans="1:7">
      <c r="A29" s="1858"/>
      <c r="B29" s="1859" t="s">
        <v>2035</v>
      </c>
      <c r="C29" s="1858" t="s">
        <v>2752</v>
      </c>
      <c r="D29" s="1912"/>
      <c r="E29" s="1913"/>
      <c r="F29" s="1858"/>
      <c r="G29" s="31"/>
    </row>
    <row r="30" spans="1:7">
      <c r="A30" s="1858"/>
      <c r="B30" s="1859" t="s">
        <v>2757</v>
      </c>
      <c r="C30" s="1858" t="s">
        <v>2753</v>
      </c>
      <c r="D30" s="1912"/>
      <c r="E30" s="1913"/>
      <c r="F30" s="1858"/>
      <c r="G30" s="31"/>
    </row>
    <row r="31" spans="1:7">
      <c r="A31" s="1858"/>
      <c r="B31" s="1859" t="s">
        <v>2758</v>
      </c>
      <c r="C31" s="1858" t="s">
        <v>2754</v>
      </c>
      <c r="D31" s="1912"/>
      <c r="E31" s="1913"/>
      <c r="F31" s="1858"/>
      <c r="G31" s="31"/>
    </row>
    <row r="32" spans="1:7">
      <c r="A32" s="1858"/>
      <c r="B32" s="1859" t="s">
        <v>2759</v>
      </c>
      <c r="C32" s="1858" t="s">
        <v>2755</v>
      </c>
      <c r="D32" s="1912"/>
      <c r="E32" s="1913"/>
      <c r="F32" s="1858"/>
      <c r="G32" s="31" t="s">
        <v>805</v>
      </c>
    </row>
    <row r="33" spans="1:7">
      <c r="A33" s="1858"/>
      <c r="B33" s="1859">
        <v>2.2999999999999998</v>
      </c>
      <c r="C33" s="1858" t="s">
        <v>2760</v>
      </c>
      <c r="D33" s="1912"/>
      <c r="E33" s="1913"/>
      <c r="F33" s="1858"/>
      <c r="G33" s="31"/>
    </row>
    <row r="34" spans="1:7">
      <c r="A34" s="1858"/>
      <c r="B34" s="1859">
        <v>2.4</v>
      </c>
      <c r="C34" s="1858" t="s">
        <v>658</v>
      </c>
      <c r="D34" s="1912"/>
      <c r="E34" s="1913"/>
      <c r="F34" s="1858"/>
      <c r="G34" s="31"/>
    </row>
    <row r="35" spans="1:7">
      <c r="A35" s="1858"/>
      <c r="B35" s="1859">
        <v>2.5</v>
      </c>
      <c r="C35" s="1914" t="s">
        <v>2682</v>
      </c>
      <c r="D35" s="1915"/>
      <c r="E35" s="1915"/>
      <c r="F35" s="1858"/>
      <c r="G35" s="31"/>
    </row>
    <row r="36" spans="1:7">
      <c r="A36" s="1858"/>
      <c r="B36" s="1859" t="s">
        <v>2761</v>
      </c>
      <c r="C36" s="1858" t="s">
        <v>2762</v>
      </c>
      <c r="D36" s="1912"/>
      <c r="E36" s="1913"/>
      <c r="F36" s="1858"/>
      <c r="G36" s="31"/>
    </row>
    <row r="37" spans="1:7">
      <c r="A37" s="1858"/>
      <c r="B37" s="1859" t="s">
        <v>2763</v>
      </c>
      <c r="C37" s="1858" t="s">
        <v>2764</v>
      </c>
      <c r="D37" s="1912"/>
      <c r="E37" s="1913"/>
      <c r="F37" s="1858"/>
      <c r="G37" s="31"/>
    </row>
    <row r="38" spans="1:7">
      <c r="A38" s="1858"/>
      <c r="B38" s="1859" t="s">
        <v>2765</v>
      </c>
      <c r="C38" s="1858" t="s">
        <v>2766</v>
      </c>
      <c r="D38" s="1916">
        <f>D36-D37</f>
        <v>0</v>
      </c>
      <c r="E38" s="1916">
        <f>E36-E37</f>
        <v>0</v>
      </c>
      <c r="F38" s="1858"/>
      <c r="G38" s="31"/>
    </row>
    <row r="39" spans="1:7">
      <c r="A39" s="1858"/>
      <c r="B39" s="1859" t="s">
        <v>2767</v>
      </c>
      <c r="C39" s="1858" t="s">
        <v>2768</v>
      </c>
      <c r="D39" s="1912"/>
      <c r="E39" s="1913"/>
      <c r="F39" s="1858"/>
      <c r="G39" s="31"/>
    </row>
    <row r="40" spans="1:7">
      <c r="A40" s="1858"/>
      <c r="B40" s="1859" t="s">
        <v>2769</v>
      </c>
      <c r="C40" s="1858" t="s">
        <v>2770</v>
      </c>
      <c r="D40" s="1918"/>
      <c r="E40" s="1918"/>
      <c r="F40" s="1858"/>
      <c r="G40" s="31"/>
    </row>
    <row r="41" spans="1:7">
      <c r="A41" s="1858"/>
      <c r="B41" s="1859" t="s">
        <v>2771</v>
      </c>
      <c r="C41" s="1858" t="s">
        <v>2682</v>
      </c>
      <c r="D41" s="1916">
        <f>D40+D39+D38</f>
        <v>0</v>
      </c>
      <c r="E41" s="1916">
        <f>E40+E39+E38</f>
        <v>0</v>
      </c>
      <c r="F41" s="1858"/>
      <c r="G41" s="31"/>
    </row>
    <row r="42" spans="1:7">
      <c r="A42" s="1858"/>
      <c r="B42" s="1859">
        <v>2.6</v>
      </c>
      <c r="C42" s="1858" t="s">
        <v>2772</v>
      </c>
      <c r="D42" s="1916">
        <f>'Schedule 5.1'!H93</f>
        <v>0</v>
      </c>
      <c r="E42" s="1916">
        <f>'Schedule 5.1'!D93</f>
        <v>0</v>
      </c>
      <c r="F42" s="1858"/>
      <c r="G42" s="31"/>
    </row>
    <row r="43" spans="1:7">
      <c r="A43" s="1858"/>
      <c r="B43" s="1859">
        <v>2.7</v>
      </c>
      <c r="C43" s="1858" t="s">
        <v>2685</v>
      </c>
      <c r="D43" s="1918"/>
      <c r="E43" s="1918"/>
      <c r="F43" s="1858"/>
      <c r="G43" s="31"/>
    </row>
    <row r="44" spans="1:7">
      <c r="A44" s="1858"/>
      <c r="B44" s="1859">
        <v>2.8</v>
      </c>
      <c r="C44" s="1868" t="s">
        <v>2773</v>
      </c>
      <c r="D44" s="1916">
        <f>+D26+D28+D29+D30+D31+D32+D33+D34+D41+D42+D43</f>
        <v>0</v>
      </c>
      <c r="E44" s="2204">
        <f>+E26+E28+E29+E30+E31+E32+E33+E34+E41+E42+E43</f>
        <v>0</v>
      </c>
      <c r="F44" s="1858"/>
      <c r="G44" s="31"/>
    </row>
    <row r="45" spans="1:7">
      <c r="A45" s="1858"/>
      <c r="B45" s="1859"/>
      <c r="C45" s="1858"/>
      <c r="D45" s="1917"/>
      <c r="E45" s="1917"/>
      <c r="F45" s="1858"/>
      <c r="G45" s="31"/>
    </row>
    <row r="46" spans="1:7">
      <c r="A46" s="1858"/>
      <c r="B46" s="1859">
        <v>3</v>
      </c>
      <c r="C46" s="1868" t="s">
        <v>2774</v>
      </c>
      <c r="D46" s="1916">
        <f>+D23-D44</f>
        <v>0</v>
      </c>
      <c r="E46" s="1916">
        <f>+E23-E44</f>
        <v>0</v>
      </c>
      <c r="F46" s="1858"/>
      <c r="G46" s="31"/>
    </row>
    <row r="47" spans="1:7">
      <c r="A47" s="1858"/>
      <c r="B47" s="1859"/>
      <c r="C47" s="1858"/>
      <c r="D47" s="1919"/>
      <c r="E47" s="1919"/>
      <c r="F47" s="1858"/>
      <c r="G47" s="31"/>
    </row>
    <row r="48" spans="1:7">
      <c r="A48" s="1858"/>
      <c r="B48" s="1859">
        <v>4</v>
      </c>
      <c r="C48" s="1868" t="s">
        <v>2688</v>
      </c>
      <c r="D48" s="1917"/>
      <c r="E48" s="1917"/>
      <c r="F48" s="1858"/>
      <c r="G48" s="31"/>
    </row>
    <row r="49" spans="1:7">
      <c r="A49" s="1858"/>
      <c r="B49" s="1859">
        <v>4.0999999999999996</v>
      </c>
      <c r="C49" s="1858" t="s">
        <v>2689</v>
      </c>
      <c r="D49" s="1918"/>
      <c r="E49" s="1918"/>
      <c r="F49" s="1858"/>
      <c r="G49" s="31"/>
    </row>
    <row r="50" spans="1:7">
      <c r="A50" s="1858"/>
      <c r="B50" s="1859">
        <v>4.2</v>
      </c>
      <c r="C50" s="1858" t="s">
        <v>2690</v>
      </c>
      <c r="D50" s="1918"/>
      <c r="E50" s="1918"/>
      <c r="F50" s="1858"/>
      <c r="G50" s="31"/>
    </row>
    <row r="51" spans="1:7">
      <c r="A51" s="1858"/>
      <c r="B51" s="1859">
        <v>4.3</v>
      </c>
      <c r="C51" s="1858" t="s">
        <v>2691</v>
      </c>
      <c r="D51" s="1916">
        <f>'Sch 3C Tang Cap Asset Con'!B120</f>
        <v>0</v>
      </c>
      <c r="E51" s="2204">
        <f>'Sch 3C Tang Cap Asset Con'!C120</f>
        <v>0</v>
      </c>
      <c r="F51" s="1858"/>
      <c r="G51" s="31"/>
    </row>
    <row r="52" spans="1:7">
      <c r="A52" s="1858"/>
      <c r="B52" s="1859">
        <v>4.4000000000000004</v>
      </c>
      <c r="C52" s="1868" t="s">
        <v>2692</v>
      </c>
      <c r="D52" s="1916">
        <f>SUM(D49:D51)</f>
        <v>0</v>
      </c>
      <c r="E52" s="1916">
        <f>SUM(E49:E51)</f>
        <v>0</v>
      </c>
      <c r="F52" s="1858"/>
      <c r="G52" s="31"/>
    </row>
    <row r="53" spans="1:7">
      <c r="A53" s="1858"/>
      <c r="B53" s="1859"/>
      <c r="C53" s="1858"/>
      <c r="D53" s="1917"/>
      <c r="E53" s="1917"/>
      <c r="F53" s="1858"/>
      <c r="G53" s="31"/>
    </row>
    <row r="54" spans="1:7">
      <c r="A54" s="1858"/>
      <c r="B54" s="1859">
        <v>5</v>
      </c>
      <c r="C54" s="1868" t="s">
        <v>2775</v>
      </c>
      <c r="D54" s="1916">
        <f>+D46+D52</f>
        <v>0</v>
      </c>
      <c r="E54" s="1916">
        <f>+E46+E52</f>
        <v>0</v>
      </c>
      <c r="F54" s="1858"/>
      <c r="G54" s="31"/>
    </row>
    <row r="55" spans="1:7">
      <c r="A55" s="1858"/>
      <c r="B55" s="1859"/>
      <c r="C55" s="1875" t="s">
        <v>2776</v>
      </c>
      <c r="D55" s="1876">
        <f>'Schedule 1 Stmt of Fin Pos.'!E37</f>
        <v>0</v>
      </c>
      <c r="E55" s="1876">
        <f>'Schedule 1 Stmt of Fin Pos.'!F37</f>
        <v>0</v>
      </c>
      <c r="F55" s="1858"/>
      <c r="G55" s="31"/>
    </row>
    <row r="56" spans="1:7">
      <c r="A56" s="88"/>
      <c r="B56" s="1904"/>
      <c r="C56" s="1875" t="s">
        <v>2777</v>
      </c>
      <c r="D56" s="1876">
        <f>D54-D55</f>
        <v>0</v>
      </c>
      <c r="E56" s="1876">
        <f>E54-E55</f>
        <v>0</v>
      </c>
      <c r="F56" s="88"/>
      <c r="G56" s="88"/>
    </row>
    <row r="57" spans="1:7">
      <c r="A57" s="88"/>
      <c r="B57" s="1904"/>
      <c r="C57" s="1875"/>
      <c r="D57" s="1920" t="str">
        <f>IF(AND(D56&gt;-5, D56&lt;5), "BALANCES", "ERROR")</f>
        <v>BALANCES</v>
      </c>
      <c r="E57" s="1920" t="str">
        <f>IF(AND(E56&gt;-5, E56&lt;5), "BALANCES", "ERROR")</f>
        <v>BALANCES</v>
      </c>
      <c r="F57" s="88"/>
      <c r="G57" s="88"/>
    </row>
    <row r="58" spans="1:7">
      <c r="A58" s="31"/>
      <c r="B58" s="31"/>
      <c r="C58" s="31"/>
      <c r="D58" s="1921"/>
      <c r="E58" s="1921"/>
      <c r="F58" s="3"/>
      <c r="G58" s="31"/>
    </row>
    <row r="59" spans="1:7">
      <c r="A59" s="31"/>
      <c r="B59" s="31"/>
      <c r="C59" s="31"/>
      <c r="D59" s="1921"/>
      <c r="E59" s="1921"/>
      <c r="F59" s="3"/>
      <c r="G59" s="31" t="s">
        <v>805</v>
      </c>
    </row>
    <row r="60" spans="1:7">
      <c r="A60" s="31"/>
      <c r="B60" s="31"/>
      <c r="C60" s="31"/>
      <c r="D60" s="1921"/>
      <c r="E60" s="1921"/>
      <c r="F60" s="3"/>
      <c r="G60" s="31"/>
    </row>
    <row r="61" spans="1:7">
      <c r="A61" s="31"/>
      <c r="B61" s="31"/>
      <c r="C61" s="31"/>
      <c r="D61" s="1921"/>
      <c r="E61" s="1921"/>
      <c r="F61" s="3"/>
      <c r="G61" s="31" t="s">
        <v>805</v>
      </c>
    </row>
    <row r="62" spans="1:7" s="1909" customFormat="1"/>
    <row r="63" spans="1:7" s="1909" customFormat="1"/>
    <row r="64" spans="1:7" s="1909" customFormat="1"/>
    <row r="65" s="1909" customFormat="1"/>
    <row r="66" s="1909" customFormat="1"/>
    <row r="67" s="1909" customFormat="1"/>
    <row r="68" s="1909" customFormat="1"/>
    <row r="69" s="1909" customFormat="1"/>
    <row r="70" s="1909" customFormat="1"/>
    <row r="71" s="1909" customFormat="1"/>
    <row r="72" s="1909" customFormat="1"/>
    <row r="73" s="1909" customFormat="1"/>
    <row r="74" s="1909" customFormat="1"/>
    <row r="75" s="1909" customFormat="1"/>
    <row r="76" s="1909" customFormat="1"/>
    <row r="77" s="1909" customFormat="1"/>
    <row r="78" s="1909" customFormat="1"/>
    <row r="79" s="1909" customFormat="1"/>
    <row r="80" s="1909" customFormat="1"/>
    <row r="81" s="1909" customFormat="1"/>
    <row r="82" s="1909" customFormat="1"/>
    <row r="83" s="1909" customFormat="1"/>
    <row r="84" s="1909" customFormat="1"/>
    <row r="85" s="1909" customFormat="1"/>
    <row r="86" s="1909" customFormat="1"/>
    <row r="87" s="1909" customFormat="1"/>
    <row r="88" s="1909" customFormat="1"/>
    <row r="89" s="1909" customFormat="1"/>
    <row r="90" s="1909" customFormat="1"/>
    <row r="91" s="1909" customFormat="1"/>
    <row r="92" s="1909" customFormat="1"/>
    <row r="93" s="1909" customFormat="1"/>
    <row r="94" s="1909" customFormat="1"/>
    <row r="95" s="1909" customFormat="1"/>
    <row r="96" s="1909" customFormat="1"/>
    <row r="97" s="1909" customFormat="1"/>
    <row r="98" s="1909" customFormat="1"/>
    <row r="99" s="1909" customFormat="1"/>
    <row r="100" s="1909" customFormat="1"/>
    <row r="101" s="1909" customFormat="1"/>
    <row r="102" s="1909" customFormat="1"/>
    <row r="103" s="1909" customFormat="1"/>
    <row r="104" s="1909" customFormat="1"/>
    <row r="105" s="1909" customFormat="1"/>
    <row r="106" s="1909" customFormat="1"/>
    <row r="107" s="1909" customFormat="1"/>
    <row r="108" s="1909" customFormat="1"/>
    <row r="109" s="1909" customFormat="1"/>
    <row r="110" s="1909" customFormat="1"/>
    <row r="111" s="1909" customFormat="1"/>
    <row r="112" s="1909" customFormat="1"/>
    <row r="113" s="1909" customFormat="1"/>
    <row r="114" s="1909" customFormat="1"/>
    <row r="115" s="1909" customFormat="1"/>
    <row r="116" s="1909" customFormat="1"/>
    <row r="117" s="1909" customFormat="1"/>
    <row r="118" s="1909" customFormat="1"/>
    <row r="119" s="1909" customFormat="1"/>
    <row r="120" s="1909" customFormat="1"/>
    <row r="121" s="1909" customFormat="1"/>
    <row r="122" s="1909" customFormat="1"/>
    <row r="123" s="1909" customFormat="1"/>
    <row r="124" s="1909" customFormat="1"/>
    <row r="125" s="1909" customFormat="1"/>
    <row r="126" s="1909" customFormat="1"/>
    <row r="127" s="1909" customFormat="1"/>
    <row r="128" s="1909" customFormat="1"/>
    <row r="129" s="1909" customFormat="1"/>
    <row r="130" s="1909" customFormat="1"/>
    <row r="131" s="1909" customFormat="1"/>
    <row r="132" s="1909" customFormat="1"/>
    <row r="133" s="1909" customFormat="1"/>
    <row r="134" s="1909" customFormat="1"/>
    <row r="135" s="1909" customFormat="1"/>
    <row r="136" s="1909" customFormat="1"/>
    <row r="137" s="1909" customFormat="1"/>
    <row r="138" s="1909" customFormat="1"/>
    <row r="139" s="1909" customFormat="1"/>
    <row r="140" s="1909" customFormat="1"/>
    <row r="141" s="1909" customFormat="1"/>
    <row r="142" s="1909" customFormat="1"/>
    <row r="143" s="1909" customFormat="1"/>
    <row r="144" s="1909" customFormat="1"/>
    <row r="145" s="1909" customFormat="1"/>
    <row r="146" s="1909" customFormat="1"/>
    <row r="147" s="1909" customFormat="1"/>
    <row r="148" s="1909" customFormat="1"/>
    <row r="149" s="1909" customFormat="1"/>
    <row r="150" s="1909" customFormat="1"/>
    <row r="151" s="1909" customFormat="1"/>
    <row r="152" s="1909" customFormat="1"/>
    <row r="153" s="1909" customFormat="1"/>
    <row r="154" s="1909" customFormat="1"/>
    <row r="155" s="1909" customFormat="1"/>
    <row r="156" s="1909" customFormat="1"/>
    <row r="157" s="1909" customFormat="1"/>
    <row r="158" s="1909" customFormat="1"/>
    <row r="159" s="1909" customFormat="1"/>
    <row r="160" s="1909" customFormat="1"/>
    <row r="161" s="1909" customFormat="1"/>
    <row r="162" s="1909" customFormat="1"/>
    <row r="163" s="1909" customFormat="1"/>
    <row r="164" s="1909" customFormat="1"/>
    <row r="165" s="1909" customFormat="1"/>
    <row r="166" s="1909" customFormat="1"/>
    <row r="167" s="1909" customFormat="1"/>
    <row r="168" s="1909" customFormat="1"/>
    <row r="169" s="1909" customFormat="1"/>
    <row r="170" s="1909" customFormat="1"/>
    <row r="171" s="1909" customFormat="1"/>
    <row r="172" s="1909" customFormat="1"/>
    <row r="173" s="1909" customFormat="1"/>
    <row r="174" s="1909" customFormat="1"/>
    <row r="175" s="1909" customFormat="1"/>
    <row r="176" s="1909" customFormat="1"/>
    <row r="177" s="1909" customFormat="1"/>
    <row r="178" s="1909" customFormat="1"/>
    <row r="179" s="1909" customFormat="1"/>
    <row r="180" s="1909" customFormat="1"/>
    <row r="181" s="1909" customFormat="1"/>
    <row r="182" s="1909" customFormat="1"/>
    <row r="183" s="1909" customFormat="1"/>
    <row r="184" s="1909" customFormat="1"/>
    <row r="185" s="1909" customFormat="1"/>
    <row r="186" s="1909" customFormat="1"/>
    <row r="187" s="1909" customFormat="1"/>
    <row r="188" s="1909" customFormat="1"/>
    <row r="189" s="1909" customFormat="1"/>
    <row r="190" s="1909" customFormat="1"/>
    <row r="191" s="1909" customFormat="1"/>
    <row r="192" s="1909" customFormat="1"/>
    <row r="193" s="1909" customFormat="1"/>
    <row r="194" s="1909" customFormat="1"/>
    <row r="195" s="1909" customFormat="1"/>
    <row r="196" s="1909" customFormat="1"/>
    <row r="197" s="1909" customFormat="1"/>
    <row r="198" s="1909" customFormat="1"/>
    <row r="199" s="1909" customFormat="1"/>
    <row r="200" s="1909" customFormat="1"/>
    <row r="201" s="1909" customFormat="1"/>
    <row r="202" s="1909" customFormat="1"/>
    <row r="203" s="1909" customFormat="1"/>
    <row r="204" s="1909" customFormat="1"/>
    <row r="205" s="1909" customFormat="1"/>
    <row r="206" s="1909" customFormat="1"/>
    <row r="207" s="1909" customFormat="1"/>
    <row r="208" s="1909" customFormat="1"/>
    <row r="209" s="1909" customFormat="1"/>
    <row r="210" s="1909" customFormat="1"/>
    <row r="211" s="1909" customFormat="1"/>
    <row r="212" s="1909" customFormat="1"/>
    <row r="213" s="1909" customFormat="1"/>
    <row r="214" s="1909" customFormat="1"/>
    <row r="215" s="1909" customFormat="1"/>
    <row r="216" s="1909" customFormat="1"/>
    <row r="217" s="1909" customFormat="1"/>
    <row r="218" s="1909" customFormat="1"/>
    <row r="219" s="1909" customFormat="1"/>
    <row r="220" s="1909" customFormat="1"/>
    <row r="221" s="1909" customFormat="1"/>
    <row r="222" s="1909" customFormat="1"/>
    <row r="223" s="1909" customFormat="1"/>
    <row r="224" s="1909" customFormat="1"/>
    <row r="225" s="1909" customFormat="1"/>
    <row r="226" s="1909" customFormat="1"/>
    <row r="227" s="1909" customFormat="1"/>
    <row r="228" s="1909" customFormat="1"/>
    <row r="229" s="1909" customFormat="1"/>
    <row r="230" s="1909" customFormat="1"/>
    <row r="231" s="1909" customFormat="1"/>
    <row r="232" s="1909" customFormat="1"/>
    <row r="233" s="1909" customFormat="1"/>
    <row r="234" s="1909" customFormat="1"/>
    <row r="235" s="1909" customFormat="1"/>
    <row r="236" s="1909" customFormat="1"/>
    <row r="237" s="1909" customFormat="1"/>
    <row r="238" s="1909" customFormat="1"/>
    <row r="239" s="1909" customFormat="1"/>
    <row r="240" s="1909" customFormat="1"/>
    <row r="241" s="1909" customFormat="1"/>
    <row r="242" s="1909" customFormat="1"/>
    <row r="243" s="1909" customFormat="1"/>
    <row r="244" s="1909" customFormat="1"/>
    <row r="245" s="1909" customFormat="1"/>
    <row r="246" s="1909" customFormat="1"/>
    <row r="247" s="1909" customFormat="1"/>
    <row r="248" s="1909" customFormat="1"/>
    <row r="249" s="1909" customFormat="1"/>
    <row r="250" s="1909" customFormat="1"/>
    <row r="251" s="1909" customFormat="1"/>
    <row r="252" s="1909" customFormat="1"/>
    <row r="253" s="1909" customFormat="1"/>
    <row r="254" s="1909" customFormat="1"/>
    <row r="255" s="1909" customFormat="1"/>
    <row r="256" s="1909" customFormat="1"/>
    <row r="257" s="1909" customFormat="1"/>
    <row r="258" s="1909" customFormat="1"/>
    <row r="259" s="1909" customFormat="1"/>
    <row r="260" s="1909" customFormat="1"/>
    <row r="261" s="1909" customFormat="1"/>
    <row r="262" s="1909" customFormat="1"/>
    <row r="263" s="1909" customFormat="1"/>
    <row r="264" s="1909" customFormat="1"/>
    <row r="265" s="1909" customFormat="1"/>
    <row r="266" s="1909" customFormat="1"/>
    <row r="267" s="1909" customFormat="1"/>
    <row r="268" s="1909" customFormat="1"/>
    <row r="269" s="1909" customFormat="1"/>
    <row r="270" s="1909" customFormat="1"/>
    <row r="271" s="1909" customFormat="1"/>
    <row r="272" s="1909" customFormat="1"/>
    <row r="273" s="1909" customFormat="1"/>
    <row r="274" s="1909" customFormat="1"/>
    <row r="275" s="1909" customFormat="1"/>
    <row r="276" s="1909" customFormat="1"/>
    <row r="277" s="1909" customFormat="1"/>
    <row r="278" s="1909" customFormat="1"/>
    <row r="279" s="1909" customFormat="1"/>
    <row r="280" s="1909" customFormat="1"/>
    <row r="281" s="1909" customFormat="1"/>
    <row r="282" s="1909" customFormat="1"/>
    <row r="283" s="1909" customFormat="1"/>
    <row r="284" s="1909" customFormat="1"/>
    <row r="285" s="1909" customFormat="1"/>
    <row r="286" s="1909" customFormat="1"/>
    <row r="287" s="1909" customFormat="1"/>
    <row r="288" s="1909" customFormat="1"/>
    <row r="289" s="1909" customFormat="1"/>
    <row r="290" s="1909" customFormat="1"/>
    <row r="291" s="1909" customFormat="1"/>
    <row r="292" s="1909" customFormat="1"/>
    <row r="293" s="1909" customFormat="1"/>
    <row r="294" s="1909" customFormat="1"/>
    <row r="295" s="1909" customFormat="1"/>
    <row r="296" s="1909" customFormat="1"/>
    <row r="297" s="1909" customFormat="1"/>
    <row r="298" s="1909" customFormat="1"/>
    <row r="299" s="1909" customFormat="1"/>
    <row r="300" s="1909" customFormat="1"/>
    <row r="301" s="1909" customFormat="1"/>
    <row r="302" s="1909" customFormat="1"/>
    <row r="303" s="1909" customFormat="1"/>
    <row r="304" s="1909" customFormat="1"/>
    <row r="305" s="1909" customFormat="1"/>
    <row r="306" s="1909" customFormat="1"/>
    <row r="307" s="1909" customFormat="1"/>
    <row r="308" s="1909" customFormat="1"/>
    <row r="309" s="1909" customFormat="1"/>
    <row r="310" s="1909" customFormat="1"/>
    <row r="311" s="1909" customFormat="1"/>
    <row r="312" s="1909" customFormat="1"/>
    <row r="313" s="1909" customFormat="1"/>
    <row r="314" s="1909" customFormat="1"/>
    <row r="315" s="1909" customFormat="1"/>
    <row r="316" s="1909" customFormat="1"/>
    <row r="317" s="1909" customFormat="1"/>
    <row r="318" s="1909" customFormat="1"/>
    <row r="319" s="1909" customFormat="1"/>
    <row r="320" s="1909" customFormat="1"/>
    <row r="321" s="1909" customFormat="1"/>
    <row r="322" s="1909" customFormat="1"/>
    <row r="323" s="1909" customFormat="1"/>
    <row r="324" s="1909" customFormat="1"/>
    <row r="325" s="1909" customFormat="1"/>
    <row r="326" s="1909" customFormat="1"/>
    <row r="327" s="1909" customFormat="1"/>
    <row r="328" s="1909" customFormat="1"/>
    <row r="329" s="1909" customFormat="1"/>
    <row r="330" s="1909" customFormat="1"/>
    <row r="331" s="1909" customFormat="1"/>
    <row r="332" s="1909" customFormat="1"/>
    <row r="333" s="1909" customFormat="1"/>
    <row r="334" s="1909" customFormat="1"/>
    <row r="335" s="1909" customFormat="1"/>
    <row r="336" s="1909" customFormat="1"/>
    <row r="337" s="1909" customFormat="1"/>
    <row r="338" s="1909" customFormat="1"/>
    <row r="339" s="1909" customFormat="1"/>
    <row r="340" s="1909" customFormat="1"/>
    <row r="341" s="1909" customFormat="1"/>
    <row r="342" s="1909" customFormat="1"/>
    <row r="343" s="1909" customFormat="1"/>
    <row r="344" s="1909" customFormat="1"/>
    <row r="345" s="1909" customFormat="1"/>
    <row r="346" s="1909" customFormat="1"/>
    <row r="347" s="1909" customFormat="1"/>
    <row r="348" s="1909" customFormat="1"/>
    <row r="349" s="1909" customFormat="1"/>
    <row r="350" s="1909" customFormat="1"/>
    <row r="351" s="1909" customFormat="1"/>
    <row r="352" s="1909" customFormat="1"/>
    <row r="353" s="1909" customFormat="1"/>
    <row r="354" s="1909" customFormat="1"/>
    <row r="355" s="1909" customFormat="1"/>
    <row r="356" s="1909" customFormat="1"/>
    <row r="357" s="1909" customFormat="1"/>
    <row r="358" s="1909" customFormat="1"/>
    <row r="359" s="1909" customFormat="1"/>
    <row r="360" s="1909" customFormat="1"/>
    <row r="361" s="1909" customFormat="1"/>
    <row r="362" s="1909" customFormat="1"/>
    <row r="363" s="1909" customFormat="1"/>
    <row r="364" s="1909" customFormat="1"/>
    <row r="365" s="1909" customFormat="1"/>
    <row r="366" s="1909" customFormat="1"/>
    <row r="367" s="1909" customFormat="1"/>
    <row r="368" s="1909" customFormat="1"/>
    <row r="369" s="1909" customFormat="1"/>
    <row r="370" s="1909" customFormat="1"/>
    <row r="371" s="1909" customFormat="1"/>
    <row r="372" s="1909" customFormat="1"/>
    <row r="373" s="1909" customFormat="1"/>
    <row r="374" s="1909" customFormat="1"/>
    <row r="375" s="1909" customFormat="1"/>
    <row r="376" s="1909" customFormat="1"/>
    <row r="377" s="1909" customFormat="1"/>
    <row r="378" s="1909" customFormat="1"/>
    <row r="379" s="1909" customFormat="1"/>
    <row r="380" s="1909" customFormat="1"/>
    <row r="381" s="1909" customFormat="1"/>
    <row r="382" s="1909" customFormat="1"/>
    <row r="383" s="1909" customFormat="1"/>
    <row r="384" s="1909" customFormat="1"/>
    <row r="385" s="1909" customFormat="1"/>
    <row r="386" s="1909" customFormat="1"/>
    <row r="387" s="1909" customFormat="1"/>
    <row r="388" s="1909" customFormat="1"/>
    <row r="389" s="1909" customFormat="1"/>
    <row r="390" s="1909" customFormat="1"/>
    <row r="391" s="1909" customFormat="1"/>
    <row r="392" s="1909" customFormat="1"/>
    <row r="393" s="1909" customFormat="1"/>
    <row r="394" s="1909" customFormat="1"/>
    <row r="395" s="1909" customFormat="1"/>
    <row r="396" s="1909" customFormat="1"/>
    <row r="397" s="1909" customFormat="1"/>
    <row r="398" s="1909" customFormat="1"/>
    <row r="399" s="1909" customFormat="1"/>
    <row r="400" s="1909" customFormat="1"/>
    <row r="401" s="1909" customFormat="1"/>
    <row r="402" s="1909" customFormat="1"/>
    <row r="403" s="1909" customFormat="1"/>
    <row r="404" s="1909" customFormat="1"/>
    <row r="405" s="1909" customFormat="1"/>
    <row r="406" s="1909" customFormat="1"/>
    <row r="407" s="1909" customFormat="1"/>
    <row r="408" s="1909" customFormat="1"/>
    <row r="409" s="1909" customFormat="1"/>
    <row r="410" s="1909" customFormat="1"/>
    <row r="411" s="1909" customFormat="1"/>
    <row r="412" s="1909" customFormat="1"/>
    <row r="413" s="1909" customFormat="1"/>
    <row r="414" s="1909" customFormat="1"/>
    <row r="415" s="1909" customFormat="1"/>
    <row r="416" s="1909" customFormat="1"/>
    <row r="417" s="1909" customFormat="1"/>
    <row r="418" s="1909" customFormat="1"/>
    <row r="419" s="1909" customFormat="1"/>
    <row r="420" s="1909" customFormat="1"/>
    <row r="421" s="1909" customFormat="1"/>
    <row r="422" s="1909" customFormat="1"/>
    <row r="423" s="1909" customFormat="1"/>
    <row r="424" s="1909" customFormat="1"/>
    <row r="425" s="1909" customFormat="1"/>
    <row r="426" s="1909" customFormat="1"/>
    <row r="427" s="1909" customFormat="1"/>
    <row r="428" s="1909" customFormat="1"/>
    <row r="429" s="1909" customFormat="1"/>
    <row r="430" s="1909" customFormat="1"/>
    <row r="431" s="1909" customFormat="1"/>
    <row r="432" s="1909" customFormat="1"/>
    <row r="433" s="1909" customFormat="1"/>
    <row r="434" s="1909" customFormat="1"/>
    <row r="435" s="1909" customFormat="1"/>
    <row r="436" s="1909" customFormat="1"/>
    <row r="437" s="1909" customFormat="1"/>
    <row r="438" s="1909" customFormat="1"/>
    <row r="439" s="1909" customFormat="1"/>
    <row r="440" s="1909" customFormat="1"/>
    <row r="441" s="1909" customFormat="1"/>
    <row r="442" s="1909" customFormat="1"/>
    <row r="443" s="1909" customFormat="1"/>
    <row r="444" s="1909" customFormat="1"/>
    <row r="445" s="1909" customFormat="1"/>
    <row r="446" s="1909" customFormat="1"/>
    <row r="447" s="1909" customFormat="1"/>
    <row r="448" s="1909" customFormat="1"/>
    <row r="449" s="1909" customFormat="1"/>
    <row r="450" s="1909" customFormat="1"/>
    <row r="451" s="1909" customFormat="1"/>
    <row r="452" s="1909" customFormat="1"/>
    <row r="453" s="1909" customFormat="1"/>
    <row r="454" s="1909" customFormat="1"/>
    <row r="455" s="1909" customFormat="1"/>
    <row r="456" s="1909" customFormat="1"/>
    <row r="457" s="1909" customFormat="1"/>
    <row r="458" s="1909" customFormat="1"/>
    <row r="459" s="1909" customFormat="1"/>
    <row r="460" s="1909" customFormat="1"/>
    <row r="461" s="1909" customFormat="1"/>
    <row r="462" s="1909" customFormat="1"/>
    <row r="463" s="1909" customFormat="1"/>
    <row r="464" s="1909" customFormat="1"/>
    <row r="465" s="1909" customFormat="1"/>
    <row r="466" s="1909" customFormat="1"/>
    <row r="467" s="1909" customFormat="1"/>
    <row r="468" s="1909" customFormat="1"/>
    <row r="469" s="1909" customFormat="1"/>
    <row r="470" s="1909" customFormat="1"/>
    <row r="471" s="1909" customFormat="1"/>
    <row r="472" s="1909" customFormat="1"/>
    <row r="473" s="1909" customFormat="1"/>
    <row r="474" s="1909" customFormat="1"/>
    <row r="475" s="1909" customFormat="1"/>
    <row r="476" s="1909" customFormat="1"/>
    <row r="477" s="1909" customFormat="1"/>
    <row r="478" s="1909" customFormat="1"/>
    <row r="479" s="1909" customFormat="1"/>
    <row r="480" s="1909" customFormat="1"/>
    <row r="481" s="1909" customFormat="1"/>
    <row r="482" s="1909" customFormat="1"/>
    <row r="483" s="1909" customFormat="1"/>
    <row r="484" s="1909" customFormat="1"/>
    <row r="485" s="1909" customFormat="1"/>
    <row r="486" s="1909" customFormat="1"/>
    <row r="487" s="1909" customFormat="1"/>
    <row r="488" s="1909" customFormat="1"/>
    <row r="489" s="1909" customFormat="1"/>
    <row r="490" s="1909" customFormat="1"/>
    <row r="491" s="1909" customFormat="1"/>
    <row r="492" s="1909" customFormat="1"/>
    <row r="493" s="1909" customFormat="1"/>
    <row r="494" s="1909" customFormat="1"/>
    <row r="495" s="1909" customFormat="1"/>
    <row r="496" s="1909" customFormat="1"/>
    <row r="497" s="1909" customFormat="1"/>
    <row r="498" s="1909" customFormat="1"/>
    <row r="499" s="1909" customFormat="1"/>
    <row r="500" s="1909" customFormat="1"/>
    <row r="501" s="1909" customFormat="1"/>
    <row r="502" s="1909" customFormat="1"/>
    <row r="503" s="1909" customFormat="1"/>
    <row r="504" s="1909" customFormat="1"/>
    <row r="505" s="1909" customFormat="1"/>
    <row r="506" s="1909" customFormat="1"/>
    <row r="507" s="1909" customFormat="1"/>
    <row r="508" s="1909" customFormat="1"/>
    <row r="509" s="1909" customFormat="1"/>
    <row r="510" s="1909" customFormat="1"/>
    <row r="511" s="1909" customFormat="1"/>
    <row r="512" s="1909" customFormat="1"/>
    <row r="513" s="1909" customFormat="1"/>
    <row r="514" s="1909" customFormat="1"/>
    <row r="515" s="1909" customFormat="1"/>
    <row r="516" s="1909" customFormat="1"/>
    <row r="517" s="1909" customFormat="1"/>
    <row r="518" s="1909" customFormat="1"/>
    <row r="519" s="1909" customFormat="1"/>
    <row r="520" s="1909" customFormat="1"/>
    <row r="521" s="1909" customFormat="1"/>
    <row r="522" s="1909" customFormat="1"/>
    <row r="523" s="1909" customFormat="1"/>
    <row r="524" s="1909" customFormat="1"/>
    <row r="525" s="1909" customFormat="1"/>
    <row r="526" s="1909" customFormat="1"/>
    <row r="527" s="1909" customFormat="1"/>
    <row r="528" s="1909" customFormat="1"/>
    <row r="529" s="1909" customFormat="1"/>
    <row r="530" s="1909" customFormat="1"/>
    <row r="531" s="1909" customFormat="1"/>
    <row r="532" s="1909" customFormat="1"/>
    <row r="533" s="1909" customFormat="1"/>
    <row r="534" s="1909" customFormat="1"/>
    <row r="535" s="1909" customFormat="1"/>
    <row r="536" s="1909" customFormat="1"/>
    <row r="537" s="1909" customFormat="1"/>
    <row r="538" s="1909" customFormat="1"/>
    <row r="539" s="1909" customFormat="1"/>
    <row r="540" s="1909" customFormat="1"/>
    <row r="541" s="1909" customFormat="1"/>
    <row r="542" s="1909" customFormat="1"/>
    <row r="543" s="1909" customFormat="1"/>
    <row r="544" s="1909" customFormat="1"/>
    <row r="545" s="1909" customFormat="1"/>
    <row r="546" s="1909" customFormat="1"/>
    <row r="547" s="1909" customFormat="1"/>
    <row r="548" s="1909" customFormat="1"/>
    <row r="549" s="1909" customFormat="1"/>
    <row r="550" s="1909" customFormat="1"/>
    <row r="551" s="1909" customFormat="1"/>
    <row r="552" s="1909" customFormat="1"/>
    <row r="553" s="1909" customFormat="1"/>
    <row r="554" s="1909" customFormat="1"/>
    <row r="555" s="1909" customFormat="1"/>
    <row r="556" s="1909" customFormat="1"/>
    <row r="557" s="1909" customFormat="1"/>
    <row r="558" s="1909" customFormat="1"/>
    <row r="559" s="1909" customFormat="1"/>
    <row r="560" s="1909" customFormat="1"/>
    <row r="561" s="1909" customFormat="1"/>
    <row r="562" s="1909" customFormat="1"/>
    <row r="563" s="1909" customFormat="1"/>
    <row r="564" s="1909" customFormat="1"/>
    <row r="565" s="1909" customFormat="1"/>
    <row r="566" s="1909" customFormat="1"/>
    <row r="567" s="1909" customFormat="1"/>
    <row r="568" s="1909" customFormat="1"/>
    <row r="569" s="1909" customFormat="1"/>
    <row r="570" s="1909" customFormat="1"/>
    <row r="571" s="1909" customFormat="1"/>
    <row r="572" s="1909" customFormat="1"/>
    <row r="573" s="1909" customFormat="1"/>
    <row r="574" s="1909" customFormat="1"/>
    <row r="575" s="1909" customFormat="1"/>
    <row r="576" s="1909" customFormat="1"/>
    <row r="577" s="1909" customFormat="1"/>
    <row r="578" s="1909" customFormat="1"/>
    <row r="579" s="1909" customFormat="1"/>
    <row r="580" s="1909" customFormat="1"/>
    <row r="581" s="1909" customFormat="1"/>
    <row r="582" s="1909" customFormat="1"/>
    <row r="583" s="1909" customFormat="1"/>
    <row r="584" s="1909" customFormat="1"/>
    <row r="585" s="1909" customFormat="1"/>
    <row r="586" s="1909" customFormat="1"/>
    <row r="587" s="1909" customFormat="1"/>
    <row r="588" s="1909" customFormat="1"/>
    <row r="589" s="1909" customFormat="1"/>
    <row r="590" s="1909" customFormat="1"/>
    <row r="591" s="1909" customFormat="1"/>
    <row r="592" s="1909" customFormat="1"/>
    <row r="593" s="1909" customFormat="1"/>
    <row r="594" s="1909" customFormat="1"/>
    <row r="595" s="1909" customFormat="1"/>
    <row r="596" s="1909" customFormat="1"/>
    <row r="597" s="1909" customFormat="1"/>
    <row r="598" s="1909" customFormat="1"/>
    <row r="599" s="1909" customFormat="1"/>
    <row r="600" s="1909" customFormat="1"/>
    <row r="601" s="1909" customFormat="1"/>
    <row r="602" s="1909" customFormat="1"/>
    <row r="603" s="1909" customFormat="1"/>
    <row r="604" s="1909" customFormat="1"/>
    <row r="605" s="1909" customFormat="1"/>
    <row r="606" s="1909" customFormat="1"/>
    <row r="607" s="1909" customFormat="1"/>
    <row r="608" s="1909" customFormat="1"/>
    <row r="609" s="1909" customFormat="1"/>
    <row r="610" s="1909" customFormat="1"/>
    <row r="611" s="1909" customFormat="1"/>
    <row r="612" s="1909" customFormat="1"/>
    <row r="613" s="1909" customFormat="1"/>
    <row r="614" s="1909" customFormat="1"/>
    <row r="615" s="1909" customFormat="1"/>
    <row r="616" s="1909" customFormat="1"/>
    <row r="617" s="1909" customFormat="1"/>
    <row r="618" s="1909" customFormat="1"/>
    <row r="619" s="1909" customFormat="1"/>
    <row r="620" s="1909" customFormat="1"/>
    <row r="621" s="1909" customFormat="1"/>
    <row r="622" s="1909" customFormat="1"/>
    <row r="623" s="1909" customFormat="1"/>
    <row r="624" s="1909" customFormat="1"/>
    <row r="625" s="1909" customFormat="1"/>
    <row r="626" s="1909" customFormat="1"/>
    <row r="627" s="1909" customFormat="1"/>
    <row r="628" s="1909" customFormat="1"/>
    <row r="629" s="1909" customFormat="1"/>
    <row r="630" s="1909" customFormat="1"/>
    <row r="631" s="1909" customFormat="1"/>
    <row r="632" s="1909" customFormat="1"/>
    <row r="633" s="1909" customFormat="1"/>
    <row r="634" s="1909" customFormat="1"/>
    <row r="635" s="1909" customFormat="1"/>
    <row r="636" s="1909" customFormat="1"/>
    <row r="637" s="1909" customFormat="1"/>
    <row r="638" s="1909" customFormat="1"/>
    <row r="639" s="1909" customFormat="1"/>
    <row r="640" s="1909" customFormat="1"/>
    <row r="641" s="1909" customFormat="1"/>
    <row r="642" s="1909" customFormat="1"/>
    <row r="643" s="1909" customFormat="1"/>
    <row r="644" s="1909" customFormat="1"/>
    <row r="645" s="1909" customFormat="1"/>
  </sheetData>
  <sheetProtection password="C797" sheet="1" objects="1" scenarios="1"/>
  <mergeCells count="3">
    <mergeCell ref="A5:G5"/>
    <mergeCell ref="A6:G6"/>
    <mergeCell ref="A7:G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37" zoomScaleNormal="100" workbookViewId="0">
      <selection activeCell="D50" sqref="D50"/>
    </sheetView>
  </sheetViews>
  <sheetFormatPr defaultColWidth="0" defaultRowHeight="13.2" zeroHeight="1"/>
  <cols>
    <col min="1" max="1" width="6.109375" style="626" customWidth="1"/>
    <col min="2" max="2" width="76.5546875" style="626" customWidth="1"/>
    <col min="3" max="3" width="5.109375" style="626" customWidth="1"/>
    <col min="4" max="4" width="12.109375" style="626" customWidth="1"/>
    <col min="5" max="5" width="13.88671875" style="626" customWidth="1"/>
    <col min="6" max="16384" width="0" style="626" hidden="1"/>
  </cols>
  <sheetData>
    <row r="1" spans="1:5" ht="15.6">
      <c r="A1" s="855" t="s">
        <v>638</v>
      </c>
      <c r="B1" s="114"/>
      <c r="C1" s="114"/>
      <c r="D1" s="856" t="str">
        <f>'1 Summary'!G2</f>
        <v/>
      </c>
      <c r="E1" s="857"/>
    </row>
    <row r="2" spans="1:5">
      <c r="A2" s="858"/>
      <c r="B2" s="265" t="s">
        <v>709</v>
      </c>
      <c r="C2" s="265"/>
      <c r="D2" s="859">
        <f>'1 Summary'!G3</f>
        <v>0</v>
      </c>
      <c r="E2" s="860"/>
    </row>
    <row r="3" spans="1:5">
      <c r="A3" s="858"/>
      <c r="B3" s="858"/>
      <c r="C3" s="858"/>
      <c r="D3" s="860"/>
      <c r="E3" s="860"/>
    </row>
    <row r="4" spans="1:5">
      <c r="A4" s="265">
        <v>1</v>
      </c>
      <c r="B4" s="265" t="s">
        <v>710</v>
      </c>
      <c r="C4" s="265"/>
      <c r="D4" s="860"/>
      <c r="E4" s="860"/>
    </row>
    <row r="5" spans="1:5">
      <c r="A5" s="634">
        <v>1.1000000000000001</v>
      </c>
      <c r="B5" s="634" t="s">
        <v>1649</v>
      </c>
      <c r="C5" s="634"/>
      <c r="D5" s="861">
        <f>'1 Summary'!K68</f>
        <v>0</v>
      </c>
      <c r="E5" s="860"/>
    </row>
    <row r="6" spans="1:5">
      <c r="A6" s="634">
        <v>1.2</v>
      </c>
      <c r="B6" s="634" t="s">
        <v>711</v>
      </c>
      <c r="C6" s="634"/>
      <c r="D6" s="861">
        <f>'Schedule 5.1'!G16+'Schedule 5.1'!G56</f>
        <v>0</v>
      </c>
      <c r="E6" s="860"/>
    </row>
    <row r="7" spans="1:5">
      <c r="A7" s="634" t="s">
        <v>1877</v>
      </c>
      <c r="B7" s="634" t="s">
        <v>2007</v>
      </c>
      <c r="C7" s="634"/>
      <c r="D7" s="861">
        <f>'Schedule 5.1'!E16+'Schedule 5.1'!E56</f>
        <v>0</v>
      </c>
      <c r="E7" s="860"/>
    </row>
    <row r="8" spans="1:5">
      <c r="A8" s="265">
        <v>1.3</v>
      </c>
      <c r="B8" s="265" t="s">
        <v>712</v>
      </c>
      <c r="C8" s="265"/>
      <c r="D8" s="860"/>
      <c r="E8" s="861">
        <f>D5+D6-D7</f>
        <v>0</v>
      </c>
    </row>
    <row r="9" spans="1:5">
      <c r="A9" s="858"/>
      <c r="B9" s="858"/>
      <c r="C9" s="858"/>
      <c r="D9" s="860"/>
      <c r="E9" s="860"/>
    </row>
    <row r="10" spans="1:5">
      <c r="A10" s="265">
        <v>2</v>
      </c>
      <c r="B10" s="265" t="s">
        <v>713</v>
      </c>
      <c r="C10" s="265"/>
      <c r="D10" s="860"/>
      <c r="E10" s="860"/>
    </row>
    <row r="11" spans="1:5">
      <c r="A11" s="634">
        <v>2.8</v>
      </c>
      <c r="B11" s="634" t="s">
        <v>714</v>
      </c>
      <c r="C11" s="634"/>
      <c r="D11" s="861">
        <f>'Schedule 5.1'!G26+'Schedule 5.1'!G66</f>
        <v>0</v>
      </c>
      <c r="E11" s="860"/>
    </row>
    <row r="12" spans="1:5">
      <c r="A12" s="858"/>
      <c r="B12" s="634" t="s">
        <v>715</v>
      </c>
      <c r="C12" s="634"/>
      <c r="D12" s="862"/>
      <c r="E12" s="860"/>
    </row>
    <row r="13" spans="1:5">
      <c r="A13" s="634">
        <v>2.9</v>
      </c>
      <c r="B13" s="863"/>
      <c r="C13" s="634"/>
      <c r="D13" s="864"/>
      <c r="E13" s="860"/>
    </row>
    <row r="14" spans="1:5">
      <c r="A14" s="634">
        <v>2.1</v>
      </c>
      <c r="B14" s="863"/>
      <c r="C14" s="634"/>
      <c r="D14" s="864"/>
      <c r="E14" s="860"/>
    </row>
    <row r="15" spans="1:5">
      <c r="A15" s="634">
        <v>2.11</v>
      </c>
      <c r="B15" s="863"/>
      <c r="C15" s="634"/>
      <c r="D15" s="864"/>
      <c r="E15" s="860"/>
    </row>
    <row r="16" spans="1:5">
      <c r="A16" s="634">
        <v>2.12</v>
      </c>
      <c r="B16" s="863"/>
      <c r="C16" s="634"/>
      <c r="D16" s="864"/>
      <c r="E16" s="860"/>
    </row>
    <row r="17" spans="1:5">
      <c r="A17" s="634">
        <v>2.13</v>
      </c>
      <c r="B17" s="863"/>
      <c r="C17" s="634"/>
      <c r="D17" s="864"/>
      <c r="E17" s="860"/>
    </row>
    <row r="18" spans="1:5">
      <c r="A18" s="634">
        <v>2.14</v>
      </c>
      <c r="B18" s="863"/>
      <c r="C18" s="634"/>
      <c r="D18" s="864"/>
      <c r="E18" s="860"/>
    </row>
    <row r="19" spans="1:5">
      <c r="A19" s="634">
        <v>2.15</v>
      </c>
      <c r="B19" s="265" t="s">
        <v>716</v>
      </c>
      <c r="C19" s="265"/>
      <c r="D19" s="861">
        <f>SUM(D11:D18)</f>
        <v>0</v>
      </c>
      <c r="E19" s="860"/>
    </row>
    <row r="20" spans="1:5">
      <c r="A20" s="858"/>
      <c r="B20" s="858"/>
      <c r="C20" s="858"/>
      <c r="D20" s="860"/>
      <c r="E20" s="860"/>
    </row>
    <row r="21" spans="1:5">
      <c r="A21" s="858"/>
      <c r="B21" s="265" t="s">
        <v>717</v>
      </c>
      <c r="C21" s="265"/>
      <c r="D21" s="860"/>
      <c r="E21" s="860"/>
    </row>
    <row r="22" spans="1:5">
      <c r="A22" s="634">
        <v>2.16</v>
      </c>
      <c r="B22" s="634" t="s">
        <v>718</v>
      </c>
      <c r="C22" s="634"/>
      <c r="D22" s="864"/>
      <c r="E22" s="860"/>
    </row>
    <row r="23" spans="1:5">
      <c r="A23" s="634">
        <v>2.17</v>
      </c>
      <c r="B23" s="634" t="s">
        <v>1062</v>
      </c>
      <c r="C23" s="634"/>
      <c r="D23" s="864"/>
      <c r="E23" s="860"/>
    </row>
    <row r="24" spans="1:5">
      <c r="A24" s="634">
        <v>2.1800000000000002</v>
      </c>
      <c r="B24" s="634" t="s">
        <v>719</v>
      </c>
      <c r="C24" s="634"/>
      <c r="D24" s="864"/>
      <c r="E24" s="860"/>
    </row>
    <row r="25" spans="1:5" ht="12.75" customHeight="1">
      <c r="A25" s="634">
        <v>2.19</v>
      </c>
      <c r="B25" s="634" t="s">
        <v>720</v>
      </c>
      <c r="C25" s="634"/>
      <c r="D25" s="864"/>
      <c r="E25" s="860"/>
    </row>
    <row r="26" spans="1:5" ht="12.75" customHeight="1">
      <c r="A26" s="865">
        <v>2.2000000000000002</v>
      </c>
      <c r="B26" s="634" t="s">
        <v>1575</v>
      </c>
      <c r="C26" s="634"/>
      <c r="D26" s="864"/>
      <c r="E26" s="860"/>
    </row>
    <row r="27" spans="1:5">
      <c r="A27" s="634">
        <v>2.21</v>
      </c>
      <c r="B27" s="634" t="s">
        <v>721</v>
      </c>
      <c r="C27" s="634"/>
      <c r="D27" s="861">
        <f>'Schedule 5.1'!G36+'Schedule 5.1'!G74</f>
        <v>0</v>
      </c>
      <c r="E27" s="860"/>
    </row>
    <row r="28" spans="1:5">
      <c r="A28" s="858"/>
      <c r="B28" s="634" t="s">
        <v>722</v>
      </c>
      <c r="C28" s="634"/>
      <c r="D28" s="860"/>
      <c r="E28" s="860"/>
    </row>
    <row r="29" spans="1:5">
      <c r="A29" s="634">
        <v>2.2200000000000002</v>
      </c>
      <c r="B29" s="863"/>
      <c r="C29" s="634"/>
      <c r="D29" s="864"/>
      <c r="E29" s="860"/>
    </row>
    <row r="30" spans="1:5">
      <c r="A30" s="634">
        <v>2.23</v>
      </c>
      <c r="B30" s="863"/>
      <c r="C30" s="634"/>
      <c r="D30" s="864"/>
      <c r="E30" s="860"/>
    </row>
    <row r="31" spans="1:5">
      <c r="A31" s="634">
        <v>2.2400000000000002</v>
      </c>
      <c r="B31" s="634" t="s">
        <v>2041</v>
      </c>
      <c r="C31" s="634"/>
      <c r="D31" s="861">
        <f>'Schedule 5.1'!G39+'Schedule 5.1'!G40+'Schedule 5.1'!G41</f>
        <v>0</v>
      </c>
      <c r="E31" s="860"/>
    </row>
    <row r="32" spans="1:5">
      <c r="A32" s="858"/>
      <c r="B32" s="634" t="s">
        <v>740</v>
      </c>
      <c r="C32" s="634"/>
      <c r="D32" s="860"/>
      <c r="E32" s="860"/>
    </row>
    <row r="33" spans="1:5">
      <c r="A33" s="634">
        <v>2.25</v>
      </c>
      <c r="B33" s="863"/>
      <c r="C33" s="634"/>
      <c r="D33" s="864"/>
      <c r="E33" s="860"/>
    </row>
    <row r="34" spans="1:5">
      <c r="A34" s="634">
        <v>2.2599999999999998</v>
      </c>
      <c r="B34" s="863"/>
      <c r="C34" s="634"/>
      <c r="D34" s="864"/>
      <c r="E34" s="860"/>
    </row>
    <row r="35" spans="1:5">
      <c r="A35" s="634">
        <v>2.27</v>
      </c>
      <c r="B35" s="265" t="s">
        <v>238</v>
      </c>
      <c r="C35" s="265"/>
      <c r="D35" s="861">
        <f>SUM(D22:D34)</f>
        <v>0</v>
      </c>
      <c r="E35" s="860"/>
    </row>
    <row r="36" spans="1:5">
      <c r="A36" s="858"/>
      <c r="B36" s="858"/>
      <c r="C36" s="858"/>
      <c r="D36" s="860"/>
      <c r="E36" s="860"/>
    </row>
    <row r="37" spans="1:5">
      <c r="A37" s="634">
        <v>2.3199999999999998</v>
      </c>
      <c r="B37" s="634" t="s">
        <v>2538</v>
      </c>
      <c r="C37" s="634"/>
      <c r="D37" s="861">
        <f>D50*-1</f>
        <v>0</v>
      </c>
      <c r="E37" s="860"/>
    </row>
    <row r="38" spans="1:5">
      <c r="A38" s="858"/>
      <c r="B38" s="858"/>
      <c r="C38" s="858"/>
      <c r="D38" s="860"/>
      <c r="E38" s="860"/>
    </row>
    <row r="39" spans="1:5">
      <c r="A39" s="858"/>
      <c r="B39" s="634" t="s">
        <v>239</v>
      </c>
      <c r="C39" s="634"/>
      <c r="D39" s="860"/>
      <c r="E39" s="860"/>
    </row>
    <row r="40" spans="1:5">
      <c r="A40" s="634">
        <v>2.33</v>
      </c>
      <c r="B40" s="863"/>
      <c r="C40" s="634"/>
      <c r="D40" s="864"/>
      <c r="E40" s="860"/>
    </row>
    <row r="41" spans="1:5">
      <c r="A41" s="634">
        <v>2.34</v>
      </c>
      <c r="B41" s="863"/>
      <c r="C41" s="634"/>
      <c r="D41" s="864"/>
      <c r="E41" s="860"/>
    </row>
    <row r="42" spans="1:5">
      <c r="A42" s="634">
        <v>2.35</v>
      </c>
      <c r="B42" s="265" t="s">
        <v>240</v>
      </c>
      <c r="C42" s="265"/>
      <c r="D42" s="861">
        <f>SUM(D40:D41)</f>
        <v>0</v>
      </c>
      <c r="E42" s="860"/>
    </row>
    <row r="43" spans="1:5">
      <c r="A43" s="858"/>
      <c r="B43" s="858"/>
      <c r="C43" s="858"/>
      <c r="D43" s="860"/>
      <c r="E43" s="860"/>
    </row>
    <row r="44" spans="1:5">
      <c r="A44" s="265">
        <v>2.4</v>
      </c>
      <c r="B44" s="265" t="s">
        <v>241</v>
      </c>
      <c r="C44" s="265"/>
      <c r="D44" s="860"/>
      <c r="E44" s="861">
        <f>D42+D37+D35+D19</f>
        <v>0</v>
      </c>
    </row>
    <row r="45" spans="1:5">
      <c r="A45" s="858"/>
      <c r="B45" s="858"/>
      <c r="C45" s="858"/>
      <c r="D45" s="860"/>
      <c r="E45" s="860"/>
    </row>
    <row r="46" spans="1:5">
      <c r="A46" s="265">
        <v>3</v>
      </c>
      <c r="B46" s="265" t="s">
        <v>242</v>
      </c>
      <c r="C46" s="265"/>
      <c r="D46" s="860"/>
      <c r="E46" s="860"/>
    </row>
    <row r="47" spans="1:5">
      <c r="A47" s="634">
        <v>3.1</v>
      </c>
      <c r="B47" s="634" t="s">
        <v>243</v>
      </c>
      <c r="C47" s="634"/>
      <c r="D47" s="861">
        <f>+'Sch 11A Tax Revenue and Adj '!J46</f>
        <v>0</v>
      </c>
      <c r="E47" s="860"/>
    </row>
    <row r="48" spans="1:5">
      <c r="A48" s="634">
        <v>3.2</v>
      </c>
      <c r="B48" s="634" t="s">
        <v>244</v>
      </c>
      <c r="C48" s="634"/>
      <c r="D48" s="866"/>
      <c r="E48" s="860"/>
    </row>
    <row r="49" spans="1:5">
      <c r="A49" s="634">
        <v>3.3</v>
      </c>
      <c r="B49" s="634" t="s">
        <v>2551</v>
      </c>
      <c r="C49" s="634"/>
      <c r="D49" s="861">
        <f>+'Sch 11A Tax Revenue and Adj '!J57</f>
        <v>0</v>
      </c>
      <c r="E49" s="860"/>
    </row>
    <row r="50" spans="1:5">
      <c r="A50" s="634">
        <v>3.4</v>
      </c>
      <c r="B50" s="634" t="s">
        <v>2552</v>
      </c>
      <c r="C50" s="634"/>
      <c r="D50" s="866"/>
      <c r="E50" s="860"/>
    </row>
    <row r="51" spans="1:5">
      <c r="A51" s="265">
        <v>3.5</v>
      </c>
      <c r="B51" s="265" t="s">
        <v>245</v>
      </c>
      <c r="C51" s="265"/>
      <c r="D51" s="860"/>
      <c r="E51" s="861">
        <f>SUM(D47:D50)</f>
        <v>0</v>
      </c>
    </row>
    <row r="52" spans="1:5" ht="15.6">
      <c r="A52" s="855" t="s">
        <v>638</v>
      </c>
      <c r="B52" s="858"/>
      <c r="C52" s="858"/>
      <c r="D52" s="860"/>
      <c r="E52" s="860"/>
    </row>
    <row r="53" spans="1:5">
      <c r="A53" s="858"/>
      <c r="B53" s="265" t="s">
        <v>246</v>
      </c>
      <c r="C53" s="265"/>
      <c r="D53" s="860"/>
      <c r="E53" s="860"/>
    </row>
    <row r="54" spans="1:5">
      <c r="A54" s="858"/>
      <c r="B54" s="858"/>
      <c r="C54" s="858"/>
      <c r="D54" s="860"/>
      <c r="E54" s="860"/>
    </row>
    <row r="55" spans="1:5">
      <c r="A55" s="265">
        <v>4</v>
      </c>
      <c r="B55" s="265" t="s">
        <v>247</v>
      </c>
      <c r="C55" s="265"/>
      <c r="D55" s="860"/>
      <c r="E55" s="860"/>
    </row>
    <row r="56" spans="1:5">
      <c r="A56" s="634">
        <v>4.0999999999999996</v>
      </c>
      <c r="B56" s="634" t="s">
        <v>248</v>
      </c>
      <c r="C56" s="634"/>
      <c r="D56" s="861">
        <f>'Sch 14 School Generated Funds'!C12</f>
        <v>0</v>
      </c>
      <c r="E56" s="860"/>
    </row>
    <row r="57" spans="1:5">
      <c r="A57" s="634">
        <v>4.2</v>
      </c>
      <c r="B57" s="634" t="s">
        <v>1043</v>
      </c>
      <c r="C57" s="634"/>
      <c r="D57" s="861">
        <f>+'Sch 14 School Generated Funds'!D12</f>
        <v>0</v>
      </c>
      <c r="E57" s="860"/>
    </row>
    <row r="58" spans="1:5">
      <c r="A58" s="265">
        <v>4.3</v>
      </c>
      <c r="B58" s="265" t="s">
        <v>1044</v>
      </c>
      <c r="C58" s="265"/>
      <c r="D58" s="860"/>
      <c r="E58" s="861">
        <f>SUM(D56:D57)</f>
        <v>0</v>
      </c>
    </row>
    <row r="59" spans="1:5">
      <c r="A59" s="858"/>
      <c r="B59" s="858"/>
      <c r="C59" s="858"/>
      <c r="D59" s="860"/>
      <c r="E59" s="860"/>
    </row>
    <row r="60" spans="1:5">
      <c r="A60" s="265">
        <v>5</v>
      </c>
      <c r="B60" s="265" t="s">
        <v>1045</v>
      </c>
      <c r="C60" s="265"/>
      <c r="D60" s="860"/>
      <c r="E60" s="860"/>
    </row>
    <row r="61" spans="1:5">
      <c r="A61" s="634">
        <v>5.0999999999999996</v>
      </c>
      <c r="B61" s="634" t="s">
        <v>649</v>
      </c>
      <c r="C61" s="634"/>
      <c r="D61" s="861">
        <f>'App B1 Tuition Fees'!M15+'App B1 Tuition Fees'!M26</f>
        <v>0</v>
      </c>
      <c r="E61" s="860"/>
    </row>
    <row r="62" spans="1:5">
      <c r="A62" s="634">
        <v>5.2</v>
      </c>
      <c r="B62" s="634" t="s">
        <v>650</v>
      </c>
      <c r="C62" s="634"/>
      <c r="D62" s="864"/>
      <c r="E62" s="860"/>
    </row>
    <row r="63" spans="1:5">
      <c r="A63" s="634">
        <v>5.3</v>
      </c>
      <c r="B63" s="634" t="s">
        <v>651</v>
      </c>
      <c r="C63" s="634"/>
      <c r="D63" s="864"/>
      <c r="E63" s="860"/>
    </row>
    <row r="64" spans="1:5">
      <c r="A64" s="634">
        <v>5.4</v>
      </c>
      <c r="B64" s="634" t="s">
        <v>1176</v>
      </c>
      <c r="C64" s="634"/>
      <c r="D64" s="864"/>
      <c r="E64" s="860"/>
    </row>
    <row r="65" spans="1:5">
      <c r="A65" s="634">
        <v>5.5</v>
      </c>
      <c r="B65" s="634" t="s">
        <v>363</v>
      </c>
      <c r="C65" s="634"/>
      <c r="D65" s="861">
        <f>'Schedule 5.1'!G42+'Schedule 5.1'!G83</f>
        <v>0</v>
      </c>
      <c r="E65" s="860"/>
    </row>
    <row r="66" spans="1:5">
      <c r="A66" s="858"/>
      <c r="B66" s="634" t="s">
        <v>364</v>
      </c>
      <c r="C66" s="634"/>
      <c r="D66" s="860"/>
      <c r="E66" s="860"/>
    </row>
    <row r="67" spans="1:5">
      <c r="A67" s="634">
        <v>5.6</v>
      </c>
      <c r="B67" s="863"/>
      <c r="C67" s="634"/>
      <c r="D67" s="864"/>
      <c r="E67" s="860"/>
    </row>
    <row r="68" spans="1:5">
      <c r="A68" s="634">
        <v>5.7</v>
      </c>
      <c r="B68" s="863"/>
      <c r="C68" s="634"/>
      <c r="D68" s="864"/>
      <c r="E68" s="860"/>
    </row>
    <row r="69" spans="1:5">
      <c r="A69" s="265">
        <v>5.8</v>
      </c>
      <c r="B69" s="265" t="s">
        <v>365</v>
      </c>
      <c r="C69" s="265"/>
      <c r="D69" s="860"/>
      <c r="E69" s="861">
        <f>SUM(D61:D68)</f>
        <v>0</v>
      </c>
    </row>
    <row r="70" spans="1:5">
      <c r="A70" s="858"/>
      <c r="B70" s="858"/>
      <c r="C70" s="858"/>
      <c r="D70" s="860"/>
      <c r="E70" s="860"/>
    </row>
    <row r="71" spans="1:5">
      <c r="A71" s="265">
        <v>6</v>
      </c>
      <c r="B71" s="265" t="s">
        <v>366</v>
      </c>
      <c r="C71" s="265"/>
      <c r="D71" s="860"/>
      <c r="E71" s="860"/>
    </row>
    <row r="72" spans="1:5">
      <c r="A72" s="634">
        <v>6.1</v>
      </c>
      <c r="B72" s="634" t="s">
        <v>1527</v>
      </c>
      <c r="C72" s="634"/>
      <c r="D72" s="867"/>
      <c r="E72" s="860"/>
    </row>
    <row r="73" spans="1:5">
      <c r="A73" s="634">
        <v>6.2</v>
      </c>
      <c r="B73" s="634" t="s">
        <v>1528</v>
      </c>
      <c r="C73" s="634"/>
      <c r="D73" s="867"/>
      <c r="E73" s="860"/>
    </row>
    <row r="74" spans="1:5">
      <c r="A74" s="265">
        <v>6.3</v>
      </c>
      <c r="B74" s="265" t="s">
        <v>367</v>
      </c>
      <c r="C74" s="265"/>
      <c r="D74" s="860"/>
      <c r="E74" s="861">
        <f>SUM(D72:D73)</f>
        <v>0</v>
      </c>
    </row>
    <row r="75" spans="1:5">
      <c r="A75" s="858"/>
      <c r="B75" s="858"/>
      <c r="C75" s="858"/>
      <c r="D75" s="860"/>
      <c r="E75" s="860"/>
    </row>
    <row r="76" spans="1:5">
      <c r="A76" s="265">
        <v>7</v>
      </c>
      <c r="B76" s="265" t="s">
        <v>368</v>
      </c>
      <c r="C76" s="265"/>
      <c r="D76" s="860"/>
      <c r="E76" s="860"/>
    </row>
    <row r="77" spans="1:5">
      <c r="A77" s="634">
        <v>7.1</v>
      </c>
      <c r="B77" s="634" t="s">
        <v>650</v>
      </c>
      <c r="C77" s="634"/>
      <c r="D77" s="864"/>
      <c r="E77" s="860"/>
    </row>
    <row r="78" spans="1:5">
      <c r="A78" s="634">
        <v>7.2</v>
      </c>
      <c r="B78" s="634" t="s">
        <v>369</v>
      </c>
      <c r="C78" s="634"/>
      <c r="D78" s="864"/>
      <c r="E78" s="860"/>
    </row>
    <row r="79" spans="1:5">
      <c r="A79" s="634">
        <v>7.3</v>
      </c>
      <c r="B79" s="634" t="s">
        <v>370</v>
      </c>
      <c r="C79" s="634"/>
      <c r="D79" s="864"/>
      <c r="E79" s="860"/>
    </row>
    <row r="80" spans="1:5">
      <c r="A80" s="858"/>
      <c r="B80" s="634" t="s">
        <v>364</v>
      </c>
      <c r="C80" s="634"/>
      <c r="D80" s="860"/>
      <c r="E80" s="860"/>
    </row>
    <row r="81" spans="1:5">
      <c r="A81" s="634">
        <v>7.5</v>
      </c>
      <c r="B81" s="863"/>
      <c r="C81" s="634"/>
      <c r="D81" s="864"/>
      <c r="E81" s="860"/>
    </row>
    <row r="82" spans="1:5">
      <c r="A82" s="634">
        <v>7.6</v>
      </c>
      <c r="B82" s="863"/>
      <c r="C82" s="634"/>
      <c r="D82" s="864"/>
      <c r="E82" s="860"/>
    </row>
    <row r="83" spans="1:5">
      <c r="A83" s="265">
        <v>7.7</v>
      </c>
      <c r="B83" s="265" t="s">
        <v>371</v>
      </c>
      <c r="C83" s="265"/>
      <c r="D83" s="860"/>
      <c r="E83" s="861">
        <f>SUM(D77:D82)</f>
        <v>0</v>
      </c>
    </row>
    <row r="84" spans="1:5">
      <c r="A84" s="858"/>
      <c r="B84" s="858"/>
      <c r="C84" s="858"/>
      <c r="D84" s="860"/>
      <c r="E84" s="860"/>
    </row>
    <row r="85" spans="1:5">
      <c r="A85" s="265">
        <v>8</v>
      </c>
      <c r="B85" s="265" t="s">
        <v>372</v>
      </c>
      <c r="C85" s="265"/>
      <c r="D85" s="860"/>
      <c r="E85" s="860"/>
    </row>
    <row r="86" spans="1:5">
      <c r="A86" s="634">
        <v>8.1</v>
      </c>
      <c r="B86" s="634" t="s">
        <v>373</v>
      </c>
      <c r="C86" s="634"/>
      <c r="D86" s="861">
        <f>'App B1 Tuition Fees'!M18+'App B1 Tuition Fees'!M29</f>
        <v>0</v>
      </c>
      <c r="E86" s="860"/>
    </row>
    <row r="87" spans="1:5">
      <c r="A87" s="634">
        <v>8.1999999999999993</v>
      </c>
      <c r="B87" s="634" t="s">
        <v>374</v>
      </c>
      <c r="C87" s="634"/>
      <c r="D87" s="861">
        <f>'App B1 Tuition Fees'!M16+'App B1 Tuition Fees'!M17+'App B1 Tuition Fees'!M27+'App B1 Tuition Fees'!M28</f>
        <v>0</v>
      </c>
      <c r="E87" s="860"/>
    </row>
    <row r="88" spans="1:5">
      <c r="A88" s="634">
        <v>8.3000000000000007</v>
      </c>
      <c r="B88" s="634" t="s">
        <v>375</v>
      </c>
      <c r="C88" s="634"/>
      <c r="D88" s="861">
        <f>'App B1 Tuition Fees'!M19+'App B1 Tuition Fees'!M30</f>
        <v>0</v>
      </c>
      <c r="E88" s="860"/>
    </row>
    <row r="89" spans="1:5">
      <c r="A89" s="634">
        <v>8.4</v>
      </c>
      <c r="B89" s="634" t="s">
        <v>376</v>
      </c>
      <c r="C89" s="634"/>
      <c r="D89" s="861">
        <f>'App B1 Tuition Fees'!M22+'App B1 Tuition Fees'!M56</f>
        <v>0</v>
      </c>
      <c r="E89" s="860"/>
    </row>
    <row r="90" spans="1:5">
      <c r="A90" s="634">
        <v>8.5</v>
      </c>
      <c r="B90" s="634" t="s">
        <v>650</v>
      </c>
      <c r="C90" s="634"/>
      <c r="D90" s="864"/>
      <c r="E90" s="860"/>
    </row>
    <row r="91" spans="1:5">
      <c r="A91" s="634">
        <v>8.6</v>
      </c>
      <c r="B91" s="634" t="s">
        <v>369</v>
      </c>
      <c r="C91" s="634"/>
      <c r="D91" s="864"/>
      <c r="E91" s="860"/>
    </row>
    <row r="92" spans="1:5">
      <c r="A92" s="634">
        <v>8.6999999999999993</v>
      </c>
      <c r="B92" s="634" t="s">
        <v>377</v>
      </c>
      <c r="C92" s="634"/>
      <c r="D92" s="864"/>
      <c r="E92" s="860"/>
    </row>
    <row r="93" spans="1:5">
      <c r="A93" s="634">
        <v>8.8000000000000007</v>
      </c>
      <c r="B93" s="634" t="s">
        <v>378</v>
      </c>
      <c r="C93" s="634"/>
      <c r="D93" s="864"/>
      <c r="E93" s="860"/>
    </row>
    <row r="94" spans="1:5">
      <c r="A94" s="634">
        <v>8.9</v>
      </c>
      <c r="B94" s="634" t="s">
        <v>379</v>
      </c>
      <c r="C94" s="634"/>
      <c r="D94" s="864"/>
      <c r="E94" s="860"/>
    </row>
    <row r="95" spans="1:5">
      <c r="A95" s="865">
        <v>8.1</v>
      </c>
      <c r="B95" s="634" t="s">
        <v>380</v>
      </c>
      <c r="C95" s="634"/>
      <c r="D95" s="864"/>
      <c r="E95" s="860"/>
    </row>
    <row r="96" spans="1:5">
      <c r="A96" s="634">
        <v>8.11</v>
      </c>
      <c r="B96" s="634" t="s">
        <v>534</v>
      </c>
      <c r="C96" s="634"/>
      <c r="D96" s="864"/>
      <c r="E96" s="860"/>
    </row>
    <row r="97" spans="1:5">
      <c r="A97" s="634">
        <v>8.1199999999999992</v>
      </c>
      <c r="B97" s="634" t="s">
        <v>381</v>
      </c>
      <c r="C97" s="634"/>
      <c r="D97" s="864"/>
      <c r="E97" s="860"/>
    </row>
    <row r="98" spans="1:5">
      <c r="A98" s="634">
        <v>8.1300000000000008</v>
      </c>
      <c r="B98" s="634" t="s">
        <v>382</v>
      </c>
      <c r="C98" s="634"/>
      <c r="D98" s="864"/>
      <c r="E98" s="860"/>
    </row>
    <row r="99" spans="1:5">
      <c r="A99" s="634">
        <v>8.14</v>
      </c>
      <c r="B99" s="634" t="s">
        <v>383</v>
      </c>
      <c r="C99" s="634"/>
      <c r="D99" s="864"/>
      <c r="E99" s="860"/>
    </row>
    <row r="100" spans="1:5">
      <c r="A100" s="634">
        <v>8.15</v>
      </c>
      <c r="B100" s="634" t="s">
        <v>384</v>
      </c>
      <c r="C100" s="634"/>
      <c r="D100" s="861">
        <f>'Schedule 5.1'!G44+'Schedule 5.1'!G45+'Schedule 5.1'!G46+'Schedule 5.1'!G47</f>
        <v>0</v>
      </c>
      <c r="E100" s="860"/>
    </row>
    <row r="101" spans="1:5">
      <c r="A101" s="634"/>
      <c r="B101" s="634" t="s">
        <v>946</v>
      </c>
      <c r="C101" s="634"/>
      <c r="D101" s="868"/>
      <c r="E101" s="860"/>
    </row>
    <row r="102" spans="1:5">
      <c r="A102" s="634">
        <v>8.16</v>
      </c>
      <c r="B102" s="863"/>
      <c r="C102" s="634"/>
      <c r="D102" s="866"/>
      <c r="E102" s="860"/>
    </row>
    <row r="103" spans="1:5">
      <c r="A103" s="634">
        <v>8.17</v>
      </c>
      <c r="B103" s="863"/>
      <c r="C103" s="634"/>
      <c r="D103" s="866"/>
      <c r="E103" s="860"/>
    </row>
    <row r="104" spans="1:5">
      <c r="A104" s="858"/>
      <c r="B104" s="634" t="s">
        <v>364</v>
      </c>
      <c r="C104" s="634"/>
      <c r="D104" s="860"/>
      <c r="E104" s="860"/>
    </row>
    <row r="105" spans="1:5">
      <c r="A105" s="634">
        <v>8.18</v>
      </c>
      <c r="B105" s="863"/>
      <c r="C105" s="634"/>
      <c r="D105" s="864"/>
      <c r="E105" s="860"/>
    </row>
    <row r="106" spans="1:5">
      <c r="A106" s="865">
        <v>8.19</v>
      </c>
      <c r="B106" s="863"/>
      <c r="C106" s="634"/>
      <c r="D106" s="864"/>
      <c r="E106" s="860"/>
    </row>
    <row r="107" spans="1:5">
      <c r="A107" s="865">
        <v>8.1999999999999993</v>
      </c>
      <c r="B107" s="863"/>
      <c r="C107" s="634"/>
      <c r="D107" s="864"/>
      <c r="E107" s="860"/>
    </row>
    <row r="108" spans="1:5">
      <c r="A108" s="865">
        <v>8.2100000000000009</v>
      </c>
      <c r="B108" s="863"/>
      <c r="C108" s="634"/>
      <c r="D108" s="864"/>
      <c r="E108" s="860"/>
    </row>
    <row r="109" spans="1:5">
      <c r="A109" s="865">
        <v>8.2200000000000006</v>
      </c>
      <c r="B109" s="863"/>
      <c r="C109" s="634"/>
      <c r="D109" s="864"/>
      <c r="E109" s="860"/>
    </row>
    <row r="110" spans="1:5">
      <c r="A110" s="865">
        <v>8.23</v>
      </c>
      <c r="B110" s="863"/>
      <c r="C110" s="634"/>
      <c r="D110" s="864"/>
      <c r="E110" s="860"/>
    </row>
    <row r="111" spans="1:5">
      <c r="A111" s="865">
        <v>8.24</v>
      </c>
      <c r="B111" s="863"/>
      <c r="C111" s="634"/>
      <c r="D111" s="864"/>
      <c r="E111" s="860"/>
    </row>
    <row r="112" spans="1:5">
      <c r="A112" s="865">
        <v>8.25</v>
      </c>
      <c r="B112" s="863"/>
      <c r="C112" s="634"/>
      <c r="D112" s="864"/>
      <c r="E112" s="860"/>
    </row>
    <row r="113" spans="1:5">
      <c r="A113" s="865">
        <v>8.26</v>
      </c>
      <c r="B113" s="863"/>
      <c r="C113" s="634"/>
      <c r="D113" s="864"/>
      <c r="E113" s="860"/>
    </row>
    <row r="114" spans="1:5">
      <c r="A114" s="869">
        <v>8.27</v>
      </c>
      <c r="B114" s="265" t="s">
        <v>385</v>
      </c>
      <c r="C114" s="265"/>
      <c r="D114" s="860"/>
      <c r="E114" s="861">
        <f>SUM(D86:D113)</f>
        <v>0</v>
      </c>
    </row>
    <row r="115" spans="1:5">
      <c r="A115" s="858"/>
      <c r="B115" s="858"/>
      <c r="C115" s="858"/>
      <c r="D115" s="860"/>
      <c r="E115" s="860"/>
    </row>
    <row r="116" spans="1:5">
      <c r="A116" s="265">
        <v>9</v>
      </c>
      <c r="B116" s="265" t="s">
        <v>1103</v>
      </c>
      <c r="C116" s="265"/>
      <c r="D116" s="858"/>
      <c r="E116" s="870">
        <f>SUM(E8:E114)</f>
        <v>0</v>
      </c>
    </row>
    <row r="117" spans="1:5" ht="13.8" thickBot="1">
      <c r="A117" s="871"/>
      <c r="B117" s="871"/>
      <c r="C117" s="871"/>
      <c r="D117" s="871"/>
      <c r="E117" s="871"/>
    </row>
    <row r="118" spans="1:5" hidden="1"/>
    <row r="119" spans="1:5" hidden="1"/>
    <row r="120" spans="1:5" hidden="1"/>
    <row r="121" spans="1:5" hidden="1"/>
    <row r="122" spans="1:5" hidden="1"/>
    <row r="123" spans="1:5" hidden="1"/>
    <row r="124" spans="1:5" hidden="1"/>
    <row r="125" spans="1:5" hidden="1"/>
    <row r="126" spans="1:5" hidden="1"/>
    <row r="127" spans="1:5" hidden="1"/>
    <row r="128" spans="1:5" hidden="1"/>
    <row r="129" hidden="1"/>
  </sheetData>
  <sheetProtection password="C797" sheet="1" objects="1" scenarios="1"/>
  <protectedRanges>
    <protectedRange sqref="E126" name="Range27"/>
    <protectedRange sqref="B67:B68" name="Range22"/>
    <protectedRange sqref="D105:D113" name="Range20"/>
    <protectedRange sqref="B105:B113" name="Range19"/>
    <protectedRange sqref="B81:B82" name="Range17"/>
    <protectedRange sqref="D81:D82" name="Range16"/>
    <protectedRange sqref="D77:D79" name="Range15"/>
    <protectedRange sqref="D72:D73" name="Range14"/>
    <protectedRange sqref="B13:B18" name="Range13"/>
    <protectedRange sqref="B29:B30" name="Range12"/>
    <protectedRange sqref="B33:B34" name="Range11"/>
    <protectedRange sqref="D67:D68" name="Range9"/>
    <protectedRange sqref="D61:D64" name="Range8"/>
    <protectedRange sqref="D40:D41" name="Range7"/>
    <protectedRange sqref="D33:D34" name="Range5"/>
    <protectedRange sqref="D29:D30" name="Range4"/>
    <protectedRange sqref="D22:D26" name="Range3"/>
    <protectedRange sqref="D13:D18" name="Range2"/>
    <protectedRange sqref="B40:B41" name="Range21"/>
    <protectedRange sqref="D48" name="Range23"/>
    <protectedRange sqref="D50" name="Range24"/>
    <protectedRange sqref="D90:D99" name="Range25"/>
    <protectedRange sqref="E120" name="Range26"/>
  </protectedRange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rowBreaks count="2" manualBreakCount="2">
    <brk id="51" max="4" man="1"/>
    <brk id="117"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59"/>
  <sheetViews>
    <sheetView topLeftCell="A31" zoomScale="75" zoomScaleNormal="75" workbookViewId="0">
      <selection activeCell="F51" sqref="F51"/>
    </sheetView>
  </sheetViews>
  <sheetFormatPr defaultColWidth="0" defaultRowHeight="0" customHeight="1" zeroHeight="1"/>
  <cols>
    <col min="1" max="1" width="52.88671875" style="626" customWidth="1"/>
    <col min="2" max="2" width="6.5546875" style="626" customWidth="1"/>
    <col min="3" max="3" width="14.6640625" style="626" customWidth="1"/>
    <col min="4" max="4" width="12.44140625" style="626" customWidth="1"/>
    <col min="5" max="5" width="17.6640625" style="626" customWidth="1"/>
    <col min="6" max="6" width="13.44140625" style="626" customWidth="1"/>
    <col min="7" max="7" width="11.5546875" style="626" customWidth="1"/>
    <col min="8" max="8" width="12.6640625" style="626" customWidth="1"/>
    <col min="9" max="9" width="13.109375" style="626" customWidth="1"/>
    <col min="10" max="12" width="14.5546875" style="626" customWidth="1"/>
    <col min="13" max="13" width="17" style="626" customWidth="1"/>
    <col min="14" max="14" width="4" style="626" customWidth="1"/>
    <col min="15" max="15" width="2.33203125" style="626" customWidth="1"/>
    <col min="16" max="16384" width="0" style="626" hidden="1"/>
  </cols>
  <sheetData>
    <row r="1" spans="1:15" ht="15.6">
      <c r="A1" s="86" t="s">
        <v>638</v>
      </c>
      <c r="B1" s="86"/>
      <c r="C1" s="642"/>
      <c r="D1" s="642"/>
      <c r="E1" s="642"/>
      <c r="F1" s="78"/>
      <c r="G1" s="78"/>
      <c r="H1" s="78"/>
      <c r="I1" s="78"/>
      <c r="J1" s="78"/>
      <c r="K1" s="78"/>
      <c r="L1" s="78"/>
      <c r="M1" s="78"/>
      <c r="N1" s="78"/>
      <c r="O1" s="78"/>
    </row>
    <row r="2" spans="1:15" ht="15.6" thickBot="1">
      <c r="A2" s="642"/>
      <c r="B2" s="642"/>
      <c r="C2" s="642"/>
      <c r="D2" s="642"/>
      <c r="E2" s="642"/>
      <c r="F2" s="78"/>
      <c r="G2" s="78"/>
      <c r="H2" s="78"/>
      <c r="I2" s="78"/>
      <c r="J2" s="78"/>
      <c r="K2" s="78"/>
      <c r="L2" s="78"/>
      <c r="M2" s="78"/>
      <c r="N2" s="78"/>
      <c r="O2" s="78"/>
    </row>
    <row r="3" spans="1:15" ht="18" thickBot="1">
      <c r="A3" s="44" t="s">
        <v>1669</v>
      </c>
      <c r="B3" s="44"/>
      <c r="C3" s="872"/>
      <c r="D3" s="872"/>
      <c r="E3" s="872"/>
      <c r="F3" s="872"/>
      <c r="G3" s="872"/>
      <c r="H3" s="173" t="s">
        <v>166</v>
      </c>
      <c r="I3" s="173"/>
      <c r="J3" s="2308" t="str">
        <f>'1 Summary'!G2</f>
        <v/>
      </c>
      <c r="K3" s="2309"/>
      <c r="L3" s="2309"/>
      <c r="M3" s="2310"/>
      <c r="N3" s="2311"/>
      <c r="O3" s="78"/>
    </row>
    <row r="4" spans="1:15" ht="18" thickBot="1">
      <c r="A4" s="44" t="s">
        <v>2525</v>
      </c>
      <c r="B4" s="44"/>
      <c r="C4" s="872"/>
      <c r="D4" s="872"/>
      <c r="E4" s="872"/>
      <c r="F4" s="872"/>
      <c r="G4" s="872"/>
      <c r="H4" s="31" t="s">
        <v>669</v>
      </c>
      <c r="I4" s="158"/>
      <c r="J4" s="911">
        <f>'1 Summary'!G3</f>
        <v>0</v>
      </c>
      <c r="K4" s="88"/>
      <c r="L4" s="88"/>
      <c r="M4" s="88"/>
      <c r="N4" s="873"/>
      <c r="O4" s="78"/>
    </row>
    <row r="5" spans="1:15" ht="17.399999999999999">
      <c r="A5" s="44"/>
      <c r="B5" s="44"/>
      <c r="C5" s="44"/>
      <c r="D5" s="44"/>
      <c r="E5" s="44"/>
      <c r="F5" s="44"/>
      <c r="G5" s="44"/>
      <c r="H5" s="44"/>
      <c r="I5" s="44"/>
      <c r="J5" s="44"/>
      <c r="K5" s="44"/>
      <c r="L5" s="44"/>
      <c r="M5" s="44"/>
      <c r="N5" s="78"/>
      <c r="O5" s="78"/>
    </row>
    <row r="6" spans="1:15" ht="15.6">
      <c r="A6" s="86"/>
      <c r="B6" s="86"/>
      <c r="C6" s="78"/>
      <c r="D6" s="78"/>
      <c r="E6" s="874"/>
      <c r="F6" s="875"/>
      <c r="G6" s="876"/>
      <c r="H6" s="78"/>
      <c r="I6" s="78"/>
      <c r="J6" s="78"/>
      <c r="K6" s="78"/>
      <c r="L6" s="78"/>
      <c r="M6" s="78"/>
      <c r="N6" s="78"/>
      <c r="O6" s="78"/>
    </row>
    <row r="7" spans="1:15" ht="15.6">
      <c r="A7" s="86"/>
      <c r="B7" s="86"/>
      <c r="C7" s="2312" t="s">
        <v>750</v>
      </c>
      <c r="D7" s="2313"/>
      <c r="E7" s="2313"/>
      <c r="F7" s="2313"/>
      <c r="G7" s="2313"/>
      <c r="H7" s="2313"/>
      <c r="I7" s="2313"/>
      <c r="J7" s="2313"/>
      <c r="K7" s="2313"/>
      <c r="L7" s="2313"/>
      <c r="M7" s="2314"/>
      <c r="N7" s="78"/>
      <c r="O7" s="78"/>
    </row>
    <row r="8" spans="1:15" ht="75">
      <c r="A8" s="878" t="s">
        <v>1918</v>
      </c>
      <c r="B8" s="878"/>
      <c r="C8" s="879" t="s">
        <v>1233</v>
      </c>
      <c r="D8" s="879" t="s">
        <v>1234</v>
      </c>
      <c r="E8" s="879" t="s">
        <v>1235</v>
      </c>
      <c r="F8" s="879" t="s">
        <v>1236</v>
      </c>
      <c r="G8" s="879" t="s">
        <v>751</v>
      </c>
      <c r="H8" s="879" t="s">
        <v>1853</v>
      </c>
      <c r="I8" s="879" t="s">
        <v>1854</v>
      </c>
      <c r="J8" s="879" t="s">
        <v>658</v>
      </c>
      <c r="K8" s="879" t="s">
        <v>1897</v>
      </c>
      <c r="L8" s="879" t="s">
        <v>1670</v>
      </c>
      <c r="M8" s="879" t="s">
        <v>1898</v>
      </c>
      <c r="N8" s="880"/>
      <c r="O8" s="78"/>
    </row>
    <row r="9" spans="1:15" ht="15.6">
      <c r="A9" s="881" t="s">
        <v>597</v>
      </c>
      <c r="B9" s="881"/>
      <c r="C9" s="882" t="s">
        <v>208</v>
      </c>
      <c r="D9" s="882" t="s">
        <v>1945</v>
      </c>
      <c r="E9" s="882" t="s">
        <v>1946</v>
      </c>
      <c r="F9" s="882" t="s">
        <v>1947</v>
      </c>
      <c r="G9" s="882">
        <v>7</v>
      </c>
      <c r="H9" s="882">
        <v>8</v>
      </c>
      <c r="I9" s="882">
        <v>9</v>
      </c>
      <c r="J9" s="882">
        <v>10</v>
      </c>
      <c r="K9" s="882">
        <v>11</v>
      </c>
      <c r="L9" s="882"/>
      <c r="M9" s="882">
        <v>12</v>
      </c>
      <c r="N9" s="880"/>
      <c r="O9" s="78"/>
    </row>
    <row r="10" spans="1:15" ht="15.6">
      <c r="A10" s="883" t="s">
        <v>1350</v>
      </c>
      <c r="B10" s="884">
        <v>51</v>
      </c>
      <c r="C10" s="885"/>
      <c r="D10" s="885"/>
      <c r="E10" s="886"/>
      <c r="F10" s="885"/>
      <c r="G10" s="886"/>
      <c r="H10" s="885"/>
      <c r="I10" s="885"/>
      <c r="J10" s="886"/>
      <c r="K10" s="886"/>
      <c r="L10" s="886"/>
      <c r="M10" s="887">
        <f>SUM(C10:L10)</f>
        <v>0</v>
      </c>
      <c r="N10" s="880"/>
      <c r="O10" s="78"/>
    </row>
    <row r="11" spans="1:15" ht="15.6">
      <c r="A11" s="883" t="s">
        <v>1870</v>
      </c>
      <c r="B11" s="884">
        <v>52</v>
      </c>
      <c r="C11" s="885"/>
      <c r="D11" s="885"/>
      <c r="E11" s="886"/>
      <c r="F11" s="886"/>
      <c r="G11" s="886"/>
      <c r="H11" s="886"/>
      <c r="I11" s="886"/>
      <c r="J11" s="886"/>
      <c r="K11" s="886"/>
      <c r="L11" s="886"/>
      <c r="M11" s="887">
        <f t="shared" ref="M11:M25" si="0">SUM(C11:L11)</f>
        <v>0</v>
      </c>
      <c r="N11" s="880"/>
      <c r="O11" s="78"/>
    </row>
    <row r="12" spans="1:15" ht="15.6">
      <c r="A12" s="883" t="s">
        <v>1871</v>
      </c>
      <c r="B12" s="884">
        <v>53.1</v>
      </c>
      <c r="C12" s="885"/>
      <c r="D12" s="885"/>
      <c r="E12" s="886"/>
      <c r="F12" s="886"/>
      <c r="G12" s="886"/>
      <c r="H12" s="886"/>
      <c r="I12" s="886"/>
      <c r="J12" s="886"/>
      <c r="K12" s="886"/>
      <c r="L12" s="886"/>
      <c r="M12" s="887">
        <f t="shared" si="0"/>
        <v>0</v>
      </c>
      <c r="N12" s="880"/>
      <c r="O12" s="78"/>
    </row>
    <row r="13" spans="1:15" ht="15.6">
      <c r="A13" s="883" t="s">
        <v>2341</v>
      </c>
      <c r="B13" s="884">
        <v>53.2</v>
      </c>
      <c r="C13" s="885"/>
      <c r="D13" s="885"/>
      <c r="E13" s="886"/>
      <c r="F13" s="886"/>
      <c r="G13" s="886"/>
      <c r="H13" s="886"/>
      <c r="I13" s="886"/>
      <c r="J13" s="886"/>
      <c r="K13" s="886"/>
      <c r="L13" s="886"/>
      <c r="M13" s="887">
        <f t="shared" si="0"/>
        <v>0</v>
      </c>
      <c r="N13" s="880"/>
      <c r="O13" s="78"/>
    </row>
    <row r="14" spans="1:15" ht="30.6">
      <c r="A14" s="878" t="s">
        <v>2196</v>
      </c>
      <c r="B14" s="888">
        <v>55</v>
      </c>
      <c r="C14" s="886"/>
      <c r="D14" s="886"/>
      <c r="E14" s="886"/>
      <c r="F14" s="885"/>
      <c r="G14" s="889"/>
      <c r="H14" s="885"/>
      <c r="I14" s="885"/>
      <c r="J14" s="885"/>
      <c r="K14" s="886"/>
      <c r="L14" s="886"/>
      <c r="M14" s="887">
        <f t="shared" si="0"/>
        <v>0</v>
      </c>
      <c r="N14" s="880"/>
      <c r="O14" s="78"/>
    </row>
    <row r="15" spans="1:15" ht="15.6">
      <c r="A15" s="883" t="s">
        <v>1872</v>
      </c>
      <c r="B15" s="884">
        <v>54</v>
      </c>
      <c r="C15" s="886"/>
      <c r="D15" s="886"/>
      <c r="E15" s="886"/>
      <c r="F15" s="885"/>
      <c r="G15" s="885"/>
      <c r="H15" s="885"/>
      <c r="I15" s="885"/>
      <c r="J15" s="886"/>
      <c r="K15" s="886"/>
      <c r="L15" s="886"/>
      <c r="M15" s="887">
        <f t="shared" si="0"/>
        <v>0</v>
      </c>
      <c r="N15" s="880"/>
      <c r="O15" s="78"/>
    </row>
    <row r="16" spans="1:15" ht="15.6">
      <c r="A16" s="878" t="s">
        <v>1592</v>
      </c>
      <c r="B16" s="888">
        <v>56</v>
      </c>
      <c r="C16" s="885"/>
      <c r="D16" s="885"/>
      <c r="E16" s="886"/>
      <c r="F16" s="885"/>
      <c r="G16" s="889"/>
      <c r="H16" s="885"/>
      <c r="I16" s="885"/>
      <c r="J16" s="885"/>
      <c r="K16" s="886"/>
      <c r="L16" s="886"/>
      <c r="M16" s="887">
        <f t="shared" si="0"/>
        <v>0</v>
      </c>
      <c r="N16" s="880"/>
      <c r="O16" s="78"/>
    </row>
    <row r="17" spans="1:15" ht="15.6">
      <c r="A17" s="883" t="s">
        <v>200</v>
      </c>
      <c r="B17" s="884">
        <v>57</v>
      </c>
      <c r="C17" s="885"/>
      <c r="D17" s="885"/>
      <c r="E17" s="886"/>
      <c r="F17" s="885"/>
      <c r="G17" s="886"/>
      <c r="H17" s="886"/>
      <c r="I17" s="885"/>
      <c r="J17" s="885"/>
      <c r="K17" s="886"/>
      <c r="L17" s="886"/>
      <c r="M17" s="887">
        <f t="shared" si="0"/>
        <v>0</v>
      </c>
      <c r="N17" s="880"/>
      <c r="O17" s="78"/>
    </row>
    <row r="18" spans="1:15" ht="15.6">
      <c r="A18" s="883" t="s">
        <v>1235</v>
      </c>
      <c r="B18" s="884">
        <v>58</v>
      </c>
      <c r="C18" s="885"/>
      <c r="D18" s="885"/>
      <c r="E18" s="885"/>
      <c r="F18" s="886"/>
      <c r="G18" s="886"/>
      <c r="H18" s="886"/>
      <c r="I18" s="886"/>
      <c r="J18" s="885"/>
      <c r="K18" s="886"/>
      <c r="L18" s="886"/>
      <c r="M18" s="887">
        <f t="shared" si="0"/>
        <v>0</v>
      </c>
      <c r="N18" s="880"/>
      <c r="O18" s="78"/>
    </row>
    <row r="19" spans="1:15" ht="15.6">
      <c r="A19" s="878" t="s">
        <v>1433</v>
      </c>
      <c r="B19" s="888">
        <v>67</v>
      </c>
      <c r="C19" s="885"/>
      <c r="D19" s="885"/>
      <c r="E19" s="886"/>
      <c r="F19" s="890"/>
      <c r="G19" s="890"/>
      <c r="H19" s="890"/>
      <c r="I19" s="886"/>
      <c r="J19" s="886"/>
      <c r="K19" s="890"/>
      <c r="L19" s="890"/>
      <c r="M19" s="887">
        <f t="shared" si="0"/>
        <v>0</v>
      </c>
      <c r="N19" s="880"/>
      <c r="O19" s="78"/>
    </row>
    <row r="20" spans="1:15" ht="15.6">
      <c r="A20" s="878" t="s">
        <v>1432</v>
      </c>
      <c r="B20" s="888">
        <v>61</v>
      </c>
      <c r="C20" s="885"/>
      <c r="D20" s="885"/>
      <c r="E20" s="885"/>
      <c r="F20" s="885"/>
      <c r="G20" s="886"/>
      <c r="H20" s="886"/>
      <c r="I20" s="886"/>
      <c r="J20" s="885"/>
      <c r="K20" s="886"/>
      <c r="L20" s="886"/>
      <c r="M20" s="887">
        <f t="shared" si="0"/>
        <v>0</v>
      </c>
      <c r="N20" s="880"/>
      <c r="O20" s="78"/>
    </row>
    <row r="21" spans="1:15" ht="15.6">
      <c r="A21" s="878" t="s">
        <v>2123</v>
      </c>
      <c r="B21" s="888">
        <v>62</v>
      </c>
      <c r="C21" s="885"/>
      <c r="D21" s="885"/>
      <c r="E21" s="885"/>
      <c r="F21" s="885"/>
      <c r="G21" s="885"/>
      <c r="H21" s="885"/>
      <c r="I21" s="885"/>
      <c r="J21" s="886"/>
      <c r="K21" s="885"/>
      <c r="L21" s="886"/>
      <c r="M21" s="887">
        <f t="shared" si="0"/>
        <v>0</v>
      </c>
      <c r="N21" s="880"/>
      <c r="O21" s="78"/>
    </row>
    <row r="22" spans="1:15" ht="15.6">
      <c r="A22" s="883" t="s">
        <v>640</v>
      </c>
      <c r="B22" s="884">
        <v>59</v>
      </c>
      <c r="C22" s="885"/>
      <c r="D22" s="885"/>
      <c r="E22" s="886"/>
      <c r="F22" s="891"/>
      <c r="G22" s="886"/>
      <c r="H22" s="885"/>
      <c r="I22" s="885"/>
      <c r="J22" s="885"/>
      <c r="K22" s="885"/>
      <c r="L22" s="886"/>
      <c r="M22" s="887">
        <f t="shared" si="0"/>
        <v>0</v>
      </c>
      <c r="N22" s="880"/>
      <c r="O22" s="199"/>
    </row>
    <row r="23" spans="1:15" ht="30.6">
      <c r="A23" s="878" t="s">
        <v>757</v>
      </c>
      <c r="B23" s="888">
        <v>63</v>
      </c>
      <c r="C23" s="885"/>
      <c r="D23" s="885"/>
      <c r="E23" s="885"/>
      <c r="F23" s="885"/>
      <c r="G23" s="886"/>
      <c r="H23" s="885"/>
      <c r="I23" s="885"/>
      <c r="J23" s="885"/>
      <c r="K23" s="885"/>
      <c r="L23" s="886"/>
      <c r="M23" s="887">
        <f t="shared" si="0"/>
        <v>0</v>
      </c>
      <c r="N23" s="880"/>
      <c r="O23" s="199"/>
    </row>
    <row r="24" spans="1:15" ht="15.6">
      <c r="A24" s="892" t="s">
        <v>1671</v>
      </c>
      <c r="B24" s="893">
        <v>72</v>
      </c>
      <c r="C24" s="889"/>
      <c r="D24" s="889"/>
      <c r="E24" s="889"/>
      <c r="F24" s="889"/>
      <c r="G24" s="886"/>
      <c r="H24" s="889"/>
      <c r="I24" s="889"/>
      <c r="J24" s="889"/>
      <c r="K24" s="889"/>
      <c r="L24" s="885"/>
      <c r="M24" s="887">
        <f t="shared" si="0"/>
        <v>0</v>
      </c>
      <c r="N24" s="880"/>
      <c r="O24" s="199"/>
    </row>
    <row r="25" spans="1:15" ht="15.6">
      <c r="A25" s="892" t="s">
        <v>1672</v>
      </c>
      <c r="B25" s="893">
        <v>72.099999999999994</v>
      </c>
      <c r="C25" s="889"/>
      <c r="D25" s="889"/>
      <c r="E25" s="889"/>
      <c r="F25" s="889"/>
      <c r="G25" s="886"/>
      <c r="H25" s="889"/>
      <c r="I25" s="889"/>
      <c r="J25" s="889"/>
      <c r="K25" s="889"/>
      <c r="L25" s="885"/>
      <c r="M25" s="887">
        <f t="shared" si="0"/>
        <v>0</v>
      </c>
      <c r="N25" s="880"/>
      <c r="O25" s="199"/>
    </row>
    <row r="26" spans="1:15" ht="15.6">
      <c r="A26" s="894" t="s">
        <v>1673</v>
      </c>
      <c r="B26" s="893"/>
      <c r="C26" s="887">
        <f>SUM(C10:C25)</f>
        <v>0</v>
      </c>
      <c r="D26" s="887">
        <f t="shared" ref="D26:L26" si="1">SUM(D10:D25)</f>
        <v>0</v>
      </c>
      <c r="E26" s="887">
        <f t="shared" si="1"/>
        <v>0</v>
      </c>
      <c r="F26" s="887">
        <f t="shared" si="1"/>
        <v>0</v>
      </c>
      <c r="G26" s="887">
        <f t="shared" si="1"/>
        <v>0</v>
      </c>
      <c r="H26" s="887">
        <f t="shared" si="1"/>
        <v>0</v>
      </c>
      <c r="I26" s="887">
        <f t="shared" si="1"/>
        <v>0</v>
      </c>
      <c r="J26" s="887">
        <f t="shared" si="1"/>
        <v>0</v>
      </c>
      <c r="K26" s="887">
        <f t="shared" si="1"/>
        <v>0</v>
      </c>
      <c r="L26" s="887">
        <f t="shared" si="1"/>
        <v>0</v>
      </c>
      <c r="M26" s="887">
        <f>SUM(M10:M25)</f>
        <v>0</v>
      </c>
      <c r="N26" s="880"/>
      <c r="O26" s="199"/>
    </row>
    <row r="27" spans="1:15" ht="15.6">
      <c r="A27" s="895" t="s">
        <v>758</v>
      </c>
      <c r="B27" s="896"/>
      <c r="C27" s="897"/>
      <c r="D27" s="897"/>
      <c r="E27" s="897"/>
      <c r="F27" s="897"/>
      <c r="G27" s="897"/>
      <c r="H27" s="897"/>
      <c r="I27" s="897"/>
      <c r="J27" s="897"/>
      <c r="K27" s="897"/>
      <c r="L27" s="897"/>
      <c r="M27" s="898" t="s">
        <v>805</v>
      </c>
      <c r="N27" s="880"/>
      <c r="O27" s="199"/>
    </row>
    <row r="28" spans="1:15" ht="15.6">
      <c r="A28" s="883" t="s">
        <v>759</v>
      </c>
      <c r="B28" s="884">
        <v>64</v>
      </c>
      <c r="C28" s="885"/>
      <c r="D28" s="885"/>
      <c r="E28" s="885"/>
      <c r="F28" s="885"/>
      <c r="G28" s="886"/>
      <c r="H28" s="886"/>
      <c r="I28" s="886"/>
      <c r="J28" s="885"/>
      <c r="K28" s="886"/>
      <c r="L28" s="886"/>
      <c r="M28" s="887">
        <f>SUM(C28:L28)</f>
        <v>0</v>
      </c>
      <c r="N28" s="880"/>
      <c r="O28" s="78"/>
    </row>
    <row r="29" spans="1:15" ht="15.6">
      <c r="A29" s="883" t="s">
        <v>760</v>
      </c>
      <c r="B29" s="884">
        <v>65</v>
      </c>
      <c r="C29" s="885"/>
      <c r="D29" s="885"/>
      <c r="E29" s="885"/>
      <c r="F29" s="885"/>
      <c r="G29" s="886"/>
      <c r="H29" s="886"/>
      <c r="I29" s="886"/>
      <c r="J29" s="885"/>
      <c r="K29" s="885"/>
      <c r="L29" s="886"/>
      <c r="M29" s="887">
        <f>SUM(C29:L29)</f>
        <v>0</v>
      </c>
      <c r="N29" s="880"/>
      <c r="O29" s="78"/>
    </row>
    <row r="30" spans="1:15" ht="30.6">
      <c r="A30" s="878" t="s">
        <v>1602</v>
      </c>
      <c r="B30" s="888">
        <v>66</v>
      </c>
      <c r="C30" s="885"/>
      <c r="D30" s="885"/>
      <c r="E30" s="885"/>
      <c r="F30" s="885"/>
      <c r="G30" s="885"/>
      <c r="H30" s="885"/>
      <c r="I30" s="885"/>
      <c r="J30" s="885"/>
      <c r="K30" s="885"/>
      <c r="L30" s="886"/>
      <c r="M30" s="887">
        <f>SUM(C30:L30)</f>
        <v>0</v>
      </c>
      <c r="N30" s="880"/>
      <c r="O30" s="78"/>
    </row>
    <row r="31" spans="1:15" ht="15.6">
      <c r="A31" s="892" t="s">
        <v>1671</v>
      </c>
      <c r="B31" s="893">
        <v>73</v>
      </c>
      <c r="C31" s="889"/>
      <c r="D31" s="889"/>
      <c r="E31" s="889"/>
      <c r="F31" s="889"/>
      <c r="G31" s="889"/>
      <c r="H31" s="889"/>
      <c r="I31" s="889"/>
      <c r="J31" s="889"/>
      <c r="K31" s="889"/>
      <c r="L31" s="885"/>
      <c r="M31" s="887">
        <f>SUM(C31:L31)</f>
        <v>0</v>
      </c>
      <c r="N31" s="880"/>
      <c r="O31" s="78"/>
    </row>
    <row r="32" spans="1:15" ht="15.6">
      <c r="A32" s="892" t="s">
        <v>1672</v>
      </c>
      <c r="B32" s="893">
        <v>73.099999999999994</v>
      </c>
      <c r="C32" s="889"/>
      <c r="D32" s="889"/>
      <c r="E32" s="889"/>
      <c r="F32" s="889"/>
      <c r="G32" s="889"/>
      <c r="H32" s="889"/>
      <c r="I32" s="889"/>
      <c r="J32" s="889"/>
      <c r="K32" s="889"/>
      <c r="L32" s="885"/>
      <c r="M32" s="887">
        <f>SUM(C32:L32)</f>
        <v>0</v>
      </c>
      <c r="N32" s="880"/>
      <c r="O32" s="78"/>
    </row>
    <row r="33" spans="1:15" ht="15.6">
      <c r="A33" s="894" t="s">
        <v>1674</v>
      </c>
      <c r="B33" s="893"/>
      <c r="C33" s="887">
        <f>SUM(C28:C32)</f>
        <v>0</v>
      </c>
      <c r="D33" s="887">
        <f t="shared" ref="D33:L33" si="2">SUM(D28:D32)</f>
        <v>0</v>
      </c>
      <c r="E33" s="887">
        <f t="shared" si="2"/>
        <v>0</v>
      </c>
      <c r="F33" s="887">
        <f t="shared" si="2"/>
        <v>0</v>
      </c>
      <c r="G33" s="887">
        <f t="shared" si="2"/>
        <v>0</v>
      </c>
      <c r="H33" s="887">
        <f t="shared" si="2"/>
        <v>0</v>
      </c>
      <c r="I33" s="887">
        <f t="shared" si="2"/>
        <v>0</v>
      </c>
      <c r="J33" s="887">
        <f t="shared" si="2"/>
        <v>0</v>
      </c>
      <c r="K33" s="887">
        <f t="shared" si="2"/>
        <v>0</v>
      </c>
      <c r="L33" s="887">
        <f t="shared" si="2"/>
        <v>0</v>
      </c>
      <c r="M33" s="887">
        <f>SUM(M27:M32)</f>
        <v>0</v>
      </c>
      <c r="N33" s="880"/>
      <c r="O33" s="78"/>
    </row>
    <row r="34" spans="1:15" ht="15.6">
      <c r="A34" s="895" t="s">
        <v>1603</v>
      </c>
      <c r="B34" s="896"/>
      <c r="C34" s="897"/>
      <c r="D34" s="897"/>
      <c r="E34" s="897"/>
      <c r="F34" s="897"/>
      <c r="G34" s="897"/>
      <c r="H34" s="897"/>
      <c r="I34" s="897"/>
      <c r="J34" s="897"/>
      <c r="K34" s="897"/>
      <c r="L34" s="897"/>
      <c r="M34" s="898"/>
      <c r="N34" s="880"/>
      <c r="O34" s="199"/>
    </row>
    <row r="35" spans="1:15" ht="30.6">
      <c r="A35" s="878" t="s">
        <v>769</v>
      </c>
      <c r="B35" s="888">
        <v>68</v>
      </c>
      <c r="C35" s="885"/>
      <c r="D35" s="885"/>
      <c r="E35" s="885"/>
      <c r="F35" s="885"/>
      <c r="G35" s="885"/>
      <c r="H35" s="885"/>
      <c r="I35" s="885"/>
      <c r="J35" s="885"/>
      <c r="K35" s="885"/>
      <c r="L35" s="886"/>
      <c r="M35" s="887">
        <f>SUM(C35:L35)</f>
        <v>0</v>
      </c>
      <c r="N35" s="880"/>
      <c r="O35" s="78"/>
    </row>
    <row r="36" spans="1:15" ht="15.6">
      <c r="A36" s="878" t="s">
        <v>868</v>
      </c>
      <c r="B36" s="888">
        <v>69</v>
      </c>
      <c r="C36" s="885"/>
      <c r="D36" s="885"/>
      <c r="E36" s="885"/>
      <c r="F36" s="885"/>
      <c r="G36" s="886"/>
      <c r="H36" s="885"/>
      <c r="I36" s="885"/>
      <c r="J36" s="885"/>
      <c r="K36" s="885"/>
      <c r="L36" s="886"/>
      <c r="M36" s="887">
        <f>SUM(C36:L36)</f>
        <v>0</v>
      </c>
      <c r="N36" s="880"/>
      <c r="O36" s="78"/>
    </row>
    <row r="37" spans="1:15" ht="15.6">
      <c r="A37" s="892" t="s">
        <v>1671</v>
      </c>
      <c r="B37" s="893">
        <v>74</v>
      </c>
      <c r="C37" s="889"/>
      <c r="D37" s="889"/>
      <c r="E37" s="889"/>
      <c r="F37" s="889"/>
      <c r="G37" s="886"/>
      <c r="H37" s="889"/>
      <c r="I37" s="889"/>
      <c r="J37" s="889"/>
      <c r="K37" s="889"/>
      <c r="L37" s="899"/>
      <c r="M37" s="887">
        <f>SUM(C37:L37)</f>
        <v>0</v>
      </c>
      <c r="N37" s="880"/>
      <c r="O37" s="78"/>
    </row>
    <row r="38" spans="1:15" ht="15.6">
      <c r="A38" s="892" t="s">
        <v>1672</v>
      </c>
      <c r="B38" s="893">
        <v>74.099999999999994</v>
      </c>
      <c r="C38" s="889"/>
      <c r="D38" s="889"/>
      <c r="E38" s="889"/>
      <c r="F38" s="889"/>
      <c r="G38" s="886"/>
      <c r="H38" s="889"/>
      <c r="I38" s="889"/>
      <c r="J38" s="889"/>
      <c r="K38" s="889"/>
      <c r="L38" s="899"/>
      <c r="M38" s="887">
        <f>SUM(C38:L38)</f>
        <v>0</v>
      </c>
      <c r="N38" s="880"/>
      <c r="O38" s="78"/>
    </row>
    <row r="39" spans="1:15" ht="15.6">
      <c r="A39" s="894" t="s">
        <v>1675</v>
      </c>
      <c r="B39" s="893"/>
      <c r="C39" s="887">
        <f>SUM(C35:C38)</f>
        <v>0</v>
      </c>
      <c r="D39" s="887">
        <f t="shared" ref="D39:L39" si="3">SUM(D35:D38)</f>
        <v>0</v>
      </c>
      <c r="E39" s="887">
        <f t="shared" si="3"/>
        <v>0</v>
      </c>
      <c r="F39" s="887">
        <f t="shared" si="3"/>
        <v>0</v>
      </c>
      <c r="G39" s="887">
        <f t="shared" si="3"/>
        <v>0</v>
      </c>
      <c r="H39" s="887">
        <f t="shared" si="3"/>
        <v>0</v>
      </c>
      <c r="I39" s="887">
        <f t="shared" si="3"/>
        <v>0</v>
      </c>
      <c r="J39" s="887">
        <f t="shared" si="3"/>
        <v>0</v>
      </c>
      <c r="K39" s="887">
        <f t="shared" si="3"/>
        <v>0</v>
      </c>
      <c r="L39" s="887">
        <f t="shared" si="3"/>
        <v>0</v>
      </c>
      <c r="M39" s="887">
        <f>SUM(M35:M38)</f>
        <v>0</v>
      </c>
      <c r="N39" s="880"/>
      <c r="O39" s="78"/>
    </row>
    <row r="40" spans="1:15" ht="15.6">
      <c r="A40" s="895" t="s">
        <v>869</v>
      </c>
      <c r="B40" s="896"/>
      <c r="C40" s="897"/>
      <c r="D40" s="897"/>
      <c r="E40" s="897"/>
      <c r="F40" s="897"/>
      <c r="G40" s="897"/>
      <c r="H40" s="897"/>
      <c r="I40" s="897"/>
      <c r="J40" s="897"/>
      <c r="K40" s="897"/>
      <c r="L40" s="897"/>
      <c r="M40" s="898"/>
      <c r="N40" s="880"/>
      <c r="O40" s="199"/>
    </row>
    <row r="41" spans="1:15" ht="15.6">
      <c r="A41" s="878" t="s">
        <v>1655</v>
      </c>
      <c r="B41" s="888">
        <v>70</v>
      </c>
      <c r="C41" s="885"/>
      <c r="D41" s="885"/>
      <c r="E41" s="885"/>
      <c r="F41" s="885"/>
      <c r="G41" s="885"/>
      <c r="H41" s="885"/>
      <c r="I41" s="885"/>
      <c r="J41" s="885"/>
      <c r="K41" s="886"/>
      <c r="L41" s="886"/>
      <c r="M41" s="887">
        <f>SUM(C41:L41)</f>
        <v>0</v>
      </c>
      <c r="N41" s="880"/>
      <c r="O41" s="78"/>
    </row>
    <row r="42" spans="1:15" ht="15.6">
      <c r="A42" s="883" t="s">
        <v>1656</v>
      </c>
      <c r="B42" s="884">
        <v>71</v>
      </c>
      <c r="C42" s="886"/>
      <c r="D42" s="886"/>
      <c r="E42" s="886"/>
      <c r="F42" s="900"/>
      <c r="G42" s="885"/>
      <c r="H42" s="886"/>
      <c r="I42" s="885"/>
      <c r="J42" s="885"/>
      <c r="K42" s="886"/>
      <c r="L42" s="886"/>
      <c r="M42" s="887">
        <f t="shared" ref="M42:M47" si="4">SUM(C42:L42)</f>
        <v>0</v>
      </c>
      <c r="N42" s="880"/>
      <c r="O42" s="78"/>
    </row>
    <row r="43" spans="1:15" ht="15.6">
      <c r="A43" s="883" t="s">
        <v>2030</v>
      </c>
      <c r="B43" s="884">
        <v>72</v>
      </c>
      <c r="C43" s="886"/>
      <c r="D43" s="886"/>
      <c r="E43" s="886"/>
      <c r="F43" s="885"/>
      <c r="G43" s="885"/>
      <c r="H43" s="885"/>
      <c r="I43" s="885"/>
      <c r="J43" s="885"/>
      <c r="K43" s="885"/>
      <c r="L43" s="886"/>
      <c r="M43" s="887">
        <f t="shared" si="4"/>
        <v>0</v>
      </c>
      <c r="N43" s="880"/>
      <c r="O43" s="78"/>
    </row>
    <row r="44" spans="1:15" ht="15.6">
      <c r="A44" s="883" t="s">
        <v>7</v>
      </c>
      <c r="B44" s="884">
        <v>73</v>
      </c>
      <c r="C44" s="886"/>
      <c r="D44" s="886"/>
      <c r="E44" s="886"/>
      <c r="F44" s="886"/>
      <c r="G44" s="885"/>
      <c r="H44" s="886"/>
      <c r="I44" s="886"/>
      <c r="J44" s="885"/>
      <c r="K44" s="886"/>
      <c r="L44" s="886"/>
      <c r="M44" s="887">
        <f t="shared" si="4"/>
        <v>0</v>
      </c>
      <c r="N44" s="880"/>
      <c r="O44" s="78"/>
    </row>
    <row r="45" spans="1:15" ht="15.6">
      <c r="A45" s="883" t="s">
        <v>947</v>
      </c>
      <c r="B45" s="884">
        <v>80</v>
      </c>
      <c r="C45" s="885"/>
      <c r="D45" s="885"/>
      <c r="E45" s="885"/>
      <c r="F45" s="885"/>
      <c r="G45" s="886"/>
      <c r="H45" s="885"/>
      <c r="I45" s="885"/>
      <c r="J45" s="885"/>
      <c r="K45" s="886"/>
      <c r="L45" s="886"/>
      <c r="M45" s="887">
        <f t="shared" si="4"/>
        <v>0</v>
      </c>
      <c r="N45" s="880"/>
      <c r="O45" s="78"/>
    </row>
    <row r="46" spans="1:15" ht="15.6">
      <c r="A46" s="892" t="s">
        <v>1671</v>
      </c>
      <c r="B46" s="901">
        <v>75</v>
      </c>
      <c r="C46" s="902"/>
      <c r="D46" s="902"/>
      <c r="E46" s="902"/>
      <c r="F46" s="902"/>
      <c r="G46" s="886"/>
      <c r="H46" s="902"/>
      <c r="I46" s="902"/>
      <c r="J46" s="902"/>
      <c r="K46" s="886"/>
      <c r="L46" s="900"/>
      <c r="M46" s="887">
        <f t="shared" si="4"/>
        <v>0</v>
      </c>
      <c r="N46" s="880"/>
      <c r="O46" s="78"/>
    </row>
    <row r="47" spans="1:15" ht="15.6">
      <c r="A47" s="892" t="s">
        <v>1672</v>
      </c>
      <c r="B47" s="901">
        <v>80.099999999999994</v>
      </c>
      <c r="C47" s="902"/>
      <c r="D47" s="902"/>
      <c r="E47" s="902"/>
      <c r="F47" s="902"/>
      <c r="G47" s="886"/>
      <c r="H47" s="902"/>
      <c r="I47" s="902"/>
      <c r="J47" s="902"/>
      <c r="K47" s="886"/>
      <c r="L47" s="900"/>
      <c r="M47" s="887">
        <f t="shared" si="4"/>
        <v>0</v>
      </c>
      <c r="N47" s="880"/>
      <c r="O47" s="78"/>
    </row>
    <row r="48" spans="1:15" ht="15.6">
      <c r="A48" s="903" t="s">
        <v>1676</v>
      </c>
      <c r="B48" s="901"/>
      <c r="C48" s="887">
        <f>SUM(C41:C47)</f>
        <v>0</v>
      </c>
      <c r="D48" s="887">
        <f>SUM(D41:D47)</f>
        <v>0</v>
      </c>
      <c r="E48" s="887">
        <f t="shared" ref="E48:L48" si="5">SUM(E41:E47)</f>
        <v>0</v>
      </c>
      <c r="F48" s="887">
        <f t="shared" si="5"/>
        <v>0</v>
      </c>
      <c r="G48" s="887">
        <f t="shared" si="5"/>
        <v>0</v>
      </c>
      <c r="H48" s="887">
        <f t="shared" si="5"/>
        <v>0</v>
      </c>
      <c r="I48" s="887">
        <f t="shared" si="5"/>
        <v>0</v>
      </c>
      <c r="J48" s="887">
        <f t="shared" si="5"/>
        <v>0</v>
      </c>
      <c r="K48" s="887">
        <f t="shared" si="5"/>
        <v>0</v>
      </c>
      <c r="L48" s="887">
        <f t="shared" si="5"/>
        <v>0</v>
      </c>
      <c r="M48" s="887">
        <f>SUM(M41:M47)</f>
        <v>0</v>
      </c>
      <c r="N48" s="880"/>
      <c r="O48" s="78"/>
    </row>
    <row r="49" spans="1:15" ht="15.6">
      <c r="A49" s="895" t="s">
        <v>2177</v>
      </c>
      <c r="B49" s="896"/>
      <c r="C49" s="897"/>
      <c r="D49" s="897"/>
      <c r="E49" s="897"/>
      <c r="F49" s="897"/>
      <c r="G49" s="897"/>
      <c r="H49" s="897"/>
      <c r="I49" s="897"/>
      <c r="J49" s="897"/>
      <c r="K49" s="897"/>
      <c r="L49" s="897"/>
      <c r="M49" s="898"/>
      <c r="N49" s="880"/>
      <c r="O49" s="199"/>
    </row>
    <row r="50" spans="1:15" ht="15.6">
      <c r="A50" s="883" t="s">
        <v>2178</v>
      </c>
      <c r="B50" s="884">
        <v>78</v>
      </c>
      <c r="C50" s="885"/>
      <c r="D50" s="885"/>
      <c r="E50" s="885"/>
      <c r="F50" s="885"/>
      <c r="G50" s="886"/>
      <c r="H50" s="886"/>
      <c r="I50" s="886"/>
      <c r="J50" s="885"/>
      <c r="K50" s="885"/>
      <c r="L50" s="886"/>
      <c r="M50" s="887">
        <f>SUM(C50:L50)</f>
        <v>0</v>
      </c>
      <c r="N50" s="880"/>
      <c r="O50" s="78"/>
    </row>
    <row r="51" spans="1:15" ht="15.6">
      <c r="A51" s="904" t="s">
        <v>1767</v>
      </c>
      <c r="B51" s="901">
        <v>79</v>
      </c>
      <c r="C51" s="905"/>
      <c r="D51" s="905"/>
      <c r="E51" s="905"/>
      <c r="F51" s="887">
        <f>'Sch 14 School Generated Funds'!C22+'Sch 14 School Generated Funds'!D22</f>
        <v>0</v>
      </c>
      <c r="G51" s="905"/>
      <c r="H51" s="905"/>
      <c r="I51" s="905"/>
      <c r="J51" s="905"/>
      <c r="K51" s="905"/>
      <c r="L51" s="905"/>
      <c r="M51" s="887">
        <f>SUM(C51:L51)</f>
        <v>0</v>
      </c>
      <c r="N51" s="880"/>
      <c r="O51" s="78"/>
    </row>
    <row r="52" spans="1:15" ht="15.6">
      <c r="A52" s="892" t="s">
        <v>1671</v>
      </c>
      <c r="B52" s="901">
        <v>76</v>
      </c>
      <c r="C52" s="905"/>
      <c r="D52" s="905"/>
      <c r="E52" s="905"/>
      <c r="F52" s="906"/>
      <c r="G52" s="905"/>
      <c r="H52" s="905"/>
      <c r="I52" s="905"/>
      <c r="J52" s="905"/>
      <c r="K52" s="905"/>
      <c r="L52" s="899"/>
      <c r="M52" s="887">
        <f>SUM(C52:L52)</f>
        <v>0</v>
      </c>
      <c r="N52" s="880"/>
      <c r="O52" s="78"/>
    </row>
    <row r="53" spans="1:15" ht="15.6">
      <c r="A53" s="892" t="s">
        <v>1672</v>
      </c>
      <c r="B53" s="884">
        <v>81</v>
      </c>
      <c r="C53" s="889"/>
      <c r="D53" s="889"/>
      <c r="E53" s="889"/>
      <c r="F53" s="907"/>
      <c r="G53" s="886"/>
      <c r="H53" s="886"/>
      <c r="I53" s="886"/>
      <c r="J53" s="889"/>
      <c r="K53" s="889"/>
      <c r="L53" s="899"/>
      <c r="M53" s="887">
        <f>SUM(C53:L53)</f>
        <v>0</v>
      </c>
      <c r="N53" s="880"/>
      <c r="O53" s="78"/>
    </row>
    <row r="54" spans="1:15" ht="15.6">
      <c r="A54" s="908" t="s">
        <v>1677</v>
      </c>
      <c r="B54" s="884">
        <v>82</v>
      </c>
      <c r="C54" s="887">
        <f>SUM(C50:C53)</f>
        <v>0</v>
      </c>
      <c r="D54" s="887">
        <f t="shared" ref="D54:L54" si="6">SUM(D50:D53)</f>
        <v>0</v>
      </c>
      <c r="E54" s="887">
        <f t="shared" si="6"/>
        <v>0</v>
      </c>
      <c r="F54" s="887">
        <f t="shared" si="6"/>
        <v>0</v>
      </c>
      <c r="G54" s="887">
        <f t="shared" si="6"/>
        <v>0</v>
      </c>
      <c r="H54" s="887">
        <f t="shared" si="6"/>
        <v>0</v>
      </c>
      <c r="I54" s="887">
        <f t="shared" si="6"/>
        <v>0</v>
      </c>
      <c r="J54" s="887">
        <f t="shared" si="6"/>
        <v>0</v>
      </c>
      <c r="K54" s="887">
        <f t="shared" si="6"/>
        <v>0</v>
      </c>
      <c r="L54" s="887">
        <f t="shared" si="6"/>
        <v>0</v>
      </c>
      <c r="M54" s="887">
        <f>SUM(M50:M53)</f>
        <v>0</v>
      </c>
      <c r="N54" s="880"/>
      <c r="O54" s="78"/>
    </row>
    <row r="55" spans="1:15" ht="15.6">
      <c r="A55" s="908" t="s">
        <v>680</v>
      </c>
      <c r="B55" s="884">
        <v>90</v>
      </c>
      <c r="C55" s="909">
        <f>C54+C48+C39+C33+C26</f>
        <v>0</v>
      </c>
      <c r="D55" s="909">
        <f t="shared" ref="D55:L55" si="7">D54+D48+D39+D33+D26</f>
        <v>0</v>
      </c>
      <c r="E55" s="909">
        <f t="shared" si="7"/>
        <v>0</v>
      </c>
      <c r="F55" s="909">
        <f t="shared" si="7"/>
        <v>0</v>
      </c>
      <c r="G55" s="909">
        <f t="shared" si="7"/>
        <v>0</v>
      </c>
      <c r="H55" s="909">
        <f t="shared" si="7"/>
        <v>0</v>
      </c>
      <c r="I55" s="909">
        <f t="shared" si="7"/>
        <v>0</v>
      </c>
      <c r="J55" s="909">
        <f t="shared" si="7"/>
        <v>0</v>
      </c>
      <c r="K55" s="909">
        <f t="shared" si="7"/>
        <v>0</v>
      </c>
      <c r="L55" s="909">
        <f t="shared" si="7"/>
        <v>0</v>
      </c>
      <c r="M55" s="909">
        <f>M26+M33+M39+M48+M54</f>
        <v>0</v>
      </c>
      <c r="N55" s="880"/>
      <c r="O55" s="78"/>
    </row>
    <row r="56" spans="1:15" ht="15.6">
      <c r="A56" s="1567"/>
      <c r="B56" s="1567"/>
      <c r="C56" s="2053"/>
      <c r="D56" s="2053"/>
      <c r="E56" s="2053"/>
      <c r="F56" s="2053"/>
      <c r="G56" s="2053"/>
      <c r="H56" s="2053"/>
      <c r="I56" s="2053"/>
      <c r="J56" s="2053"/>
      <c r="K56" s="2053"/>
      <c r="L56" s="2053"/>
      <c r="M56" s="2053"/>
      <c r="N56" s="880"/>
      <c r="O56" s="78"/>
    </row>
    <row r="57" spans="1:15" ht="18">
      <c r="A57" s="2054" t="s">
        <v>2890</v>
      </c>
      <c r="B57" s="1567"/>
      <c r="C57" s="2053"/>
      <c r="D57" s="2053"/>
      <c r="E57" s="2053"/>
      <c r="F57" s="2053"/>
      <c r="G57" s="2053"/>
      <c r="H57" s="2053"/>
      <c r="I57" s="2053"/>
      <c r="J57" s="2053"/>
      <c r="K57" s="2053"/>
      <c r="L57" s="2053"/>
      <c r="M57" s="2053"/>
      <c r="N57" s="880"/>
      <c r="O57" s="78"/>
    </row>
    <row r="58" spans="1:15" ht="15.6">
      <c r="A58" s="1567"/>
      <c r="B58" s="1567"/>
      <c r="C58" s="2053"/>
      <c r="D58" s="2053"/>
      <c r="E58" s="2053"/>
      <c r="F58" s="2053"/>
      <c r="G58" s="2053"/>
      <c r="H58" s="2053"/>
      <c r="I58" s="2053"/>
      <c r="J58" s="2053"/>
      <c r="K58" s="2053"/>
      <c r="L58" s="2053"/>
      <c r="M58" s="2053"/>
      <c r="N58" s="880"/>
      <c r="O58" s="78"/>
    </row>
    <row r="59" spans="1:15" ht="15">
      <c r="A59" s="78"/>
      <c r="B59" s="78"/>
      <c r="C59" s="78"/>
      <c r="D59" s="78"/>
      <c r="E59" s="78"/>
      <c r="F59" s="78"/>
      <c r="G59" s="78"/>
      <c r="H59" s="78"/>
      <c r="I59" s="78"/>
      <c r="J59" s="78"/>
      <c r="K59" s="78"/>
      <c r="L59" s="78"/>
      <c r="M59" s="78"/>
      <c r="N59" s="78"/>
      <c r="O59" s="78"/>
    </row>
  </sheetData>
  <sheetProtection password="C797" sheet="1" objects="1" scenarios="1"/>
  <protectedRanges>
    <protectedRange sqref="L39:M39" name="Range27"/>
    <protectedRange sqref="J37:L37" name="Range25"/>
    <protectedRange sqref="K34:L34" name="Range21"/>
    <protectedRange sqref="D33:L33" name="Range19"/>
    <protectedRange sqref="D31:H31" name="Range17"/>
    <protectedRange sqref="K27:M27" name="Range14"/>
    <protectedRange sqref="D26:G28" name="Range12"/>
    <protectedRange sqref="F23:H23" name="Range10"/>
    <protectedRange sqref="M21" name="Range7"/>
    <protectedRange sqref="J22:K22 M22" name="Range5"/>
    <protectedRange sqref="D22:D24 E22:E23 E24:N24" name="Range1"/>
    <protectedRange sqref="D20:G21" name="Range2"/>
    <protectedRange sqref="G22:H22 G20:H20" name="Range6"/>
    <protectedRange sqref="J21:K21 J23:K23 M21 M23" name="Range11"/>
    <protectedRange sqref="L20:L23" name="Range13"/>
    <protectedRange sqref="G22:H22" name="Range15"/>
    <protectedRange sqref="H21:K21" name="Range16"/>
    <protectedRange sqref="J23:K23 M23" name="Range18"/>
    <protectedRange sqref="I34" name="Range20"/>
    <protectedRange sqref="I36" name="Range22"/>
    <protectedRange sqref="D37:H37" name="Range24"/>
    <protectedRange sqref="D39:G39" name="Range26"/>
  </protectedRanges>
  <mergeCells count="2">
    <mergeCell ref="J3:N3"/>
    <mergeCell ref="C7:M7"/>
  </mergeCells>
  <phoneticPr fontId="0" type="noConversion"/>
  <printOptions horizontalCentered="1"/>
  <pageMargins left="0" right="0" top="1" bottom="1" header="0.5" footer="0.5"/>
  <pageSetup scale="68" orientation="landscape" copies="2" r:id="rId1"/>
  <headerFooter alignWithMargins="0">
    <oddFooter>&amp;L&amp;D,&amp;" ,Regular" &amp;T
&amp;CPage &amp;P of &amp;N&amp;R2015/16 School Authority Estimates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N65"/>
  <sheetViews>
    <sheetView topLeftCell="A40" zoomScale="75" zoomScaleNormal="75" workbookViewId="0">
      <selection activeCell="F53" sqref="F53"/>
    </sheetView>
  </sheetViews>
  <sheetFormatPr defaultColWidth="0" defaultRowHeight="13.2" zeroHeight="1"/>
  <cols>
    <col min="1" max="1" width="4.6640625" style="626" customWidth="1"/>
    <col min="2" max="2" width="41" style="626" customWidth="1"/>
    <col min="3" max="3" width="9.6640625" style="626" customWidth="1"/>
    <col min="4" max="4" width="23.88671875" style="626" customWidth="1"/>
    <col min="5" max="5" width="4" style="626" customWidth="1"/>
    <col min="6" max="7" width="19.5546875" style="626" customWidth="1"/>
    <col min="8" max="8" width="24" style="626" bestFit="1" customWidth="1"/>
    <col min="9" max="11" width="18.6640625" style="626" customWidth="1"/>
    <col min="12" max="12" width="3.88671875" style="626" customWidth="1"/>
    <col min="13" max="13" width="15.44140625" style="626" customWidth="1"/>
    <col min="14" max="14" width="3" style="626" customWidth="1"/>
    <col min="15" max="16384" width="0" style="626" hidden="1"/>
  </cols>
  <sheetData>
    <row r="1" spans="1:14" ht="15.6">
      <c r="A1" s="876"/>
      <c r="B1" s="912" t="s">
        <v>638</v>
      </c>
      <c r="C1" s="912"/>
      <c r="D1" s="913"/>
      <c r="E1" s="913"/>
      <c r="F1" s="876"/>
      <c r="G1" s="876"/>
      <c r="H1" s="876"/>
      <c r="I1" s="876"/>
      <c r="J1" s="876"/>
      <c r="K1" s="876"/>
      <c r="L1" s="876"/>
      <c r="M1" s="876"/>
      <c r="N1" s="876"/>
    </row>
    <row r="2" spans="1:14" ht="15.6" thickBot="1">
      <c r="A2" s="876"/>
      <c r="B2" s="913"/>
      <c r="C2" s="913"/>
      <c r="D2" s="913"/>
      <c r="E2" s="913"/>
      <c r="F2" s="876"/>
      <c r="G2" s="876"/>
      <c r="H2" s="876"/>
      <c r="I2" s="876"/>
      <c r="J2" s="876"/>
      <c r="K2" s="876"/>
      <c r="L2" s="876"/>
      <c r="M2" s="876"/>
      <c r="N2" s="876"/>
    </row>
    <row r="3" spans="1:14" ht="18" thickBot="1">
      <c r="A3" s="59"/>
      <c r="B3" s="914" t="s">
        <v>2626</v>
      </c>
      <c r="C3" s="914"/>
      <c r="D3" s="915"/>
      <c r="E3" s="915"/>
      <c r="F3" s="915"/>
      <c r="G3" s="915"/>
      <c r="H3" s="947" t="s">
        <v>166</v>
      </c>
      <c r="I3" s="2308" t="str">
        <f>'1 Summary'!G2</f>
        <v/>
      </c>
      <c r="J3" s="2309"/>
      <c r="K3" s="2310"/>
      <c r="L3" s="2311"/>
      <c r="M3" s="915"/>
      <c r="N3" s="876"/>
    </row>
    <row r="4" spans="1:14" ht="18" thickBot="1">
      <c r="A4" s="59"/>
      <c r="B4" s="915" t="s">
        <v>2525</v>
      </c>
      <c r="C4" s="915"/>
      <c r="D4" s="915"/>
      <c r="E4" s="915"/>
      <c r="F4" s="915"/>
      <c r="G4" s="915"/>
      <c r="H4" s="43" t="s">
        <v>669</v>
      </c>
      <c r="I4" s="911">
        <f>'1 Summary'!G3</f>
        <v>0</v>
      </c>
      <c r="J4" s="946"/>
      <c r="K4" s="199"/>
      <c r="L4" s="873"/>
      <c r="M4" s="915"/>
      <c r="N4" s="876"/>
    </row>
    <row r="5" spans="1:14" ht="17.399999999999999">
      <c r="A5" s="59"/>
      <c r="B5" s="915"/>
      <c r="C5" s="915"/>
      <c r="D5" s="915"/>
      <c r="E5" s="915"/>
      <c r="F5" s="915"/>
      <c r="G5" s="915"/>
      <c r="H5" s="915"/>
      <c r="I5" s="915"/>
      <c r="J5" s="915"/>
      <c r="K5" s="915"/>
      <c r="L5" s="915"/>
      <c r="M5" s="915"/>
      <c r="N5" s="876"/>
    </row>
    <row r="6" spans="1:14" ht="17.399999999999999">
      <c r="A6" s="59"/>
      <c r="B6" s="912"/>
      <c r="C6" s="912"/>
      <c r="D6" s="916"/>
      <c r="E6" s="916"/>
      <c r="F6" s="916"/>
      <c r="G6" s="916"/>
      <c r="H6" s="916"/>
      <c r="I6" s="916"/>
      <c r="J6" s="916"/>
      <c r="K6" s="916"/>
      <c r="L6" s="916"/>
      <c r="M6" s="915"/>
      <c r="N6" s="876"/>
    </row>
    <row r="7" spans="1:14" ht="3" customHeight="1">
      <c r="A7" s="873"/>
      <c r="B7" s="912"/>
      <c r="C7" s="912"/>
      <c r="D7" s="59"/>
      <c r="E7" s="876"/>
      <c r="F7" s="876"/>
      <c r="G7" s="876"/>
      <c r="H7" s="876"/>
      <c r="I7" s="876"/>
      <c r="J7" s="876"/>
      <c r="K7" s="876"/>
      <c r="L7" s="876"/>
      <c r="M7" s="915"/>
      <c r="N7" s="876"/>
    </row>
    <row r="8" spans="1:14" ht="149.25" customHeight="1">
      <c r="A8" s="873"/>
      <c r="B8" s="917" t="s">
        <v>1918</v>
      </c>
      <c r="C8" s="917"/>
      <c r="D8" s="918" t="s">
        <v>1898</v>
      </c>
      <c r="E8" s="919"/>
      <c r="F8" s="918" t="s">
        <v>1006</v>
      </c>
      <c r="G8" s="918" t="s">
        <v>2539</v>
      </c>
      <c r="H8" s="918" t="s">
        <v>2323</v>
      </c>
      <c r="I8" s="918" t="s">
        <v>2540</v>
      </c>
      <c r="J8" s="918" t="s">
        <v>2574</v>
      </c>
      <c r="K8" s="918" t="s">
        <v>152</v>
      </c>
      <c r="L8" s="876"/>
      <c r="M8" s="915"/>
      <c r="N8" s="876"/>
    </row>
    <row r="9" spans="1:14" ht="17.399999999999999">
      <c r="A9" s="876"/>
      <c r="B9" s="920"/>
      <c r="C9" s="920"/>
      <c r="D9" s="921" t="s">
        <v>1036</v>
      </c>
      <c r="E9" s="919"/>
      <c r="F9" s="922">
        <v>14</v>
      </c>
      <c r="G9" s="922">
        <v>15</v>
      </c>
      <c r="H9" s="922">
        <v>16</v>
      </c>
      <c r="I9" s="922">
        <v>18</v>
      </c>
      <c r="J9" s="922">
        <v>19</v>
      </c>
      <c r="K9" s="922">
        <v>20</v>
      </c>
      <c r="L9" s="876"/>
      <c r="M9" s="915"/>
      <c r="N9" s="876"/>
    </row>
    <row r="10" spans="1:14" s="649" customFormat="1" ht="17.399999999999999">
      <c r="A10" s="923"/>
      <c r="B10" s="881" t="s">
        <v>597</v>
      </c>
      <c r="C10" s="895"/>
      <c r="D10" s="924"/>
      <c r="E10" s="925"/>
      <c r="F10" s="924"/>
      <c r="G10" s="924"/>
      <c r="H10" s="924"/>
      <c r="I10" s="924"/>
      <c r="J10" s="926"/>
      <c r="K10" s="927"/>
      <c r="L10" s="923"/>
      <c r="M10" s="915"/>
      <c r="N10" s="923"/>
    </row>
    <row r="11" spans="1:14" s="649" customFormat="1" ht="17.399999999999999">
      <c r="A11" s="923"/>
      <c r="B11" s="883" t="s">
        <v>1350</v>
      </c>
      <c r="C11" s="928">
        <v>51</v>
      </c>
      <c r="D11" s="929">
        <f>'Sch. 10 Operating Fund - Exp'!M10</f>
        <v>0</v>
      </c>
      <c r="E11" s="930"/>
      <c r="F11" s="931"/>
      <c r="G11" s="931"/>
      <c r="H11" s="931"/>
      <c r="I11" s="931"/>
      <c r="J11" s="932">
        <f>-F11+G11-H11+I11</f>
        <v>0</v>
      </c>
      <c r="K11" s="929">
        <f t="shared" ref="K11:K27" si="0">D11+J11</f>
        <v>0</v>
      </c>
      <c r="L11" s="933"/>
      <c r="M11" s="915"/>
      <c r="N11" s="923"/>
    </row>
    <row r="12" spans="1:14" s="649" customFormat="1" ht="17.399999999999999">
      <c r="A12" s="923"/>
      <c r="B12" s="883" t="s">
        <v>1870</v>
      </c>
      <c r="C12" s="928">
        <v>52</v>
      </c>
      <c r="D12" s="929">
        <f>'Sch. 10 Operating Fund - Exp'!M11</f>
        <v>0</v>
      </c>
      <c r="E12" s="930"/>
      <c r="F12" s="931"/>
      <c r="G12" s="931"/>
      <c r="H12" s="931"/>
      <c r="I12" s="931"/>
      <c r="J12" s="932">
        <f t="shared" ref="J12:J56" si="1">-F12+G12-H12+I12</f>
        <v>0</v>
      </c>
      <c r="K12" s="929">
        <f t="shared" si="0"/>
        <v>0</v>
      </c>
      <c r="L12" s="933"/>
      <c r="M12" s="915"/>
      <c r="N12" s="923"/>
    </row>
    <row r="13" spans="1:14" s="649" customFormat="1" ht="17.399999999999999">
      <c r="A13" s="923"/>
      <c r="B13" s="883" t="s">
        <v>1871</v>
      </c>
      <c r="C13" s="928">
        <v>53.1</v>
      </c>
      <c r="D13" s="929">
        <f>'Sch. 10 Operating Fund - Exp'!M12</f>
        <v>0</v>
      </c>
      <c r="E13" s="930"/>
      <c r="F13" s="931"/>
      <c r="G13" s="931"/>
      <c r="H13" s="931"/>
      <c r="I13" s="931"/>
      <c r="J13" s="932">
        <f t="shared" si="1"/>
        <v>0</v>
      </c>
      <c r="K13" s="929">
        <f t="shared" si="0"/>
        <v>0</v>
      </c>
      <c r="L13" s="933"/>
      <c r="M13" s="915"/>
      <c r="N13" s="923"/>
    </row>
    <row r="14" spans="1:14" s="649" customFormat="1" ht="17.399999999999999">
      <c r="A14" s="923"/>
      <c r="B14" s="883" t="s">
        <v>2342</v>
      </c>
      <c r="C14" s="928">
        <v>53.2</v>
      </c>
      <c r="D14" s="929">
        <f>'Sch. 10 Operating Fund - Exp'!M13</f>
        <v>0</v>
      </c>
      <c r="E14" s="930"/>
      <c r="F14" s="931"/>
      <c r="G14" s="931"/>
      <c r="H14" s="931"/>
      <c r="I14" s="931"/>
      <c r="J14" s="932">
        <f t="shared" si="1"/>
        <v>0</v>
      </c>
      <c r="K14" s="929">
        <f t="shared" si="0"/>
        <v>0</v>
      </c>
      <c r="L14" s="933"/>
      <c r="M14" s="915"/>
      <c r="N14" s="923"/>
    </row>
    <row r="15" spans="1:14" s="649" customFormat="1" ht="30.6">
      <c r="A15" s="923"/>
      <c r="B15" s="878" t="s">
        <v>2196</v>
      </c>
      <c r="C15" s="934">
        <v>55</v>
      </c>
      <c r="D15" s="929">
        <f>'Sch. 10 Operating Fund - Exp'!M14</f>
        <v>0</v>
      </c>
      <c r="E15" s="930"/>
      <c r="F15" s="931"/>
      <c r="G15" s="931"/>
      <c r="H15" s="931"/>
      <c r="I15" s="931"/>
      <c r="J15" s="932">
        <f t="shared" si="1"/>
        <v>0</v>
      </c>
      <c r="K15" s="929">
        <f t="shared" si="0"/>
        <v>0</v>
      </c>
      <c r="L15" s="933"/>
      <c r="M15" s="915"/>
      <c r="N15" s="923"/>
    </row>
    <row r="16" spans="1:14" s="649" customFormat="1" ht="17.399999999999999">
      <c r="A16" s="923"/>
      <c r="B16" s="883" t="s">
        <v>1872</v>
      </c>
      <c r="C16" s="928">
        <v>54</v>
      </c>
      <c r="D16" s="929">
        <f>'Sch. 10 Operating Fund - Exp'!M15</f>
        <v>0</v>
      </c>
      <c r="E16" s="930"/>
      <c r="F16" s="931"/>
      <c r="G16" s="931"/>
      <c r="H16" s="931"/>
      <c r="I16" s="931"/>
      <c r="J16" s="932">
        <f t="shared" si="1"/>
        <v>0</v>
      </c>
      <c r="K16" s="929">
        <f t="shared" si="0"/>
        <v>0</v>
      </c>
      <c r="L16" s="933"/>
      <c r="M16" s="915"/>
      <c r="N16" s="923"/>
    </row>
    <row r="17" spans="1:14" s="649" customFormat="1" ht="30.6">
      <c r="A17" s="923"/>
      <c r="B17" s="878" t="s">
        <v>1592</v>
      </c>
      <c r="C17" s="934">
        <v>56</v>
      </c>
      <c r="D17" s="929">
        <f>'Sch. 10 Operating Fund - Exp'!M16</f>
        <v>0</v>
      </c>
      <c r="E17" s="930"/>
      <c r="F17" s="931"/>
      <c r="G17" s="931"/>
      <c r="H17" s="931"/>
      <c r="I17" s="931"/>
      <c r="J17" s="932">
        <f t="shared" si="1"/>
        <v>0</v>
      </c>
      <c r="K17" s="929">
        <f t="shared" si="0"/>
        <v>0</v>
      </c>
      <c r="L17" s="933"/>
      <c r="M17" s="915"/>
      <c r="N17" s="923"/>
    </row>
    <row r="18" spans="1:14" s="649" customFormat="1" ht="17.399999999999999">
      <c r="A18" s="923"/>
      <c r="B18" s="883" t="s">
        <v>200</v>
      </c>
      <c r="C18" s="928">
        <v>57</v>
      </c>
      <c r="D18" s="929">
        <f>'Sch. 10 Operating Fund - Exp'!M17</f>
        <v>0</v>
      </c>
      <c r="E18" s="930"/>
      <c r="F18" s="931"/>
      <c r="G18" s="931"/>
      <c r="H18" s="931"/>
      <c r="I18" s="931"/>
      <c r="J18" s="932">
        <f t="shared" si="1"/>
        <v>0</v>
      </c>
      <c r="K18" s="929">
        <f t="shared" si="0"/>
        <v>0</v>
      </c>
      <c r="L18" s="933"/>
      <c r="M18" s="915"/>
      <c r="N18" s="923"/>
    </row>
    <row r="19" spans="1:14" s="649" customFormat="1" ht="17.399999999999999">
      <c r="A19" s="923"/>
      <c r="B19" s="883" t="s">
        <v>1235</v>
      </c>
      <c r="C19" s="928">
        <v>58</v>
      </c>
      <c r="D19" s="929">
        <f>'Sch. 10 Operating Fund - Exp'!M18</f>
        <v>0</v>
      </c>
      <c r="E19" s="930"/>
      <c r="F19" s="931"/>
      <c r="G19" s="931"/>
      <c r="H19" s="931"/>
      <c r="I19" s="931"/>
      <c r="J19" s="932">
        <f t="shared" si="1"/>
        <v>0</v>
      </c>
      <c r="K19" s="929">
        <f t="shared" si="0"/>
        <v>0</v>
      </c>
      <c r="L19" s="933"/>
      <c r="M19" s="915"/>
      <c r="N19" s="923"/>
    </row>
    <row r="20" spans="1:14" s="649" customFormat="1" ht="17.399999999999999">
      <c r="A20" s="923"/>
      <c r="B20" s="878" t="s">
        <v>1433</v>
      </c>
      <c r="C20" s="934">
        <v>67</v>
      </c>
      <c r="D20" s="929">
        <f>'Sch. 10 Operating Fund - Exp'!M19</f>
        <v>0</v>
      </c>
      <c r="E20" s="930"/>
      <c r="F20" s="931"/>
      <c r="G20" s="931"/>
      <c r="H20" s="931"/>
      <c r="I20" s="931"/>
      <c r="J20" s="932">
        <f t="shared" si="1"/>
        <v>0</v>
      </c>
      <c r="K20" s="929">
        <f t="shared" si="0"/>
        <v>0</v>
      </c>
      <c r="L20" s="933"/>
      <c r="M20" s="915"/>
      <c r="N20" s="923"/>
    </row>
    <row r="21" spans="1:14" s="649" customFormat="1" ht="17.399999999999999">
      <c r="A21" s="923"/>
      <c r="B21" s="878" t="s">
        <v>1432</v>
      </c>
      <c r="C21" s="934">
        <v>61</v>
      </c>
      <c r="D21" s="929">
        <f>'Sch. 10 Operating Fund - Exp'!M20</f>
        <v>0</v>
      </c>
      <c r="E21" s="930"/>
      <c r="F21" s="931"/>
      <c r="G21" s="931"/>
      <c r="H21" s="931"/>
      <c r="I21" s="931"/>
      <c r="J21" s="932">
        <f t="shared" si="1"/>
        <v>0</v>
      </c>
      <c r="K21" s="929">
        <f t="shared" si="0"/>
        <v>0</v>
      </c>
      <c r="L21" s="933"/>
      <c r="M21" s="915"/>
      <c r="N21" s="923"/>
    </row>
    <row r="22" spans="1:14" s="649" customFormat="1" ht="17.399999999999999">
      <c r="A22" s="923"/>
      <c r="B22" s="878" t="s">
        <v>2123</v>
      </c>
      <c r="C22" s="934">
        <v>62</v>
      </c>
      <c r="D22" s="929">
        <f>'Sch. 10 Operating Fund - Exp'!M21</f>
        <v>0</v>
      </c>
      <c r="E22" s="930"/>
      <c r="F22" s="931"/>
      <c r="G22" s="931"/>
      <c r="H22" s="931"/>
      <c r="I22" s="931"/>
      <c r="J22" s="932">
        <f t="shared" si="1"/>
        <v>0</v>
      </c>
      <c r="K22" s="929">
        <f t="shared" si="0"/>
        <v>0</v>
      </c>
      <c r="L22" s="933"/>
      <c r="M22" s="915"/>
      <c r="N22" s="923"/>
    </row>
    <row r="23" spans="1:14" s="649" customFormat="1" ht="17.399999999999999">
      <c r="A23" s="923"/>
      <c r="B23" s="883" t="s">
        <v>640</v>
      </c>
      <c r="C23" s="928">
        <v>59</v>
      </c>
      <c r="D23" s="929">
        <f>'Sch. 10 Operating Fund - Exp'!M22</f>
        <v>0</v>
      </c>
      <c r="E23" s="930"/>
      <c r="F23" s="931"/>
      <c r="G23" s="931"/>
      <c r="H23" s="931"/>
      <c r="I23" s="931"/>
      <c r="J23" s="932">
        <f t="shared" si="1"/>
        <v>0</v>
      </c>
      <c r="K23" s="929">
        <f t="shared" si="0"/>
        <v>0</v>
      </c>
      <c r="L23" s="933"/>
      <c r="M23" s="915"/>
      <c r="N23" s="923"/>
    </row>
    <row r="24" spans="1:14" s="649" customFormat="1" ht="30.6">
      <c r="A24" s="923"/>
      <c r="B24" s="878" t="s">
        <v>757</v>
      </c>
      <c r="C24" s="934">
        <v>63</v>
      </c>
      <c r="D24" s="929">
        <f>'Sch. 10 Operating Fund - Exp'!M23</f>
        <v>0</v>
      </c>
      <c r="E24" s="930"/>
      <c r="F24" s="931"/>
      <c r="G24" s="931"/>
      <c r="H24" s="931"/>
      <c r="I24" s="931"/>
      <c r="J24" s="932">
        <f t="shared" si="1"/>
        <v>0</v>
      </c>
      <c r="K24" s="929">
        <f t="shared" si="0"/>
        <v>0</v>
      </c>
      <c r="L24" s="933"/>
      <c r="M24" s="915"/>
      <c r="N24" s="923"/>
    </row>
    <row r="25" spans="1:14" s="649" customFormat="1" ht="17.399999999999999">
      <c r="A25" s="923"/>
      <c r="B25" s="892" t="s">
        <v>1671</v>
      </c>
      <c r="C25" s="893">
        <v>72</v>
      </c>
      <c r="D25" s="929">
        <f>'Sch. 10 Operating Fund - Exp'!M24</f>
        <v>0</v>
      </c>
      <c r="E25" s="930"/>
      <c r="F25" s="935"/>
      <c r="G25" s="935"/>
      <c r="H25" s="935"/>
      <c r="I25" s="935"/>
      <c r="J25" s="932">
        <f t="shared" si="1"/>
        <v>0</v>
      </c>
      <c r="K25" s="929">
        <f t="shared" si="0"/>
        <v>0</v>
      </c>
      <c r="L25" s="933"/>
      <c r="M25" s="915"/>
      <c r="N25" s="923"/>
    </row>
    <row r="26" spans="1:14" s="649" customFormat="1" ht="17.399999999999999">
      <c r="A26" s="923"/>
      <c r="B26" s="892" t="s">
        <v>1589</v>
      </c>
      <c r="C26" s="893">
        <v>72.099999999999994</v>
      </c>
      <c r="D26" s="929">
        <f>'Sch. 10 Operating Fund - Exp'!M25</f>
        <v>0</v>
      </c>
      <c r="E26" s="930"/>
      <c r="F26" s="935"/>
      <c r="G26" s="935"/>
      <c r="H26" s="935"/>
      <c r="I26" s="935"/>
      <c r="J26" s="932">
        <f t="shared" si="1"/>
        <v>0</v>
      </c>
      <c r="K26" s="929">
        <f t="shared" si="0"/>
        <v>0</v>
      </c>
      <c r="L26" s="933"/>
      <c r="M26" s="915"/>
      <c r="N26" s="923"/>
    </row>
    <row r="27" spans="1:14" s="649" customFormat="1" ht="17.399999999999999">
      <c r="A27" s="923"/>
      <c r="B27" s="894" t="s">
        <v>1673</v>
      </c>
      <c r="C27" s="893"/>
      <c r="D27" s="929">
        <f>SUM(D11:D26)</f>
        <v>0</v>
      </c>
      <c r="E27" s="930"/>
      <c r="F27" s="935">
        <f>SUM(F11:F26)</f>
        <v>0</v>
      </c>
      <c r="G27" s="935">
        <f>SUM(G11:G26)</f>
        <v>0</v>
      </c>
      <c r="H27" s="935">
        <f>SUM(H11:H26)</f>
        <v>0</v>
      </c>
      <c r="I27" s="935">
        <f>SUM(I11:I26)</f>
        <v>0</v>
      </c>
      <c r="J27" s="932">
        <f t="shared" si="1"/>
        <v>0</v>
      </c>
      <c r="K27" s="929">
        <f t="shared" si="0"/>
        <v>0</v>
      </c>
      <c r="L27" s="933"/>
      <c r="M27" s="915"/>
      <c r="N27" s="923"/>
    </row>
    <row r="28" spans="1:14" s="649" customFormat="1" ht="17.399999999999999">
      <c r="A28" s="923"/>
      <c r="B28" s="895" t="s">
        <v>758</v>
      </c>
      <c r="C28" s="896"/>
      <c r="D28" s="936"/>
      <c r="E28" s="930"/>
      <c r="F28" s="937"/>
      <c r="G28" s="937"/>
      <c r="H28" s="937"/>
      <c r="I28" s="937"/>
      <c r="J28" s="936"/>
      <c r="K28" s="936"/>
      <c r="L28" s="933"/>
      <c r="M28" s="915"/>
      <c r="N28" s="923"/>
    </row>
    <row r="29" spans="1:14" s="649" customFormat="1" ht="17.399999999999999">
      <c r="A29" s="923"/>
      <c r="B29" s="883" t="s">
        <v>759</v>
      </c>
      <c r="C29" s="928">
        <v>64</v>
      </c>
      <c r="D29" s="929">
        <f>'Sch. 10 Operating Fund - Exp'!M28</f>
        <v>0</v>
      </c>
      <c r="E29" s="930"/>
      <c r="F29" s="931"/>
      <c r="G29" s="931"/>
      <c r="H29" s="931"/>
      <c r="I29" s="931"/>
      <c r="J29" s="932">
        <f t="shared" si="1"/>
        <v>0</v>
      </c>
      <c r="K29" s="929">
        <f t="shared" ref="K29:K34" si="2">D29+J29</f>
        <v>0</v>
      </c>
      <c r="L29" s="933"/>
      <c r="M29" s="915"/>
      <c r="N29" s="923"/>
    </row>
    <row r="30" spans="1:14" s="649" customFormat="1" ht="17.399999999999999">
      <c r="A30" s="923"/>
      <c r="B30" s="883" t="s">
        <v>760</v>
      </c>
      <c r="C30" s="928">
        <v>65</v>
      </c>
      <c r="D30" s="929">
        <f>'Sch. 10 Operating Fund - Exp'!M29</f>
        <v>0</v>
      </c>
      <c r="E30" s="930"/>
      <c r="F30" s="931"/>
      <c r="G30" s="931"/>
      <c r="H30" s="931"/>
      <c r="I30" s="931"/>
      <c r="J30" s="932">
        <f t="shared" si="1"/>
        <v>0</v>
      </c>
      <c r="K30" s="929">
        <f t="shared" si="2"/>
        <v>0</v>
      </c>
      <c r="L30" s="933"/>
      <c r="M30" s="915"/>
      <c r="N30" s="923"/>
    </row>
    <row r="31" spans="1:14" s="649" customFormat="1" ht="45.6">
      <c r="A31" s="923"/>
      <c r="B31" s="878" t="s">
        <v>1602</v>
      </c>
      <c r="C31" s="934">
        <v>66</v>
      </c>
      <c r="D31" s="929">
        <f>'Sch. 10 Operating Fund - Exp'!M30</f>
        <v>0</v>
      </c>
      <c r="E31" s="930"/>
      <c r="F31" s="931"/>
      <c r="G31" s="931"/>
      <c r="H31" s="931"/>
      <c r="I31" s="931"/>
      <c r="J31" s="932">
        <f t="shared" si="1"/>
        <v>0</v>
      </c>
      <c r="K31" s="929">
        <f t="shared" si="2"/>
        <v>0</v>
      </c>
      <c r="L31" s="933"/>
      <c r="M31" s="915"/>
      <c r="N31" s="923"/>
    </row>
    <row r="32" spans="1:14" s="649" customFormat="1" ht="17.399999999999999">
      <c r="A32" s="923"/>
      <c r="B32" s="892" t="s">
        <v>1671</v>
      </c>
      <c r="C32" s="893">
        <v>73</v>
      </c>
      <c r="D32" s="929">
        <f>'Sch. 10 Operating Fund - Exp'!M31</f>
        <v>0</v>
      </c>
      <c r="E32" s="930"/>
      <c r="F32" s="935"/>
      <c r="G32" s="935"/>
      <c r="H32" s="935"/>
      <c r="I32" s="935"/>
      <c r="J32" s="932">
        <f t="shared" si="1"/>
        <v>0</v>
      </c>
      <c r="K32" s="929">
        <f t="shared" si="2"/>
        <v>0</v>
      </c>
      <c r="L32" s="933"/>
      <c r="M32" s="915"/>
      <c r="N32" s="923"/>
    </row>
    <row r="33" spans="1:14" s="649" customFormat="1" ht="17.399999999999999">
      <c r="A33" s="923"/>
      <c r="B33" s="892" t="s">
        <v>1589</v>
      </c>
      <c r="C33" s="893">
        <v>73.099999999999994</v>
      </c>
      <c r="D33" s="929">
        <f>'Sch. 10 Operating Fund - Exp'!M32</f>
        <v>0</v>
      </c>
      <c r="E33" s="930"/>
      <c r="F33" s="935"/>
      <c r="G33" s="935"/>
      <c r="H33" s="935"/>
      <c r="I33" s="935"/>
      <c r="J33" s="932">
        <f t="shared" si="1"/>
        <v>0</v>
      </c>
      <c r="K33" s="929">
        <f t="shared" si="2"/>
        <v>0</v>
      </c>
      <c r="L33" s="933"/>
      <c r="M33" s="915"/>
      <c r="N33" s="923"/>
    </row>
    <row r="34" spans="1:14" s="649" customFormat="1" ht="17.399999999999999">
      <c r="A34" s="923"/>
      <c r="B34" s="894" t="s">
        <v>1674</v>
      </c>
      <c r="C34" s="893"/>
      <c r="D34" s="929">
        <f>SUM(D29:D33)</f>
        <v>0</v>
      </c>
      <c r="E34" s="930"/>
      <c r="F34" s="935">
        <f>SUM(F29:F33)</f>
        <v>0</v>
      </c>
      <c r="G34" s="935">
        <f>SUM(G29:G33)</f>
        <v>0</v>
      </c>
      <c r="H34" s="935">
        <f>SUM(H29:H33)</f>
        <v>0</v>
      </c>
      <c r="I34" s="935">
        <f>SUM(I29:I33)</f>
        <v>0</v>
      </c>
      <c r="J34" s="932">
        <f t="shared" si="1"/>
        <v>0</v>
      </c>
      <c r="K34" s="929">
        <f t="shared" si="2"/>
        <v>0</v>
      </c>
      <c r="L34" s="933"/>
      <c r="M34" s="915"/>
      <c r="N34" s="923"/>
    </row>
    <row r="35" spans="1:14" s="649" customFormat="1" ht="17.399999999999999">
      <c r="A35" s="923"/>
      <c r="B35" s="895" t="s">
        <v>1603</v>
      </c>
      <c r="C35" s="896"/>
      <c r="D35" s="936"/>
      <c r="E35" s="930"/>
      <c r="F35" s="937"/>
      <c r="G35" s="937"/>
      <c r="H35" s="937"/>
      <c r="I35" s="937"/>
      <c r="J35" s="936"/>
      <c r="K35" s="936"/>
      <c r="L35" s="933"/>
      <c r="M35" s="915"/>
      <c r="N35" s="923"/>
    </row>
    <row r="36" spans="1:14" s="649" customFormat="1" ht="45.6">
      <c r="A36" s="923"/>
      <c r="B36" s="878" t="s">
        <v>769</v>
      </c>
      <c r="C36" s="934">
        <v>68</v>
      </c>
      <c r="D36" s="929">
        <f>'Sch. 10 Operating Fund - Exp'!M35</f>
        <v>0</v>
      </c>
      <c r="E36" s="930"/>
      <c r="F36" s="931"/>
      <c r="G36" s="931"/>
      <c r="H36" s="931"/>
      <c r="I36" s="931"/>
      <c r="J36" s="932">
        <f t="shared" si="1"/>
        <v>0</v>
      </c>
      <c r="K36" s="929">
        <f>D36+J36</f>
        <v>0</v>
      </c>
      <c r="L36" s="933"/>
      <c r="M36" s="915"/>
      <c r="N36" s="923"/>
    </row>
    <row r="37" spans="1:14" s="649" customFormat="1" ht="30.6">
      <c r="A37" s="923"/>
      <c r="B37" s="878" t="s">
        <v>868</v>
      </c>
      <c r="C37" s="934">
        <v>69</v>
      </c>
      <c r="D37" s="929">
        <f>'Sch. 10 Operating Fund - Exp'!M36</f>
        <v>0</v>
      </c>
      <c r="E37" s="930"/>
      <c r="F37" s="931"/>
      <c r="G37" s="931"/>
      <c r="H37" s="931"/>
      <c r="I37" s="931"/>
      <c r="J37" s="932">
        <f t="shared" si="1"/>
        <v>0</v>
      </c>
      <c r="K37" s="929">
        <f>D37+J37</f>
        <v>0</v>
      </c>
      <c r="L37" s="933"/>
      <c r="M37" s="915"/>
      <c r="N37" s="923"/>
    </row>
    <row r="38" spans="1:14" s="649" customFormat="1" ht="17.399999999999999">
      <c r="A38" s="923"/>
      <c r="B38" s="892" t="s">
        <v>1671</v>
      </c>
      <c r="C38" s="893">
        <v>74</v>
      </c>
      <c r="D38" s="929">
        <f>'Sch. 10 Operating Fund - Exp'!M37</f>
        <v>0</v>
      </c>
      <c r="E38" s="930"/>
      <c r="F38" s="935"/>
      <c r="G38" s="935"/>
      <c r="H38" s="935"/>
      <c r="I38" s="935"/>
      <c r="J38" s="932">
        <f t="shared" si="1"/>
        <v>0</v>
      </c>
      <c r="K38" s="929">
        <f>D38+J38</f>
        <v>0</v>
      </c>
      <c r="L38" s="933"/>
      <c r="M38" s="915"/>
      <c r="N38" s="923"/>
    </row>
    <row r="39" spans="1:14" s="649" customFormat="1" ht="17.399999999999999">
      <c r="A39" s="923"/>
      <c r="B39" s="892" t="s">
        <v>1589</v>
      </c>
      <c r="C39" s="893">
        <v>74.099999999999994</v>
      </c>
      <c r="D39" s="929">
        <f>'Sch. 10 Operating Fund - Exp'!M38</f>
        <v>0</v>
      </c>
      <c r="E39" s="930"/>
      <c r="F39" s="935"/>
      <c r="G39" s="935"/>
      <c r="H39" s="935"/>
      <c r="I39" s="935"/>
      <c r="J39" s="932">
        <f t="shared" si="1"/>
        <v>0</v>
      </c>
      <c r="K39" s="929">
        <f>D39+J39</f>
        <v>0</v>
      </c>
      <c r="L39" s="933"/>
      <c r="M39" s="915"/>
      <c r="N39" s="923"/>
    </row>
    <row r="40" spans="1:14" s="649" customFormat="1" ht="17.399999999999999">
      <c r="A40" s="923"/>
      <c r="B40" s="894" t="s">
        <v>1675</v>
      </c>
      <c r="C40" s="893"/>
      <c r="D40" s="929">
        <f>SUM(D36:D39)</f>
        <v>0</v>
      </c>
      <c r="E40" s="930"/>
      <c r="F40" s="935">
        <f>SUM(F36:F39)</f>
        <v>0</v>
      </c>
      <c r="G40" s="935">
        <f>SUM(G36:G39)</f>
        <v>0</v>
      </c>
      <c r="H40" s="935">
        <f>SUM(H36:H39)</f>
        <v>0</v>
      </c>
      <c r="I40" s="935">
        <f>SUM(I36:I39)</f>
        <v>0</v>
      </c>
      <c r="J40" s="932">
        <f t="shared" si="1"/>
        <v>0</v>
      </c>
      <c r="K40" s="929">
        <f>D40+J40</f>
        <v>0</v>
      </c>
      <c r="L40" s="933"/>
      <c r="M40" s="915"/>
      <c r="N40" s="923"/>
    </row>
    <row r="41" spans="1:14" s="649" customFormat="1" ht="17.399999999999999">
      <c r="A41" s="923"/>
      <c r="B41" s="895" t="s">
        <v>869</v>
      </c>
      <c r="C41" s="896"/>
      <c r="D41" s="936"/>
      <c r="E41" s="930"/>
      <c r="F41" s="937"/>
      <c r="G41" s="937"/>
      <c r="H41" s="937"/>
      <c r="I41" s="937"/>
      <c r="J41" s="936"/>
      <c r="K41" s="936"/>
      <c r="L41" s="933"/>
      <c r="M41" s="915"/>
      <c r="N41" s="923"/>
    </row>
    <row r="42" spans="1:14" s="649" customFormat="1" ht="17.399999999999999">
      <c r="A42" s="199"/>
      <c r="B42" s="878" t="s">
        <v>1655</v>
      </c>
      <c r="C42" s="934">
        <v>70</v>
      </c>
      <c r="D42" s="929">
        <f>'Sch. 10 Operating Fund - Exp'!M41</f>
        <v>0</v>
      </c>
      <c r="E42" s="930"/>
      <c r="F42" s="931"/>
      <c r="G42" s="931"/>
      <c r="H42" s="931"/>
      <c r="I42" s="931"/>
      <c r="J42" s="932">
        <f t="shared" si="1"/>
        <v>0</v>
      </c>
      <c r="K42" s="929">
        <f t="shared" ref="K42:K49" si="3">D42+J42</f>
        <v>0</v>
      </c>
      <c r="L42" s="933"/>
      <c r="M42" s="915"/>
      <c r="N42" s="923"/>
    </row>
    <row r="43" spans="1:14" s="649" customFormat="1" ht="17.399999999999999">
      <c r="A43" s="923"/>
      <c r="B43" s="883" t="s">
        <v>1656</v>
      </c>
      <c r="C43" s="928">
        <v>71</v>
      </c>
      <c r="D43" s="929">
        <f>'Sch. 10 Operating Fund - Exp'!M42</f>
        <v>0</v>
      </c>
      <c r="E43" s="930"/>
      <c r="F43" s="931"/>
      <c r="G43" s="931"/>
      <c r="H43" s="931"/>
      <c r="I43" s="931"/>
      <c r="J43" s="932">
        <f t="shared" si="1"/>
        <v>0</v>
      </c>
      <c r="K43" s="929">
        <f t="shared" si="3"/>
        <v>0</v>
      </c>
      <c r="L43" s="933"/>
      <c r="M43" s="915"/>
      <c r="N43" s="923"/>
    </row>
    <row r="44" spans="1:14" s="649" customFormat="1" ht="17.399999999999999">
      <c r="A44" s="923"/>
      <c r="B44" s="883" t="s">
        <v>2030</v>
      </c>
      <c r="C44" s="928">
        <v>72</v>
      </c>
      <c r="D44" s="929">
        <f>'Sch. 10 Operating Fund - Exp'!M43</f>
        <v>0</v>
      </c>
      <c r="E44" s="930"/>
      <c r="F44" s="935"/>
      <c r="G44" s="935"/>
      <c r="H44" s="935"/>
      <c r="I44" s="935"/>
      <c r="J44" s="932">
        <f t="shared" si="1"/>
        <v>0</v>
      </c>
      <c r="K44" s="929">
        <f t="shared" si="3"/>
        <v>0</v>
      </c>
      <c r="L44" s="933"/>
      <c r="M44" s="915"/>
      <c r="N44" s="923"/>
    </row>
    <row r="45" spans="1:14" s="649" customFormat="1" ht="17.399999999999999">
      <c r="A45" s="923"/>
      <c r="B45" s="883" t="s">
        <v>7</v>
      </c>
      <c r="C45" s="928">
        <v>73</v>
      </c>
      <c r="D45" s="929">
        <f>'Sch. 10 Operating Fund - Exp'!M44</f>
        <v>0</v>
      </c>
      <c r="E45" s="938"/>
      <c r="F45" s="931"/>
      <c r="G45" s="931"/>
      <c r="H45" s="931"/>
      <c r="I45" s="931"/>
      <c r="J45" s="932">
        <f t="shared" si="1"/>
        <v>0</v>
      </c>
      <c r="K45" s="929">
        <f t="shared" si="3"/>
        <v>0</v>
      </c>
      <c r="L45" s="933"/>
      <c r="M45" s="915"/>
      <c r="N45" s="923"/>
    </row>
    <row r="46" spans="1:14" s="649" customFormat="1" ht="17.399999999999999">
      <c r="A46" s="923"/>
      <c r="B46" s="883" t="s">
        <v>947</v>
      </c>
      <c r="C46" s="928">
        <v>75</v>
      </c>
      <c r="D46" s="929">
        <f>'Sch. 10 Operating Fund - Exp'!M45</f>
        <v>0</v>
      </c>
      <c r="E46" s="930"/>
      <c r="F46" s="931"/>
      <c r="G46" s="931"/>
      <c r="H46" s="931"/>
      <c r="I46" s="931"/>
      <c r="J46" s="932">
        <f t="shared" si="1"/>
        <v>0</v>
      </c>
      <c r="K46" s="929">
        <f t="shared" si="3"/>
        <v>0</v>
      </c>
      <c r="L46" s="939"/>
      <c r="M46" s="915"/>
      <c r="N46" s="923"/>
    </row>
    <row r="47" spans="1:14" s="649" customFormat="1" ht="17.399999999999999">
      <c r="A47" s="923"/>
      <c r="B47" s="892" t="s">
        <v>1671</v>
      </c>
      <c r="C47" s="901">
        <v>80</v>
      </c>
      <c r="D47" s="929">
        <f>'Sch. 10 Operating Fund - Exp'!M46</f>
        <v>0</v>
      </c>
      <c r="E47" s="933"/>
      <c r="F47" s="935"/>
      <c r="G47" s="935"/>
      <c r="H47" s="935"/>
      <c r="I47" s="935"/>
      <c r="J47" s="932">
        <f t="shared" si="1"/>
        <v>0</v>
      </c>
      <c r="K47" s="929">
        <f t="shared" si="3"/>
        <v>0</v>
      </c>
      <c r="L47" s="933"/>
      <c r="M47" s="915"/>
      <c r="N47" s="923"/>
    </row>
    <row r="48" spans="1:14" s="649" customFormat="1" ht="17.399999999999999">
      <c r="A48" s="923"/>
      <c r="B48" s="892" t="s">
        <v>1589</v>
      </c>
      <c r="C48" s="901">
        <v>80.099999999999994</v>
      </c>
      <c r="D48" s="929">
        <f>'Sch. 10 Operating Fund - Exp'!M47</f>
        <v>0</v>
      </c>
      <c r="E48" s="933"/>
      <c r="F48" s="935"/>
      <c r="G48" s="935"/>
      <c r="H48" s="935"/>
      <c r="I48" s="935"/>
      <c r="J48" s="932">
        <f t="shared" si="1"/>
        <v>0</v>
      </c>
      <c r="K48" s="929">
        <f t="shared" si="3"/>
        <v>0</v>
      </c>
      <c r="L48" s="933"/>
      <c r="M48" s="915"/>
      <c r="N48" s="923"/>
    </row>
    <row r="49" spans="1:14" s="649" customFormat="1" ht="17.399999999999999">
      <c r="A49" s="923"/>
      <c r="B49" s="903" t="s">
        <v>1676</v>
      </c>
      <c r="C49" s="901"/>
      <c r="D49" s="929">
        <f>SUM(D42:D48)</f>
        <v>0</v>
      </c>
      <c r="E49" s="933"/>
      <c r="F49" s="935">
        <f>SUM(F42:F48)</f>
        <v>0</v>
      </c>
      <c r="G49" s="935">
        <f>SUM(G42:G48)</f>
        <v>0</v>
      </c>
      <c r="H49" s="935">
        <f>SUM(H42:H48)</f>
        <v>0</v>
      </c>
      <c r="I49" s="935">
        <f>SUM(I42:I48)</f>
        <v>0</v>
      </c>
      <c r="J49" s="932">
        <f t="shared" si="1"/>
        <v>0</v>
      </c>
      <c r="K49" s="929">
        <f t="shared" si="3"/>
        <v>0</v>
      </c>
      <c r="L49" s="933"/>
      <c r="M49" s="915"/>
      <c r="N49" s="923"/>
    </row>
    <row r="50" spans="1:14" s="649" customFormat="1" ht="17.399999999999999">
      <c r="A50" s="88"/>
      <c r="B50" s="895" t="s">
        <v>2177</v>
      </c>
      <c r="C50" s="896"/>
      <c r="D50" s="940"/>
      <c r="E50" s="933"/>
      <c r="F50" s="937"/>
      <c r="G50" s="937"/>
      <c r="H50" s="937"/>
      <c r="I50" s="937"/>
      <c r="J50" s="940"/>
      <c r="K50" s="940"/>
      <c r="L50" s="933"/>
      <c r="M50" s="915"/>
      <c r="N50" s="88"/>
    </row>
    <row r="51" spans="1:14" s="649" customFormat="1" ht="17.399999999999999">
      <c r="A51" s="88"/>
      <c r="B51" s="883" t="s">
        <v>2178</v>
      </c>
      <c r="C51" s="928">
        <v>78</v>
      </c>
      <c r="D51" s="929">
        <f>'Sch. 10 Operating Fund - Exp'!M50</f>
        <v>0</v>
      </c>
      <c r="E51" s="933"/>
      <c r="F51" s="931"/>
      <c r="G51" s="931"/>
      <c r="H51" s="931"/>
      <c r="I51" s="931"/>
      <c r="J51" s="932">
        <f t="shared" si="1"/>
        <v>0</v>
      </c>
      <c r="K51" s="929">
        <f t="shared" ref="K51:K56" si="4">D51+J51</f>
        <v>0</v>
      </c>
      <c r="L51" s="933"/>
      <c r="M51" s="915"/>
      <c r="N51" s="88"/>
    </row>
    <row r="52" spans="1:14" s="649" customFormat="1" ht="17.399999999999999">
      <c r="A52" s="88"/>
      <c r="B52" s="904" t="s">
        <v>1767</v>
      </c>
      <c r="C52" s="901">
        <v>79</v>
      </c>
      <c r="D52" s="929">
        <f>'Sch. 10 Operating Fund - Exp'!M51</f>
        <v>0</v>
      </c>
      <c r="E52" s="933"/>
      <c r="F52" s="935">
        <f>'Sch. 10 Operating Fund - Exp'!F51</f>
        <v>0</v>
      </c>
      <c r="G52" s="935"/>
      <c r="H52" s="935"/>
      <c r="I52" s="935"/>
      <c r="J52" s="932">
        <f t="shared" si="1"/>
        <v>0</v>
      </c>
      <c r="K52" s="929">
        <f t="shared" si="4"/>
        <v>0</v>
      </c>
      <c r="L52" s="933"/>
      <c r="M52" s="915"/>
      <c r="N52" s="88"/>
    </row>
    <row r="53" spans="1:14" s="649" customFormat="1" ht="17.399999999999999">
      <c r="A53" s="88"/>
      <c r="B53" s="892" t="s">
        <v>1671</v>
      </c>
      <c r="C53" s="901"/>
      <c r="D53" s="929">
        <f>'Sch. 10 Operating Fund - Exp'!M52</f>
        <v>0</v>
      </c>
      <c r="E53" s="933"/>
      <c r="F53" s="935"/>
      <c r="G53" s="935"/>
      <c r="H53" s="935"/>
      <c r="I53" s="935"/>
      <c r="J53" s="932">
        <f t="shared" si="1"/>
        <v>0</v>
      </c>
      <c r="K53" s="929">
        <f t="shared" si="4"/>
        <v>0</v>
      </c>
      <c r="L53" s="933"/>
      <c r="M53" s="915"/>
      <c r="N53" s="88"/>
    </row>
    <row r="54" spans="1:14" s="649" customFormat="1" ht="17.399999999999999">
      <c r="A54" s="88"/>
      <c r="B54" s="892" t="s">
        <v>1589</v>
      </c>
      <c r="C54" s="928">
        <v>81</v>
      </c>
      <c r="D54" s="929">
        <f>'Sch. 10 Operating Fund - Exp'!M53</f>
        <v>0</v>
      </c>
      <c r="E54" s="933"/>
      <c r="F54" s="935"/>
      <c r="G54" s="935"/>
      <c r="H54" s="935"/>
      <c r="I54" s="935"/>
      <c r="J54" s="932">
        <f t="shared" si="1"/>
        <v>0</v>
      </c>
      <c r="K54" s="929">
        <f t="shared" si="4"/>
        <v>0</v>
      </c>
      <c r="L54" s="933"/>
      <c r="M54" s="915"/>
      <c r="N54" s="88"/>
    </row>
    <row r="55" spans="1:14" s="649" customFormat="1" ht="17.399999999999999">
      <c r="A55" s="88"/>
      <c r="B55" s="941" t="s">
        <v>1677</v>
      </c>
      <c r="C55" s="942">
        <v>82</v>
      </c>
      <c r="D55" s="929">
        <f>SUM(D51:D54)</f>
        <v>0</v>
      </c>
      <c r="E55" s="933"/>
      <c r="F55" s="943">
        <f>SUM(F51:F54)</f>
        <v>0</v>
      </c>
      <c r="G55" s="943">
        <f>SUM(G51:G54)</f>
        <v>0</v>
      </c>
      <c r="H55" s="943">
        <f>SUM(H51:H54)</f>
        <v>0</v>
      </c>
      <c r="I55" s="943">
        <f>SUM(I51:I54)</f>
        <v>0</v>
      </c>
      <c r="J55" s="932">
        <f t="shared" si="1"/>
        <v>0</v>
      </c>
      <c r="K55" s="929">
        <f t="shared" si="4"/>
        <v>0</v>
      </c>
      <c r="L55" s="933"/>
      <c r="M55" s="915"/>
      <c r="N55" s="88"/>
    </row>
    <row r="56" spans="1:14" s="649" customFormat="1" ht="17.399999999999999">
      <c r="A56" s="88"/>
      <c r="B56" s="908" t="s">
        <v>680</v>
      </c>
      <c r="C56" s="884">
        <v>90</v>
      </c>
      <c r="D56" s="929">
        <f>D55+D49+D40+D34+D27</f>
        <v>0</v>
      </c>
      <c r="E56" s="944"/>
      <c r="F56" s="944">
        <f>+F27+F34+F40+F49+F55</f>
        <v>0</v>
      </c>
      <c r="G56" s="944">
        <f>+'Schedule 5'!D24</f>
        <v>0</v>
      </c>
      <c r="H56" s="944">
        <f>+H27+H34+H40+H49+H55</f>
        <v>0</v>
      </c>
      <c r="I56" s="944">
        <f>+'Schedule 5'!D22+'Schedule 5'!D23</f>
        <v>0</v>
      </c>
      <c r="J56" s="932">
        <f t="shared" si="1"/>
        <v>0</v>
      </c>
      <c r="K56" s="929">
        <f t="shared" si="4"/>
        <v>0</v>
      </c>
      <c r="L56" s="933"/>
      <c r="M56" s="915"/>
      <c r="N56" s="88"/>
    </row>
    <row r="57" spans="1:14" s="381" customFormat="1" ht="17.399999999999999">
      <c r="A57" s="88"/>
      <c r="B57" s="199"/>
      <c r="C57" s="945"/>
      <c r="D57" s="88"/>
      <c r="E57" s="88"/>
      <c r="F57" s="515" t="s">
        <v>805</v>
      </c>
      <c r="G57" s="515" t="str">
        <f>IF(G55+G49+G40+G34+G27=G56,"","ERROR")</f>
        <v/>
      </c>
      <c r="H57" s="515" t="s">
        <v>805</v>
      </c>
      <c r="I57" s="515" t="str">
        <f>IF((ABS(I55+I49+I40+I34+I27-I56)-10)&gt;0,"ERROR","")</f>
        <v/>
      </c>
      <c r="J57" s="516"/>
      <c r="K57" s="88"/>
      <c r="L57" s="88"/>
      <c r="M57" s="915"/>
      <c r="N57" s="88"/>
    </row>
    <row r="58" spans="1:14" s="381" customFormat="1" ht="17.399999999999999">
      <c r="A58" s="88"/>
      <c r="B58" s="88"/>
      <c r="C58" s="88"/>
      <c r="D58" s="88"/>
      <c r="E58" s="88"/>
      <c r="F58" s="88"/>
      <c r="G58" s="88"/>
      <c r="H58" s="514"/>
      <c r="I58" s="88"/>
      <c r="J58" s="88"/>
      <c r="K58" s="88"/>
      <c r="L58" s="88"/>
      <c r="M58" s="915"/>
      <c r="N58" s="88"/>
    </row>
    <row r="59" spans="1:14" s="381" customFormat="1" ht="17.399999999999999">
      <c r="A59" s="88"/>
      <c r="B59" s="88"/>
      <c r="C59" s="88"/>
      <c r="D59" s="88"/>
      <c r="E59" s="88"/>
      <c r="F59" s="88"/>
      <c r="G59" s="88"/>
      <c r="H59" s="88"/>
      <c r="I59" s="88"/>
      <c r="J59" s="88"/>
      <c r="K59" s="88"/>
      <c r="L59" s="88"/>
      <c r="M59" s="915"/>
      <c r="N59" s="88"/>
    </row>
    <row r="60" spans="1:14" s="381" customFormat="1">
      <c r="A60" s="88"/>
      <c r="B60" s="88"/>
      <c r="C60" s="88"/>
      <c r="D60" s="88"/>
      <c r="E60" s="88"/>
      <c r="F60" s="88"/>
      <c r="G60" s="88"/>
      <c r="H60" s="88"/>
      <c r="I60" s="88"/>
      <c r="J60" s="88"/>
      <c r="K60" s="88"/>
      <c r="L60" s="88"/>
      <c r="M60" s="88"/>
      <c r="N60" s="88"/>
    </row>
    <row r="61" spans="1:14" s="381" customFormat="1">
      <c r="A61" s="88"/>
      <c r="B61" s="88"/>
      <c r="C61" s="88"/>
      <c r="D61" s="88"/>
      <c r="E61" s="88"/>
      <c r="F61" s="88"/>
      <c r="G61" s="88"/>
      <c r="H61" s="88"/>
      <c r="I61" s="88"/>
      <c r="J61" s="88"/>
      <c r="K61" s="88"/>
      <c r="L61" s="88"/>
      <c r="M61" s="88"/>
      <c r="N61" s="88"/>
    </row>
    <row r="62" spans="1:14" s="649" customFormat="1" hidden="1"/>
    <row r="63" spans="1:14" s="649" customFormat="1" hidden="1"/>
    <row r="64" spans="1:14" s="649" customFormat="1" hidden="1"/>
    <row r="65" s="649" customFormat="1" hidden="1"/>
  </sheetData>
  <sheetProtection password="C797" sheet="1" objects="1" scenarios="1"/>
  <protectedRanges>
    <protectedRange sqref="F41:I41" name="Range6"/>
    <protectedRange sqref="F32:I33" name="Range4"/>
    <protectedRange sqref="F25:I26" name="Range2"/>
    <protectedRange sqref="F11:I24 F45:I46 F42:I43 F36:I37 F29:I31" name="Range1"/>
    <protectedRange sqref="F28:I28" name="Range3"/>
    <protectedRange sqref="F38:I39 F35:I35" name="Range5"/>
  </protectedRanges>
  <mergeCells count="1">
    <mergeCell ref="I3:L3"/>
  </mergeCells>
  <phoneticPr fontId="0" type="noConversion"/>
  <printOptions horizontalCentered="1"/>
  <pageMargins left="0" right="0" top="1" bottom="1" header="0.5" footer="0.5"/>
  <pageSetup scale="68" orientation="landscape" copies="2" r:id="rId1"/>
  <headerFooter alignWithMargins="0">
    <oddFooter>&amp;L&amp;D,&amp;" ,Regular" &amp;T
&amp;CPage &amp;P of &amp;N&amp;R2015/16 School Authority Estimates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575"/>
  <sheetViews>
    <sheetView workbookViewId="0">
      <selection activeCell="D6" sqref="D6"/>
    </sheetView>
  </sheetViews>
  <sheetFormatPr defaultRowHeight="15.6"/>
  <cols>
    <col min="1" max="1" width="3.5546875" style="1957" bestFit="1" customWidth="1"/>
    <col min="2" max="2" width="47.88671875" style="1958" customWidth="1"/>
    <col min="3" max="3" width="14.6640625" style="1958" customWidth="1"/>
    <col min="4" max="4" width="20.5546875" style="1958" customWidth="1"/>
    <col min="5" max="5" width="17.6640625" style="1958" customWidth="1"/>
    <col min="6" max="6" width="10.6640625" style="1958" customWidth="1"/>
    <col min="7" max="7" width="3.5546875" style="1958" customWidth="1"/>
  </cols>
  <sheetData>
    <row r="1" spans="1:187">
      <c r="A1" s="1922"/>
      <c r="B1" s="1923" t="s">
        <v>638</v>
      </c>
      <c r="C1" s="1924"/>
      <c r="D1" s="1924"/>
      <c r="E1" s="1924"/>
      <c r="F1" s="1925"/>
      <c r="G1" s="1925"/>
      <c r="H1" s="1909"/>
      <c r="I1" s="1909"/>
      <c r="J1" s="1909"/>
      <c r="K1" s="1909"/>
      <c r="L1" s="1909"/>
      <c r="M1" s="1909"/>
      <c r="N1" s="1909"/>
      <c r="O1" s="1909"/>
      <c r="P1" s="1909"/>
      <c r="Q1" s="1909"/>
      <c r="R1" s="1909"/>
      <c r="S1" s="1909"/>
      <c r="T1" s="1909"/>
      <c r="U1" s="1909"/>
      <c r="V1" s="1909"/>
      <c r="W1" s="1909"/>
      <c r="X1" s="1909"/>
      <c r="Y1" s="1909"/>
      <c r="Z1" s="1909"/>
      <c r="AA1" s="1909"/>
      <c r="AB1" s="1909"/>
      <c r="AC1" s="1909"/>
      <c r="AD1" s="1909"/>
      <c r="AE1" s="1909"/>
      <c r="AF1" s="1909"/>
      <c r="AG1" s="1909"/>
      <c r="AH1" s="1909"/>
      <c r="AI1" s="1909"/>
      <c r="AJ1" s="1909"/>
      <c r="AK1" s="1909"/>
      <c r="AL1" s="1909"/>
      <c r="AM1" s="1909"/>
      <c r="AN1" s="1909"/>
      <c r="AO1" s="1909"/>
      <c r="AP1" s="1909"/>
      <c r="AQ1" s="1909"/>
      <c r="AR1" s="1909"/>
      <c r="AS1" s="1909"/>
      <c r="AT1" s="1909"/>
      <c r="AU1" s="1909"/>
      <c r="AV1" s="1909"/>
      <c r="AW1" s="1909"/>
      <c r="AX1" s="1909"/>
      <c r="AY1" s="1909"/>
      <c r="AZ1" s="1909"/>
      <c r="BA1" s="1909"/>
      <c r="BB1" s="1909"/>
      <c r="BC1" s="1909"/>
      <c r="BD1" s="1909"/>
      <c r="BE1" s="1909"/>
      <c r="BF1" s="1909"/>
      <c r="BG1" s="1909"/>
      <c r="BH1" s="1909"/>
      <c r="BI1" s="1909"/>
      <c r="BJ1" s="1909"/>
      <c r="BK1" s="1909"/>
      <c r="BL1" s="1909"/>
      <c r="BM1" s="1909"/>
      <c r="BN1" s="1909"/>
      <c r="BO1" s="1909"/>
      <c r="BP1" s="1909"/>
      <c r="BQ1" s="1909"/>
      <c r="BR1" s="1909"/>
      <c r="BS1" s="1909"/>
      <c r="BT1" s="1909"/>
      <c r="BU1" s="1909"/>
      <c r="BV1" s="1909"/>
      <c r="BW1" s="1909"/>
      <c r="BX1" s="1909"/>
      <c r="BY1" s="1909"/>
      <c r="BZ1" s="1909"/>
      <c r="CA1" s="1909"/>
      <c r="CB1" s="1909"/>
      <c r="CC1" s="1909"/>
      <c r="CD1" s="1909"/>
      <c r="CE1" s="1909"/>
      <c r="CF1" s="1909"/>
      <c r="CG1" s="1909"/>
      <c r="CH1" s="1909"/>
      <c r="CI1" s="1909"/>
      <c r="CJ1" s="1909"/>
      <c r="CK1" s="1909"/>
      <c r="CL1" s="1909"/>
      <c r="CM1" s="1909"/>
      <c r="CN1" s="1909"/>
      <c r="CO1" s="1909"/>
      <c r="CP1" s="1909"/>
      <c r="CQ1" s="1909"/>
      <c r="CR1" s="1909"/>
      <c r="CS1" s="1909"/>
      <c r="CT1" s="1909"/>
      <c r="CU1" s="1909"/>
      <c r="CV1" s="1909"/>
      <c r="CW1" s="1909"/>
      <c r="CX1" s="1909"/>
      <c r="CY1" s="1909"/>
      <c r="CZ1" s="1909"/>
      <c r="DA1" s="1909"/>
      <c r="DB1" s="1909"/>
      <c r="DC1" s="1909"/>
      <c r="DD1" s="1909"/>
      <c r="DE1" s="1909"/>
      <c r="DF1" s="1909"/>
      <c r="DG1" s="1909"/>
      <c r="DH1" s="1909"/>
      <c r="DI1" s="1909"/>
      <c r="DJ1" s="1909"/>
      <c r="DK1" s="1909"/>
      <c r="DL1" s="1909"/>
      <c r="DM1" s="1909"/>
      <c r="DN1" s="1909"/>
      <c r="DO1" s="1909"/>
      <c r="DP1" s="1909"/>
      <c r="DQ1" s="1909"/>
      <c r="DR1" s="1909"/>
      <c r="DS1" s="1909"/>
      <c r="DT1" s="1909"/>
      <c r="DU1" s="1909"/>
      <c r="DV1" s="1909"/>
      <c r="DW1" s="1909"/>
      <c r="DX1" s="1909"/>
      <c r="DY1" s="1909"/>
      <c r="DZ1" s="1909"/>
      <c r="EA1" s="1909"/>
      <c r="EB1" s="1909"/>
      <c r="EC1" s="1909"/>
      <c r="ED1" s="1909"/>
      <c r="EE1" s="1909"/>
      <c r="EF1" s="1909"/>
      <c r="EG1" s="1909"/>
      <c r="EH1" s="1909"/>
      <c r="EI1" s="1909"/>
      <c r="EJ1" s="1909"/>
      <c r="EK1" s="1909"/>
      <c r="EL1" s="1909"/>
      <c r="EM1" s="1909"/>
      <c r="EN1" s="1909"/>
      <c r="EO1" s="1909"/>
      <c r="EP1" s="1909"/>
      <c r="EQ1" s="1909"/>
      <c r="ER1" s="1909"/>
      <c r="ES1" s="1909"/>
      <c r="ET1" s="1909"/>
      <c r="EU1" s="1909"/>
      <c r="EV1" s="1909"/>
      <c r="EW1" s="1909"/>
      <c r="EX1" s="1909"/>
      <c r="EY1" s="1909"/>
      <c r="EZ1" s="1909"/>
      <c r="FA1" s="1909"/>
      <c r="FB1" s="1909"/>
      <c r="FC1" s="1909"/>
      <c r="FD1" s="1909"/>
      <c r="FE1" s="1909"/>
      <c r="FF1" s="1909"/>
      <c r="FG1" s="1909"/>
      <c r="FH1" s="1909"/>
      <c r="FI1" s="1909"/>
      <c r="FJ1" s="1909"/>
      <c r="FK1" s="1909"/>
      <c r="FL1" s="1909"/>
      <c r="FM1" s="1909"/>
      <c r="FN1" s="1909"/>
      <c r="FO1" s="1909"/>
      <c r="FP1" s="1909"/>
      <c r="FQ1" s="1909"/>
      <c r="FR1" s="1909"/>
      <c r="FS1" s="1909"/>
      <c r="FT1" s="1909"/>
      <c r="FU1" s="1909"/>
      <c r="FV1" s="1909"/>
      <c r="FW1" s="1909"/>
      <c r="FX1" s="1909"/>
      <c r="FY1" s="1909"/>
      <c r="FZ1" s="1909"/>
      <c r="GA1" s="1909"/>
      <c r="GB1" s="1909"/>
      <c r="GC1" s="1909"/>
      <c r="GD1" s="1909"/>
      <c r="GE1" s="1909"/>
    </row>
    <row r="2" spans="1:187" ht="16.2" thickBot="1">
      <c r="A2" s="1922"/>
      <c r="B2" s="1924"/>
      <c r="C2" s="1924"/>
      <c r="D2" s="1924"/>
      <c r="E2" s="1924"/>
      <c r="F2" s="1925"/>
      <c r="G2" s="1925"/>
      <c r="H2" s="1909"/>
      <c r="I2" s="1909"/>
      <c r="J2" s="1909"/>
      <c r="K2" s="1909"/>
      <c r="L2" s="1909"/>
      <c r="M2" s="1909"/>
      <c r="N2" s="1909"/>
      <c r="O2" s="1909"/>
      <c r="P2" s="1909"/>
      <c r="Q2" s="1909"/>
      <c r="R2" s="1909"/>
      <c r="S2" s="1909"/>
      <c r="T2" s="1909"/>
      <c r="U2" s="1909"/>
      <c r="V2" s="1909"/>
      <c r="W2" s="1909"/>
      <c r="X2" s="1909"/>
      <c r="Y2" s="1909"/>
      <c r="Z2" s="1909"/>
      <c r="AA2" s="1909"/>
      <c r="AB2" s="1909"/>
      <c r="AC2" s="1909"/>
      <c r="AD2" s="1909"/>
      <c r="AE2" s="1909"/>
      <c r="AF2" s="1909"/>
      <c r="AG2" s="1909"/>
      <c r="AH2" s="1909"/>
      <c r="AI2" s="1909"/>
      <c r="AJ2" s="1909"/>
      <c r="AK2" s="1909"/>
      <c r="AL2" s="1909"/>
      <c r="AM2" s="1909"/>
      <c r="AN2" s="1909"/>
      <c r="AO2" s="1909"/>
      <c r="AP2" s="1909"/>
      <c r="AQ2" s="1909"/>
      <c r="AR2" s="1909"/>
      <c r="AS2" s="1909"/>
      <c r="AT2" s="1909"/>
      <c r="AU2" s="1909"/>
      <c r="AV2" s="1909"/>
      <c r="AW2" s="1909"/>
      <c r="AX2" s="1909"/>
      <c r="AY2" s="1909"/>
      <c r="AZ2" s="1909"/>
      <c r="BA2" s="1909"/>
      <c r="BB2" s="1909"/>
      <c r="BC2" s="1909"/>
      <c r="BD2" s="1909"/>
      <c r="BE2" s="1909"/>
      <c r="BF2" s="1909"/>
      <c r="BG2" s="1909"/>
      <c r="BH2" s="1909"/>
      <c r="BI2" s="1909"/>
      <c r="BJ2" s="1909"/>
      <c r="BK2" s="1909"/>
      <c r="BL2" s="1909"/>
      <c r="BM2" s="1909"/>
      <c r="BN2" s="1909"/>
      <c r="BO2" s="1909"/>
      <c r="BP2" s="1909"/>
      <c r="BQ2" s="1909"/>
      <c r="BR2" s="1909"/>
      <c r="BS2" s="1909"/>
      <c r="BT2" s="1909"/>
      <c r="BU2" s="1909"/>
      <c r="BV2" s="1909"/>
      <c r="BW2" s="1909"/>
      <c r="BX2" s="1909"/>
      <c r="BY2" s="1909"/>
      <c r="BZ2" s="1909"/>
      <c r="CA2" s="1909"/>
      <c r="CB2" s="1909"/>
      <c r="CC2" s="1909"/>
      <c r="CD2" s="1909"/>
      <c r="CE2" s="1909"/>
      <c r="CF2" s="1909"/>
      <c r="CG2" s="1909"/>
      <c r="CH2" s="1909"/>
      <c r="CI2" s="1909"/>
      <c r="CJ2" s="1909"/>
      <c r="CK2" s="1909"/>
      <c r="CL2" s="1909"/>
      <c r="CM2" s="1909"/>
      <c r="CN2" s="1909"/>
      <c r="CO2" s="1909"/>
      <c r="CP2" s="1909"/>
      <c r="CQ2" s="1909"/>
      <c r="CR2" s="1909"/>
      <c r="CS2" s="1909"/>
      <c r="CT2" s="1909"/>
      <c r="CU2" s="1909"/>
      <c r="CV2" s="1909"/>
      <c r="CW2" s="1909"/>
      <c r="CX2" s="1909"/>
      <c r="CY2" s="1909"/>
      <c r="CZ2" s="1909"/>
      <c r="DA2" s="1909"/>
      <c r="DB2" s="1909"/>
      <c r="DC2" s="1909"/>
      <c r="DD2" s="1909"/>
      <c r="DE2" s="1909"/>
      <c r="DF2" s="1909"/>
      <c r="DG2" s="1909"/>
      <c r="DH2" s="1909"/>
      <c r="DI2" s="1909"/>
      <c r="DJ2" s="1909"/>
      <c r="DK2" s="1909"/>
      <c r="DL2" s="1909"/>
      <c r="DM2" s="1909"/>
      <c r="DN2" s="1909"/>
      <c r="DO2" s="1909"/>
      <c r="DP2" s="1909"/>
      <c r="DQ2" s="1909"/>
      <c r="DR2" s="1909"/>
      <c r="DS2" s="1909"/>
      <c r="DT2" s="1909"/>
      <c r="DU2" s="1909"/>
      <c r="DV2" s="1909"/>
      <c r="DW2" s="1909"/>
      <c r="DX2" s="1909"/>
      <c r="DY2" s="1909"/>
      <c r="DZ2" s="1909"/>
      <c r="EA2" s="1909"/>
      <c r="EB2" s="1909"/>
      <c r="EC2" s="1909"/>
      <c r="ED2" s="1909"/>
      <c r="EE2" s="1909"/>
      <c r="EF2" s="1909"/>
      <c r="EG2" s="1909"/>
      <c r="EH2" s="1909"/>
      <c r="EI2" s="1909"/>
      <c r="EJ2" s="1909"/>
      <c r="EK2" s="1909"/>
      <c r="EL2" s="1909"/>
      <c r="EM2" s="1909"/>
      <c r="EN2" s="1909"/>
      <c r="EO2" s="1909"/>
      <c r="EP2" s="1909"/>
      <c r="EQ2" s="1909"/>
      <c r="ER2" s="1909"/>
      <c r="ES2" s="1909"/>
      <c r="ET2" s="1909"/>
      <c r="EU2" s="1909"/>
      <c r="EV2" s="1909"/>
      <c r="EW2" s="1909"/>
      <c r="EX2" s="1909"/>
      <c r="EY2" s="1909"/>
      <c r="EZ2" s="1909"/>
      <c r="FA2" s="1909"/>
      <c r="FB2" s="1909"/>
      <c r="FC2" s="1909"/>
      <c r="FD2" s="1909"/>
      <c r="FE2" s="1909"/>
      <c r="FF2" s="1909"/>
      <c r="FG2" s="1909"/>
      <c r="FH2" s="1909"/>
      <c r="FI2" s="1909"/>
      <c r="FJ2" s="1909"/>
      <c r="FK2" s="1909"/>
      <c r="FL2" s="1909"/>
      <c r="FM2" s="1909"/>
      <c r="FN2" s="1909"/>
      <c r="FO2" s="1909"/>
      <c r="FP2" s="1909"/>
      <c r="FQ2" s="1909"/>
      <c r="FR2" s="1909"/>
      <c r="FS2" s="1909"/>
      <c r="FT2" s="1909"/>
      <c r="FU2" s="1909"/>
      <c r="FV2" s="1909"/>
      <c r="FW2" s="1909"/>
      <c r="FX2" s="1909"/>
      <c r="FY2" s="1909"/>
      <c r="FZ2" s="1909"/>
      <c r="GA2" s="1909"/>
      <c r="GB2" s="1909"/>
      <c r="GC2" s="1909"/>
      <c r="GD2" s="1909"/>
      <c r="GE2" s="1909"/>
    </row>
    <row r="3" spans="1:187" ht="16.2" thickBot="1">
      <c r="A3" s="1926"/>
      <c r="B3" s="1927" t="s">
        <v>2778</v>
      </c>
      <c r="C3" s="196"/>
      <c r="D3" s="173" t="s">
        <v>166</v>
      </c>
      <c r="E3" s="1928" t="str">
        <f>'1 Summary'!$G$2</f>
        <v/>
      </c>
      <c r="F3" s="1929"/>
      <c r="G3" s="1930"/>
      <c r="H3" s="1909"/>
      <c r="I3" s="1909"/>
      <c r="J3" s="1909"/>
      <c r="K3" s="1909"/>
      <c r="L3" s="1909"/>
      <c r="M3" s="1909"/>
      <c r="N3" s="1909"/>
      <c r="O3" s="1909"/>
      <c r="P3" s="1909"/>
      <c r="Q3" s="1909"/>
      <c r="R3" s="1909"/>
      <c r="S3" s="1909"/>
      <c r="T3" s="1909"/>
      <c r="U3" s="1909"/>
      <c r="V3" s="1909"/>
      <c r="W3" s="1909"/>
      <c r="X3" s="1909"/>
      <c r="Y3" s="1909"/>
      <c r="Z3" s="1909"/>
      <c r="AA3" s="1909"/>
      <c r="AB3" s="1909"/>
      <c r="AC3" s="1909"/>
      <c r="AD3" s="1909"/>
      <c r="AE3" s="1909"/>
      <c r="AF3" s="1909"/>
      <c r="AG3" s="1909"/>
      <c r="AH3" s="1909"/>
      <c r="AI3" s="1909"/>
      <c r="AJ3" s="1909"/>
      <c r="AK3" s="1909"/>
      <c r="AL3" s="1909"/>
      <c r="AM3" s="1909"/>
      <c r="AN3" s="1909"/>
      <c r="AO3" s="1909"/>
      <c r="AP3" s="1909"/>
      <c r="AQ3" s="1909"/>
      <c r="AR3" s="1909"/>
      <c r="AS3" s="1909"/>
      <c r="AT3" s="1909"/>
      <c r="AU3" s="1909"/>
      <c r="AV3" s="1909"/>
      <c r="AW3" s="1909"/>
      <c r="AX3" s="1909"/>
      <c r="AY3" s="1909"/>
      <c r="AZ3" s="1909"/>
      <c r="BA3" s="1909"/>
      <c r="BB3" s="1909"/>
      <c r="BC3" s="1909"/>
      <c r="BD3" s="1909"/>
      <c r="BE3" s="1909"/>
      <c r="BF3" s="1909"/>
      <c r="BG3" s="1909"/>
      <c r="BH3" s="1909"/>
      <c r="BI3" s="1909"/>
      <c r="BJ3" s="1909"/>
      <c r="BK3" s="1909"/>
      <c r="BL3" s="1909"/>
      <c r="BM3" s="1909"/>
      <c r="BN3" s="1909"/>
      <c r="BO3" s="1909"/>
      <c r="BP3" s="1909"/>
      <c r="BQ3" s="1909"/>
      <c r="BR3" s="1909"/>
      <c r="BS3" s="1909"/>
      <c r="BT3" s="1909"/>
      <c r="BU3" s="1909"/>
      <c r="BV3" s="1909"/>
      <c r="BW3" s="1909"/>
      <c r="BX3" s="1909"/>
      <c r="BY3" s="1909"/>
      <c r="BZ3" s="1909"/>
      <c r="CA3" s="1909"/>
      <c r="CB3" s="1909"/>
      <c r="CC3" s="1909"/>
      <c r="CD3" s="1909"/>
      <c r="CE3" s="1909"/>
      <c r="CF3" s="1909"/>
      <c r="CG3" s="1909"/>
      <c r="CH3" s="1909"/>
      <c r="CI3" s="1909"/>
      <c r="CJ3" s="1909"/>
      <c r="CK3" s="1909"/>
      <c r="CL3" s="1909"/>
      <c r="CM3" s="1909"/>
      <c r="CN3" s="1909"/>
      <c r="CO3" s="1909"/>
      <c r="CP3" s="1909"/>
      <c r="CQ3" s="1909"/>
      <c r="CR3" s="1909"/>
      <c r="CS3" s="1909"/>
      <c r="CT3" s="1909"/>
      <c r="CU3" s="1909"/>
      <c r="CV3" s="1909"/>
      <c r="CW3" s="1909"/>
      <c r="CX3" s="1909"/>
      <c r="CY3" s="1909"/>
      <c r="CZ3" s="1909"/>
      <c r="DA3" s="1909"/>
      <c r="DB3" s="1909"/>
      <c r="DC3" s="1909"/>
      <c r="DD3" s="1909"/>
      <c r="DE3" s="1909"/>
      <c r="DF3" s="1909"/>
      <c r="DG3" s="1909"/>
      <c r="DH3" s="1909"/>
      <c r="DI3" s="1909"/>
      <c r="DJ3" s="1909"/>
      <c r="DK3" s="1909"/>
      <c r="DL3" s="1909"/>
      <c r="DM3" s="1909"/>
      <c r="DN3" s="1909"/>
      <c r="DO3" s="1909"/>
      <c r="DP3" s="1909"/>
      <c r="DQ3" s="1909"/>
      <c r="DR3" s="1909"/>
      <c r="DS3" s="1909"/>
      <c r="DT3" s="1909"/>
      <c r="DU3" s="1909"/>
      <c r="DV3" s="1909"/>
      <c r="DW3" s="1909"/>
      <c r="DX3" s="1909"/>
      <c r="DY3" s="1909"/>
      <c r="DZ3" s="1909"/>
      <c r="EA3" s="1909"/>
      <c r="EB3" s="1909"/>
      <c r="EC3" s="1909"/>
      <c r="ED3" s="1909"/>
      <c r="EE3" s="1909"/>
      <c r="EF3" s="1909"/>
      <c r="EG3" s="1909"/>
      <c r="EH3" s="1909"/>
      <c r="EI3" s="1909"/>
      <c r="EJ3" s="1909"/>
      <c r="EK3" s="1909"/>
      <c r="EL3" s="1909"/>
      <c r="EM3" s="1909"/>
      <c r="EN3" s="1909"/>
      <c r="EO3" s="1909"/>
      <c r="EP3" s="1909"/>
      <c r="EQ3" s="1909"/>
      <c r="ER3" s="1909"/>
      <c r="ES3" s="1909"/>
      <c r="ET3" s="1909"/>
      <c r="EU3" s="1909"/>
      <c r="EV3" s="1909"/>
      <c r="EW3" s="1909"/>
      <c r="EX3" s="1909"/>
      <c r="EY3" s="1909"/>
      <c r="EZ3" s="1909"/>
      <c r="FA3" s="1909"/>
      <c r="FB3" s="1909"/>
      <c r="FC3" s="1909"/>
      <c r="FD3" s="1909"/>
      <c r="FE3" s="1909"/>
      <c r="FF3" s="1909"/>
      <c r="FG3" s="1909"/>
      <c r="FH3" s="1909"/>
      <c r="FI3" s="1909"/>
      <c r="FJ3" s="1909"/>
      <c r="FK3" s="1909"/>
      <c r="FL3" s="1909"/>
      <c r="FM3" s="1909"/>
      <c r="FN3" s="1909"/>
      <c r="FO3" s="1909"/>
      <c r="FP3" s="1909"/>
      <c r="FQ3" s="1909"/>
      <c r="FR3" s="1909"/>
      <c r="FS3" s="1909"/>
      <c r="FT3" s="1909"/>
      <c r="FU3" s="1909"/>
      <c r="FV3" s="1909"/>
      <c r="FW3" s="1909"/>
      <c r="FX3" s="1909"/>
      <c r="FY3" s="1909"/>
      <c r="FZ3" s="1909"/>
      <c r="GA3" s="1909"/>
      <c r="GB3" s="1909"/>
      <c r="GC3" s="1909"/>
      <c r="GD3" s="1909"/>
      <c r="GE3" s="1909"/>
    </row>
    <row r="4" spans="1:187" ht="16.2" thickBot="1">
      <c r="A4" s="1926"/>
      <c r="B4" s="1927" t="s">
        <v>2779</v>
      </c>
      <c r="C4" s="196"/>
      <c r="D4" s="3" t="s">
        <v>669</v>
      </c>
      <c r="E4" s="1931">
        <f>'1 Summary'!G3</f>
        <v>0</v>
      </c>
      <c r="F4" s="16"/>
      <c r="G4" s="1932"/>
      <c r="H4" s="1909"/>
      <c r="I4" s="1909"/>
      <c r="J4" s="1909"/>
      <c r="K4" s="1909"/>
      <c r="L4" s="1909"/>
      <c r="M4" s="1909"/>
      <c r="N4" s="1909"/>
      <c r="O4" s="1909"/>
      <c r="P4" s="1909"/>
      <c r="Q4" s="1909"/>
      <c r="R4" s="1909"/>
      <c r="S4" s="1909"/>
      <c r="T4" s="1909"/>
      <c r="U4" s="1909"/>
      <c r="V4" s="1909"/>
      <c r="W4" s="1909"/>
      <c r="X4" s="1909"/>
      <c r="Y4" s="1909"/>
      <c r="Z4" s="1909"/>
      <c r="AA4" s="1909"/>
      <c r="AB4" s="1909"/>
      <c r="AC4" s="1909"/>
      <c r="AD4" s="1909"/>
      <c r="AE4" s="1909"/>
      <c r="AF4" s="1909"/>
      <c r="AG4" s="1909"/>
      <c r="AH4" s="1909"/>
      <c r="AI4" s="1909"/>
      <c r="AJ4" s="1909"/>
      <c r="AK4" s="1909"/>
      <c r="AL4" s="1909"/>
      <c r="AM4" s="1909"/>
      <c r="AN4" s="1909"/>
      <c r="AO4" s="1909"/>
      <c r="AP4" s="1909"/>
      <c r="AQ4" s="1909"/>
      <c r="AR4" s="1909"/>
      <c r="AS4" s="1909"/>
      <c r="AT4" s="1909"/>
      <c r="AU4" s="1909"/>
      <c r="AV4" s="1909"/>
      <c r="AW4" s="1909"/>
      <c r="AX4" s="1909"/>
      <c r="AY4" s="1909"/>
      <c r="AZ4" s="1909"/>
      <c r="BA4" s="1909"/>
      <c r="BB4" s="1909"/>
      <c r="BC4" s="1909"/>
      <c r="BD4" s="1909"/>
      <c r="BE4" s="1909"/>
      <c r="BF4" s="1909"/>
      <c r="BG4" s="1909"/>
      <c r="BH4" s="1909"/>
      <c r="BI4" s="1909"/>
      <c r="BJ4" s="1909"/>
      <c r="BK4" s="1909"/>
      <c r="BL4" s="1909"/>
      <c r="BM4" s="1909"/>
      <c r="BN4" s="1909"/>
      <c r="BO4" s="1909"/>
      <c r="BP4" s="1909"/>
      <c r="BQ4" s="1909"/>
      <c r="BR4" s="1909"/>
      <c r="BS4" s="1909"/>
      <c r="BT4" s="1909"/>
      <c r="BU4" s="1909"/>
      <c r="BV4" s="1909"/>
      <c r="BW4" s="1909"/>
      <c r="BX4" s="1909"/>
      <c r="BY4" s="1909"/>
      <c r="BZ4" s="1909"/>
      <c r="CA4" s="1909"/>
      <c r="CB4" s="1909"/>
      <c r="CC4" s="1909"/>
      <c r="CD4" s="1909"/>
      <c r="CE4" s="1909"/>
      <c r="CF4" s="1909"/>
      <c r="CG4" s="1909"/>
      <c r="CH4" s="1909"/>
      <c r="CI4" s="1909"/>
      <c r="CJ4" s="1909"/>
      <c r="CK4" s="1909"/>
      <c r="CL4" s="1909"/>
      <c r="CM4" s="1909"/>
      <c r="CN4" s="1909"/>
      <c r="CO4" s="1909"/>
      <c r="CP4" s="1909"/>
      <c r="CQ4" s="1909"/>
      <c r="CR4" s="1909"/>
      <c r="CS4" s="1909"/>
      <c r="CT4" s="1909"/>
      <c r="CU4" s="1909"/>
      <c r="CV4" s="1909"/>
      <c r="CW4" s="1909"/>
      <c r="CX4" s="1909"/>
      <c r="CY4" s="1909"/>
      <c r="CZ4" s="1909"/>
      <c r="DA4" s="1909"/>
      <c r="DB4" s="1909"/>
      <c r="DC4" s="1909"/>
      <c r="DD4" s="1909"/>
      <c r="DE4" s="1909"/>
      <c r="DF4" s="1909"/>
      <c r="DG4" s="1909"/>
      <c r="DH4" s="1909"/>
      <c r="DI4" s="1909"/>
      <c r="DJ4" s="1909"/>
      <c r="DK4" s="1909"/>
      <c r="DL4" s="1909"/>
      <c r="DM4" s="1909"/>
      <c r="DN4" s="1909"/>
      <c r="DO4" s="1909"/>
      <c r="DP4" s="1909"/>
      <c r="DQ4" s="1909"/>
      <c r="DR4" s="1909"/>
      <c r="DS4" s="1909"/>
      <c r="DT4" s="1909"/>
      <c r="DU4" s="1909"/>
      <c r="DV4" s="1909"/>
      <c r="DW4" s="1909"/>
      <c r="DX4" s="1909"/>
      <c r="DY4" s="1909"/>
      <c r="DZ4" s="1909"/>
      <c r="EA4" s="1909"/>
      <c r="EB4" s="1909"/>
      <c r="EC4" s="1909"/>
      <c r="ED4" s="1909"/>
      <c r="EE4" s="1909"/>
      <c r="EF4" s="1909"/>
      <c r="EG4" s="1909"/>
      <c r="EH4" s="1909"/>
      <c r="EI4" s="1909"/>
      <c r="EJ4" s="1909"/>
      <c r="EK4" s="1909"/>
      <c r="EL4" s="1909"/>
      <c r="EM4" s="1909"/>
      <c r="EN4" s="1909"/>
      <c r="EO4" s="1909"/>
      <c r="EP4" s="1909"/>
      <c r="EQ4" s="1909"/>
      <c r="ER4" s="1909"/>
      <c r="ES4" s="1909"/>
      <c r="ET4" s="1909"/>
      <c r="EU4" s="1909"/>
      <c r="EV4" s="1909"/>
      <c r="EW4" s="1909"/>
      <c r="EX4" s="1909"/>
      <c r="EY4" s="1909"/>
      <c r="EZ4" s="1909"/>
      <c r="FA4" s="1909"/>
      <c r="FB4" s="1909"/>
      <c r="FC4" s="1909"/>
      <c r="FD4" s="1909"/>
      <c r="FE4" s="1909"/>
      <c r="FF4" s="1909"/>
      <c r="FG4" s="1909"/>
      <c r="FH4" s="1909"/>
      <c r="FI4" s="1909"/>
      <c r="FJ4" s="1909"/>
      <c r="FK4" s="1909"/>
      <c r="FL4" s="1909"/>
      <c r="FM4" s="1909"/>
      <c r="FN4" s="1909"/>
      <c r="FO4" s="1909"/>
      <c r="FP4" s="1909"/>
      <c r="FQ4" s="1909"/>
      <c r="FR4" s="1909"/>
      <c r="FS4" s="1909"/>
      <c r="FT4" s="1909"/>
      <c r="FU4" s="1909"/>
      <c r="FV4" s="1909"/>
      <c r="FW4" s="1909"/>
      <c r="FX4" s="1909"/>
      <c r="FY4" s="1909"/>
      <c r="FZ4" s="1909"/>
      <c r="GA4" s="1909"/>
      <c r="GB4" s="1909"/>
      <c r="GC4" s="1909"/>
      <c r="GD4" s="1909"/>
      <c r="GE4" s="1909"/>
    </row>
    <row r="5" spans="1:187">
      <c r="A5" s="1933"/>
      <c r="B5" s="1927"/>
      <c r="C5" s="1927"/>
      <c r="D5" s="1927"/>
      <c r="E5" s="1927"/>
      <c r="F5" s="1925"/>
      <c r="G5" s="1925"/>
      <c r="H5" s="1909"/>
      <c r="I5" s="1909"/>
      <c r="J5" s="1909"/>
      <c r="K5" s="1909"/>
      <c r="L5" s="1909"/>
      <c r="M5" s="1909"/>
      <c r="N5" s="1909"/>
      <c r="O5" s="1909"/>
      <c r="P5" s="1909"/>
      <c r="Q5" s="1909"/>
      <c r="R5" s="1909"/>
      <c r="S5" s="1909"/>
      <c r="T5" s="1909"/>
      <c r="U5" s="1909"/>
      <c r="V5" s="1909"/>
      <c r="W5" s="1909"/>
      <c r="X5" s="1909"/>
      <c r="Y5" s="1909"/>
      <c r="Z5" s="1909"/>
      <c r="AA5" s="1909"/>
      <c r="AB5" s="1909"/>
      <c r="AC5" s="1909"/>
      <c r="AD5" s="1909"/>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909"/>
      <c r="BA5" s="1909"/>
      <c r="BB5" s="1909"/>
      <c r="BC5" s="1909"/>
      <c r="BD5" s="1909"/>
      <c r="BE5" s="1909"/>
      <c r="BF5" s="1909"/>
      <c r="BG5" s="1909"/>
      <c r="BH5" s="1909"/>
      <c r="BI5" s="1909"/>
      <c r="BJ5" s="1909"/>
      <c r="BK5" s="1909"/>
      <c r="BL5" s="1909"/>
      <c r="BM5" s="1909"/>
      <c r="BN5" s="1909"/>
      <c r="BO5" s="1909"/>
      <c r="BP5" s="1909"/>
      <c r="BQ5" s="1909"/>
      <c r="BR5" s="1909"/>
      <c r="BS5" s="1909"/>
      <c r="BT5" s="1909"/>
      <c r="BU5" s="1909"/>
      <c r="BV5" s="1909"/>
      <c r="BW5" s="1909"/>
      <c r="BX5" s="1909"/>
      <c r="BY5" s="1909"/>
      <c r="BZ5" s="1909"/>
      <c r="CA5" s="1909"/>
      <c r="CB5" s="1909"/>
      <c r="CC5" s="1909"/>
      <c r="CD5" s="1909"/>
      <c r="CE5" s="1909"/>
      <c r="CF5" s="1909"/>
      <c r="CG5" s="1909"/>
      <c r="CH5" s="1909"/>
      <c r="CI5" s="1909"/>
      <c r="CJ5" s="1909"/>
      <c r="CK5" s="1909"/>
      <c r="CL5" s="1909"/>
      <c r="CM5" s="1909"/>
      <c r="CN5" s="1909"/>
      <c r="CO5" s="1909"/>
      <c r="CP5" s="1909"/>
      <c r="CQ5" s="1909"/>
      <c r="CR5" s="1909"/>
      <c r="CS5" s="1909"/>
      <c r="CT5" s="1909"/>
      <c r="CU5" s="1909"/>
      <c r="CV5" s="1909"/>
      <c r="CW5" s="1909"/>
      <c r="CX5" s="1909"/>
      <c r="CY5" s="1909"/>
      <c r="CZ5" s="1909"/>
      <c r="DA5" s="1909"/>
      <c r="DB5" s="1909"/>
      <c r="DC5" s="1909"/>
      <c r="DD5" s="1909"/>
      <c r="DE5" s="1909"/>
      <c r="DF5" s="1909"/>
      <c r="DG5" s="1909"/>
      <c r="DH5" s="1909"/>
      <c r="DI5" s="1909"/>
      <c r="DJ5" s="1909"/>
      <c r="DK5" s="1909"/>
      <c r="DL5" s="1909"/>
      <c r="DM5" s="1909"/>
      <c r="DN5" s="1909"/>
      <c r="DO5" s="1909"/>
      <c r="DP5" s="1909"/>
      <c r="DQ5" s="1909"/>
      <c r="DR5" s="1909"/>
      <c r="DS5" s="1909"/>
      <c r="DT5" s="1909"/>
      <c r="DU5" s="1909"/>
      <c r="DV5" s="1909"/>
      <c r="DW5" s="1909"/>
      <c r="DX5" s="1909"/>
      <c r="DY5" s="1909"/>
      <c r="DZ5" s="1909"/>
      <c r="EA5" s="1909"/>
      <c r="EB5" s="1909"/>
      <c r="EC5" s="1909"/>
      <c r="ED5" s="1909"/>
      <c r="EE5" s="1909"/>
      <c r="EF5" s="1909"/>
      <c r="EG5" s="1909"/>
      <c r="EH5" s="1909"/>
      <c r="EI5" s="1909"/>
      <c r="EJ5" s="1909"/>
      <c r="EK5" s="1909"/>
      <c r="EL5" s="1909"/>
      <c r="EM5" s="1909"/>
      <c r="EN5" s="1909"/>
      <c r="EO5" s="1909"/>
      <c r="EP5" s="1909"/>
      <c r="EQ5" s="1909"/>
      <c r="ER5" s="1909"/>
      <c r="ES5" s="1909"/>
      <c r="ET5" s="1909"/>
      <c r="EU5" s="1909"/>
      <c r="EV5" s="1909"/>
      <c r="EW5" s="1909"/>
      <c r="EX5" s="1909"/>
      <c r="EY5" s="1909"/>
      <c r="EZ5" s="1909"/>
      <c r="FA5" s="1909"/>
      <c r="FB5" s="1909"/>
      <c r="FC5" s="1909"/>
      <c r="FD5" s="1909"/>
      <c r="FE5" s="1909"/>
      <c r="FF5" s="1909"/>
      <c r="FG5" s="1909"/>
      <c r="FH5" s="1909"/>
      <c r="FI5" s="1909"/>
      <c r="FJ5" s="1909"/>
      <c r="FK5" s="1909"/>
      <c r="FL5" s="1909"/>
      <c r="FM5" s="1909"/>
      <c r="FN5" s="1909"/>
      <c r="FO5" s="1909"/>
      <c r="FP5" s="1909"/>
      <c r="FQ5" s="1909"/>
      <c r="FR5" s="1909"/>
      <c r="FS5" s="1909"/>
      <c r="FT5" s="1909"/>
      <c r="FU5" s="1909"/>
      <c r="FV5" s="1909"/>
      <c r="FW5" s="1909"/>
      <c r="FX5" s="1909"/>
      <c r="FY5" s="1909"/>
      <c r="FZ5" s="1909"/>
      <c r="GA5" s="1909"/>
      <c r="GB5" s="1909"/>
      <c r="GC5" s="1909"/>
      <c r="GD5" s="1909"/>
      <c r="GE5" s="1909"/>
    </row>
    <row r="6" spans="1:187">
      <c r="A6" s="1926"/>
      <c r="B6" s="1923"/>
      <c r="C6" s="1925"/>
      <c r="D6" s="1925"/>
      <c r="E6" s="1934"/>
      <c r="F6" s="1925"/>
      <c r="G6" s="1925"/>
      <c r="H6" s="1909"/>
      <c r="I6" s="1909"/>
      <c r="J6" s="1909"/>
      <c r="K6" s="1909"/>
      <c r="L6" s="1909"/>
      <c r="M6" s="1909"/>
      <c r="N6" s="1909"/>
      <c r="O6" s="1909"/>
      <c r="P6" s="1909"/>
      <c r="Q6" s="1909"/>
      <c r="R6" s="1909"/>
      <c r="S6" s="1909"/>
      <c r="T6" s="1909"/>
      <c r="U6" s="1909"/>
      <c r="V6" s="1909"/>
      <c r="W6" s="1909"/>
      <c r="X6" s="1909"/>
      <c r="Y6" s="1909"/>
      <c r="Z6" s="1909"/>
      <c r="AA6" s="1909"/>
      <c r="AB6" s="1909"/>
      <c r="AC6" s="1909"/>
      <c r="AD6" s="1909"/>
      <c r="AE6" s="1909"/>
      <c r="AF6" s="1909"/>
      <c r="AG6" s="1909"/>
      <c r="AH6" s="1909"/>
      <c r="AI6" s="1909"/>
      <c r="AJ6" s="1909"/>
      <c r="AK6" s="1909"/>
      <c r="AL6" s="1909"/>
      <c r="AM6" s="1909"/>
      <c r="AN6" s="1909"/>
      <c r="AO6" s="1909"/>
      <c r="AP6" s="1909"/>
      <c r="AQ6" s="1909"/>
      <c r="AR6" s="1909"/>
      <c r="AS6" s="1909"/>
      <c r="AT6" s="1909"/>
      <c r="AU6" s="1909"/>
      <c r="AV6" s="1909"/>
      <c r="AW6" s="1909"/>
      <c r="AX6" s="1909"/>
      <c r="AY6" s="1909"/>
      <c r="AZ6" s="1909"/>
      <c r="BA6" s="1909"/>
      <c r="BB6" s="1909"/>
      <c r="BC6" s="1909"/>
      <c r="BD6" s="1909"/>
      <c r="BE6" s="1909"/>
      <c r="BF6" s="1909"/>
      <c r="BG6" s="1909"/>
      <c r="BH6" s="1909"/>
      <c r="BI6" s="1909"/>
      <c r="BJ6" s="1909"/>
      <c r="BK6" s="1909"/>
      <c r="BL6" s="1909"/>
      <c r="BM6" s="1909"/>
      <c r="BN6" s="1909"/>
      <c r="BO6" s="1909"/>
      <c r="BP6" s="1909"/>
      <c r="BQ6" s="1909"/>
      <c r="BR6" s="1909"/>
      <c r="BS6" s="1909"/>
      <c r="BT6" s="1909"/>
      <c r="BU6" s="1909"/>
      <c r="BV6" s="1909"/>
      <c r="BW6" s="1909"/>
      <c r="BX6" s="1909"/>
      <c r="BY6" s="1909"/>
      <c r="BZ6" s="1909"/>
      <c r="CA6" s="1909"/>
      <c r="CB6" s="1909"/>
      <c r="CC6" s="1909"/>
      <c r="CD6" s="1909"/>
      <c r="CE6" s="1909"/>
      <c r="CF6" s="1909"/>
      <c r="CG6" s="1909"/>
      <c r="CH6" s="1909"/>
      <c r="CI6" s="1909"/>
      <c r="CJ6" s="1909"/>
      <c r="CK6" s="1909"/>
      <c r="CL6" s="1909"/>
      <c r="CM6" s="1909"/>
      <c r="CN6" s="1909"/>
      <c r="CO6" s="1909"/>
      <c r="CP6" s="1909"/>
      <c r="CQ6" s="1909"/>
      <c r="CR6" s="1909"/>
      <c r="CS6" s="1909"/>
      <c r="CT6" s="1909"/>
      <c r="CU6" s="1909"/>
      <c r="CV6" s="1909"/>
      <c r="CW6" s="1909"/>
      <c r="CX6" s="1909"/>
      <c r="CY6" s="1909"/>
      <c r="CZ6" s="1909"/>
      <c r="DA6" s="1909"/>
      <c r="DB6" s="1909"/>
      <c r="DC6" s="1909"/>
      <c r="DD6" s="1909"/>
      <c r="DE6" s="1909"/>
      <c r="DF6" s="1909"/>
      <c r="DG6" s="1909"/>
      <c r="DH6" s="1909"/>
      <c r="DI6" s="1909"/>
      <c r="DJ6" s="1909"/>
      <c r="DK6" s="1909"/>
      <c r="DL6" s="1909"/>
      <c r="DM6" s="1909"/>
      <c r="DN6" s="1909"/>
      <c r="DO6" s="1909"/>
      <c r="DP6" s="1909"/>
      <c r="DQ6" s="1909"/>
      <c r="DR6" s="1909"/>
      <c r="DS6" s="1909"/>
      <c r="DT6" s="1909"/>
      <c r="DU6" s="1909"/>
      <c r="DV6" s="1909"/>
      <c r="DW6" s="1909"/>
      <c r="DX6" s="1909"/>
      <c r="DY6" s="1909"/>
      <c r="DZ6" s="1909"/>
      <c r="EA6" s="1909"/>
      <c r="EB6" s="1909"/>
      <c r="EC6" s="1909"/>
      <c r="ED6" s="1909"/>
      <c r="EE6" s="1909"/>
      <c r="EF6" s="1909"/>
      <c r="EG6" s="1909"/>
      <c r="EH6" s="1909"/>
      <c r="EI6" s="1909"/>
      <c r="EJ6" s="1909"/>
      <c r="EK6" s="1909"/>
      <c r="EL6" s="1909"/>
      <c r="EM6" s="1909"/>
      <c r="EN6" s="1909"/>
      <c r="EO6" s="1909"/>
      <c r="EP6" s="1909"/>
      <c r="EQ6" s="1909"/>
      <c r="ER6" s="1909"/>
      <c r="ES6" s="1909"/>
      <c r="ET6" s="1909"/>
      <c r="EU6" s="1909"/>
      <c r="EV6" s="1909"/>
      <c r="EW6" s="1909"/>
      <c r="EX6" s="1909"/>
      <c r="EY6" s="1909"/>
      <c r="EZ6" s="1909"/>
      <c r="FA6" s="1909"/>
      <c r="FB6" s="1909"/>
      <c r="FC6" s="1909"/>
      <c r="FD6" s="1909"/>
      <c r="FE6" s="1909"/>
      <c r="FF6" s="1909"/>
      <c r="FG6" s="1909"/>
      <c r="FH6" s="1909"/>
      <c r="FI6" s="1909"/>
      <c r="FJ6" s="1909"/>
      <c r="FK6" s="1909"/>
      <c r="FL6" s="1909"/>
      <c r="FM6" s="1909"/>
      <c r="FN6" s="1909"/>
      <c r="FO6" s="1909"/>
      <c r="FP6" s="1909"/>
      <c r="FQ6" s="1909"/>
      <c r="FR6" s="1909"/>
      <c r="FS6" s="1909"/>
      <c r="FT6" s="1909"/>
      <c r="FU6" s="1909"/>
      <c r="FV6" s="1909"/>
      <c r="FW6" s="1909"/>
      <c r="FX6" s="1909"/>
      <c r="FY6" s="1909"/>
      <c r="FZ6" s="1909"/>
      <c r="GA6" s="1909"/>
      <c r="GB6" s="1909"/>
      <c r="GC6" s="1909"/>
      <c r="GD6" s="1909"/>
      <c r="GE6" s="1909"/>
    </row>
    <row r="7" spans="1:187" ht="31.2">
      <c r="A7" s="1926"/>
      <c r="B7" s="1935"/>
      <c r="C7" s="1936" t="s">
        <v>2780</v>
      </c>
      <c r="D7" s="1937" t="s">
        <v>2781</v>
      </c>
      <c r="E7" s="1936" t="s">
        <v>2782</v>
      </c>
      <c r="F7" s="1925"/>
      <c r="G7" s="1925"/>
      <c r="H7" s="1909"/>
      <c r="I7" s="1909"/>
      <c r="J7" s="1909"/>
      <c r="K7" s="1909"/>
      <c r="L7" s="1909"/>
      <c r="M7" s="1909"/>
      <c r="N7" s="1909"/>
      <c r="O7" s="1909"/>
      <c r="P7" s="1909"/>
      <c r="Q7" s="1909"/>
      <c r="R7" s="1909"/>
      <c r="S7" s="1909"/>
      <c r="T7" s="1909"/>
      <c r="U7" s="1909"/>
      <c r="V7" s="1909"/>
      <c r="W7" s="1909"/>
      <c r="X7" s="1909"/>
      <c r="Y7" s="1909"/>
      <c r="Z7" s="1909"/>
      <c r="AA7" s="1909"/>
      <c r="AB7" s="1909"/>
      <c r="AC7" s="1909"/>
      <c r="AD7" s="1909"/>
      <c r="AE7" s="1909"/>
      <c r="AF7" s="1909"/>
      <c r="AG7" s="1909"/>
      <c r="AH7" s="1909"/>
      <c r="AI7" s="1909"/>
      <c r="AJ7" s="1909"/>
      <c r="AK7" s="1909"/>
      <c r="AL7" s="1909"/>
      <c r="AM7" s="1909"/>
      <c r="AN7" s="1909"/>
      <c r="AO7" s="1909"/>
      <c r="AP7" s="1909"/>
      <c r="AQ7" s="1909"/>
      <c r="AR7" s="1909"/>
      <c r="AS7" s="1909"/>
      <c r="AT7" s="1909"/>
      <c r="AU7" s="1909"/>
      <c r="AV7" s="1909"/>
      <c r="AW7" s="1909"/>
      <c r="AX7" s="1909"/>
      <c r="AY7" s="1909"/>
      <c r="AZ7" s="1909"/>
      <c r="BA7" s="1909"/>
      <c r="BB7" s="1909"/>
      <c r="BC7" s="1909"/>
      <c r="BD7" s="1909"/>
      <c r="BE7" s="1909"/>
      <c r="BF7" s="1909"/>
      <c r="BG7" s="1909"/>
      <c r="BH7" s="1909"/>
      <c r="BI7" s="1909"/>
      <c r="BJ7" s="1909"/>
      <c r="BK7" s="1909"/>
      <c r="BL7" s="1909"/>
      <c r="BM7" s="1909"/>
      <c r="BN7" s="1909"/>
      <c r="BO7" s="1909"/>
      <c r="BP7" s="1909"/>
      <c r="BQ7" s="1909"/>
      <c r="BR7" s="1909"/>
      <c r="BS7" s="1909"/>
      <c r="BT7" s="1909"/>
      <c r="BU7" s="1909"/>
      <c r="BV7" s="1909"/>
      <c r="BW7" s="1909"/>
      <c r="BX7" s="1909"/>
      <c r="BY7" s="1909"/>
      <c r="BZ7" s="1909"/>
      <c r="CA7" s="1909"/>
      <c r="CB7" s="1909"/>
      <c r="CC7" s="1909"/>
      <c r="CD7" s="1909"/>
      <c r="CE7" s="1909"/>
      <c r="CF7" s="1909"/>
      <c r="CG7" s="1909"/>
      <c r="CH7" s="1909"/>
      <c r="CI7" s="1909"/>
      <c r="CJ7" s="1909"/>
      <c r="CK7" s="1909"/>
      <c r="CL7" s="1909"/>
      <c r="CM7" s="1909"/>
      <c r="CN7" s="1909"/>
      <c r="CO7" s="1909"/>
      <c r="CP7" s="1909"/>
      <c r="CQ7" s="1909"/>
      <c r="CR7" s="1909"/>
      <c r="CS7" s="1909"/>
      <c r="CT7" s="1909"/>
      <c r="CU7" s="1909"/>
      <c r="CV7" s="1909"/>
      <c r="CW7" s="1909"/>
      <c r="CX7" s="1909"/>
      <c r="CY7" s="1909"/>
      <c r="CZ7" s="1909"/>
      <c r="DA7" s="1909"/>
      <c r="DB7" s="1909"/>
      <c r="DC7" s="1909"/>
      <c r="DD7" s="1909"/>
      <c r="DE7" s="1909"/>
      <c r="DF7" s="1909"/>
      <c r="DG7" s="1909"/>
      <c r="DH7" s="1909"/>
      <c r="DI7" s="1909"/>
      <c r="DJ7" s="1909"/>
      <c r="DK7" s="1909"/>
      <c r="DL7" s="1909"/>
      <c r="DM7" s="1909"/>
      <c r="DN7" s="1909"/>
      <c r="DO7" s="1909"/>
      <c r="DP7" s="1909"/>
      <c r="DQ7" s="1909"/>
      <c r="DR7" s="1909"/>
      <c r="DS7" s="1909"/>
      <c r="DT7" s="1909"/>
      <c r="DU7" s="1909"/>
      <c r="DV7" s="1909"/>
      <c r="DW7" s="1909"/>
      <c r="DX7" s="1909"/>
      <c r="DY7" s="1909"/>
      <c r="DZ7" s="1909"/>
      <c r="EA7" s="1909"/>
      <c r="EB7" s="1909"/>
      <c r="EC7" s="1909"/>
      <c r="ED7" s="1909"/>
      <c r="EE7" s="1909"/>
      <c r="EF7" s="1909"/>
      <c r="EG7" s="1909"/>
      <c r="EH7" s="1909"/>
      <c r="EI7" s="1909"/>
      <c r="EJ7" s="1909"/>
      <c r="EK7" s="1909"/>
      <c r="EL7" s="1909"/>
      <c r="EM7" s="1909"/>
      <c r="EN7" s="1909"/>
      <c r="EO7" s="1909"/>
      <c r="EP7" s="1909"/>
      <c r="EQ7" s="1909"/>
      <c r="ER7" s="1909"/>
      <c r="ES7" s="1909"/>
      <c r="ET7" s="1909"/>
      <c r="EU7" s="1909"/>
      <c r="EV7" s="1909"/>
      <c r="EW7" s="1909"/>
      <c r="EX7" s="1909"/>
      <c r="EY7" s="1909"/>
      <c r="EZ7" s="1909"/>
      <c r="FA7" s="1909"/>
      <c r="FB7" s="1909"/>
      <c r="FC7" s="1909"/>
      <c r="FD7" s="1909"/>
      <c r="FE7" s="1909"/>
      <c r="FF7" s="1909"/>
      <c r="FG7" s="1909"/>
      <c r="FH7" s="1909"/>
      <c r="FI7" s="1909"/>
      <c r="FJ7" s="1909"/>
      <c r="FK7" s="1909"/>
      <c r="FL7" s="1909"/>
      <c r="FM7" s="1909"/>
      <c r="FN7" s="1909"/>
      <c r="FO7" s="1909"/>
      <c r="FP7" s="1909"/>
      <c r="FQ7" s="1909"/>
      <c r="FR7" s="1909"/>
      <c r="FS7" s="1909"/>
      <c r="FT7" s="1909"/>
      <c r="FU7" s="1909"/>
      <c r="FV7" s="1909"/>
      <c r="FW7" s="1909"/>
      <c r="FX7" s="1909"/>
      <c r="FY7" s="1909"/>
      <c r="FZ7" s="1909"/>
      <c r="GA7" s="1909"/>
      <c r="GB7" s="1909"/>
      <c r="GC7" s="1909"/>
      <c r="GD7" s="1909"/>
      <c r="GE7" s="1909"/>
    </row>
    <row r="8" spans="1:187">
      <c r="A8" s="1922" t="s">
        <v>1927</v>
      </c>
      <c r="B8" s="1938" t="s">
        <v>2783</v>
      </c>
      <c r="C8" s="1939">
        <v>320321</v>
      </c>
      <c r="D8" s="1938" t="s">
        <v>2784</v>
      </c>
      <c r="E8" s="1940"/>
      <c r="F8" s="1941"/>
      <c r="G8" s="1925"/>
      <c r="H8" s="1909"/>
      <c r="I8" s="1909"/>
      <c r="J8" s="1909"/>
      <c r="K8" s="1909"/>
      <c r="L8" s="1909"/>
      <c r="M8" s="1909"/>
      <c r="N8" s="1909"/>
      <c r="O8" s="1909"/>
      <c r="P8" s="1909"/>
      <c r="Q8" s="1909"/>
      <c r="R8" s="1909"/>
      <c r="S8" s="1909"/>
      <c r="T8" s="1909"/>
      <c r="U8" s="1909"/>
      <c r="V8" s="1909"/>
      <c r="W8" s="1909"/>
      <c r="X8" s="1909"/>
      <c r="Y8" s="1909"/>
      <c r="Z8" s="1909"/>
      <c r="AA8" s="1909"/>
      <c r="AB8" s="1909"/>
      <c r="AC8" s="1909"/>
      <c r="AD8" s="1909"/>
      <c r="AE8" s="1909"/>
      <c r="AF8" s="1909"/>
      <c r="AG8" s="1909"/>
      <c r="AH8" s="1909"/>
      <c r="AI8" s="1909"/>
      <c r="AJ8" s="1909"/>
      <c r="AK8" s="1909"/>
      <c r="AL8" s="1909"/>
      <c r="AM8" s="1909"/>
      <c r="AN8" s="1909"/>
      <c r="AO8" s="1909"/>
      <c r="AP8" s="1909"/>
      <c r="AQ8" s="1909"/>
      <c r="AR8" s="1909"/>
      <c r="AS8" s="1909"/>
      <c r="AT8" s="1909"/>
      <c r="AU8" s="1909"/>
      <c r="AV8" s="1909"/>
      <c r="AW8" s="1909"/>
      <c r="AX8" s="1909"/>
      <c r="AY8" s="1909"/>
      <c r="AZ8" s="1909"/>
      <c r="BA8" s="1909"/>
      <c r="BB8" s="1909"/>
      <c r="BC8" s="1909"/>
      <c r="BD8" s="1909"/>
      <c r="BE8" s="1909"/>
      <c r="BF8" s="1909"/>
      <c r="BG8" s="1909"/>
      <c r="BH8" s="1909"/>
      <c r="BI8" s="1909"/>
      <c r="BJ8" s="1909"/>
      <c r="BK8" s="1909"/>
      <c r="BL8" s="1909"/>
      <c r="BM8" s="1909"/>
      <c r="BN8" s="1909"/>
      <c r="BO8" s="1909"/>
      <c r="BP8" s="1909"/>
      <c r="BQ8" s="1909"/>
      <c r="BR8" s="1909"/>
      <c r="BS8" s="1909"/>
      <c r="BT8" s="1909"/>
      <c r="BU8" s="1909"/>
      <c r="BV8" s="1909"/>
      <c r="BW8" s="1909"/>
      <c r="BX8" s="1909"/>
      <c r="BY8" s="1909"/>
      <c r="BZ8" s="1909"/>
      <c r="CA8" s="1909"/>
      <c r="CB8" s="1909"/>
      <c r="CC8" s="1909"/>
      <c r="CD8" s="1909"/>
      <c r="CE8" s="1909"/>
      <c r="CF8" s="1909"/>
      <c r="CG8" s="1909"/>
      <c r="CH8" s="1909"/>
      <c r="CI8" s="1909"/>
      <c r="CJ8" s="1909"/>
      <c r="CK8" s="1909"/>
      <c r="CL8" s="1909"/>
      <c r="CM8" s="1909"/>
      <c r="CN8" s="1909"/>
      <c r="CO8" s="1909"/>
      <c r="CP8" s="1909"/>
      <c r="CQ8" s="1909"/>
      <c r="CR8" s="1909"/>
      <c r="CS8" s="1909"/>
      <c r="CT8" s="1909"/>
      <c r="CU8" s="1909"/>
      <c r="CV8" s="1909"/>
      <c r="CW8" s="1909"/>
      <c r="CX8" s="1909"/>
      <c r="CY8" s="1909"/>
      <c r="CZ8" s="1909"/>
      <c r="DA8" s="1909"/>
      <c r="DB8" s="1909"/>
      <c r="DC8" s="1909"/>
      <c r="DD8" s="1909"/>
      <c r="DE8" s="1909"/>
      <c r="DF8" s="1909"/>
      <c r="DG8" s="1909"/>
      <c r="DH8" s="1909"/>
      <c r="DI8" s="1909"/>
      <c r="DJ8" s="1909"/>
      <c r="DK8" s="1909"/>
      <c r="DL8" s="1909"/>
      <c r="DM8" s="1909"/>
      <c r="DN8" s="1909"/>
      <c r="DO8" s="1909"/>
      <c r="DP8" s="1909"/>
      <c r="DQ8" s="1909"/>
      <c r="DR8" s="1909"/>
      <c r="DS8" s="1909"/>
      <c r="DT8" s="1909"/>
      <c r="DU8" s="1909"/>
      <c r="DV8" s="1909"/>
      <c r="DW8" s="1909"/>
      <c r="DX8" s="1909"/>
      <c r="DY8" s="1909"/>
      <c r="DZ8" s="1909"/>
      <c r="EA8" s="1909"/>
      <c r="EB8" s="1909"/>
      <c r="EC8" s="1909"/>
      <c r="ED8" s="1909"/>
      <c r="EE8" s="1909"/>
      <c r="EF8" s="1909"/>
      <c r="EG8" s="1909"/>
      <c r="EH8" s="1909"/>
      <c r="EI8" s="1909"/>
      <c r="EJ8" s="1909"/>
      <c r="EK8" s="1909"/>
      <c r="EL8" s="1909"/>
      <c r="EM8" s="1909"/>
      <c r="EN8" s="1909"/>
      <c r="EO8" s="1909"/>
      <c r="EP8" s="1909"/>
      <c r="EQ8" s="1909"/>
      <c r="ER8" s="1909"/>
      <c r="ES8" s="1909"/>
      <c r="ET8" s="1909"/>
      <c r="EU8" s="1909"/>
      <c r="EV8" s="1909"/>
      <c r="EW8" s="1909"/>
      <c r="EX8" s="1909"/>
      <c r="EY8" s="1909"/>
      <c r="EZ8" s="1909"/>
      <c r="FA8" s="1909"/>
      <c r="FB8" s="1909"/>
      <c r="FC8" s="1909"/>
      <c r="FD8" s="1909"/>
      <c r="FE8" s="1909"/>
      <c r="FF8" s="1909"/>
      <c r="FG8" s="1909"/>
      <c r="FH8" s="1909"/>
      <c r="FI8" s="1909"/>
      <c r="FJ8" s="1909"/>
      <c r="FK8" s="1909"/>
      <c r="FL8" s="1909"/>
      <c r="FM8" s="1909"/>
      <c r="FN8" s="1909"/>
      <c r="FO8" s="1909"/>
      <c r="FP8" s="1909"/>
      <c r="FQ8" s="1909"/>
      <c r="FR8" s="1909"/>
      <c r="FS8" s="1909"/>
      <c r="FT8" s="1909"/>
      <c r="FU8" s="1909"/>
      <c r="FV8" s="1909"/>
      <c r="FW8" s="1909"/>
      <c r="FX8" s="1909"/>
      <c r="FY8" s="1909"/>
      <c r="FZ8" s="1909"/>
      <c r="GA8" s="1909"/>
      <c r="GB8" s="1909"/>
      <c r="GC8" s="1909"/>
      <c r="GD8" s="1909"/>
      <c r="GE8" s="1909"/>
    </row>
    <row r="9" spans="1:187">
      <c r="A9" s="1922" t="s">
        <v>2184</v>
      </c>
      <c r="B9" s="2315" t="s">
        <v>2785</v>
      </c>
      <c r="C9" s="1942">
        <v>331661</v>
      </c>
      <c r="D9" s="1943" t="s">
        <v>2786</v>
      </c>
      <c r="E9" s="2317"/>
      <c r="F9" s="1941"/>
      <c r="G9" s="1925"/>
      <c r="H9" s="1909"/>
      <c r="I9" s="1909"/>
      <c r="J9" s="1909"/>
      <c r="K9" s="1909"/>
      <c r="L9" s="1909"/>
      <c r="M9" s="1909"/>
      <c r="N9" s="1909"/>
      <c r="O9" s="1909"/>
      <c r="P9" s="1909"/>
      <c r="Q9" s="1909"/>
      <c r="R9" s="1909"/>
      <c r="S9" s="1909"/>
      <c r="T9" s="1909"/>
      <c r="U9" s="1909"/>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09"/>
      <c r="AS9" s="1909"/>
      <c r="AT9" s="1909"/>
      <c r="AU9" s="1909"/>
      <c r="AV9" s="1909"/>
      <c r="AW9" s="1909"/>
      <c r="AX9" s="1909"/>
      <c r="AY9" s="1909"/>
      <c r="AZ9" s="1909"/>
      <c r="BA9" s="1909"/>
      <c r="BB9" s="1909"/>
      <c r="BC9" s="1909"/>
      <c r="BD9" s="1909"/>
      <c r="BE9" s="1909"/>
      <c r="BF9" s="1909"/>
      <c r="BG9" s="1909"/>
      <c r="BH9" s="1909"/>
      <c r="BI9" s="1909"/>
      <c r="BJ9" s="1909"/>
      <c r="BK9" s="1909"/>
      <c r="BL9" s="1909"/>
      <c r="BM9" s="1909"/>
      <c r="BN9" s="1909"/>
      <c r="BO9" s="1909"/>
      <c r="BP9" s="1909"/>
      <c r="BQ9" s="1909"/>
      <c r="BR9" s="1909"/>
      <c r="BS9" s="1909"/>
      <c r="BT9" s="1909"/>
      <c r="BU9" s="1909"/>
      <c r="BV9" s="1909"/>
      <c r="BW9" s="1909"/>
      <c r="BX9" s="1909"/>
      <c r="BY9" s="1909"/>
      <c r="BZ9" s="1909"/>
      <c r="CA9" s="1909"/>
      <c r="CB9" s="1909"/>
      <c r="CC9" s="1909"/>
      <c r="CD9" s="1909"/>
      <c r="CE9" s="1909"/>
      <c r="CF9" s="1909"/>
      <c r="CG9" s="1909"/>
      <c r="CH9" s="1909"/>
      <c r="CI9" s="1909"/>
      <c r="CJ9" s="1909"/>
      <c r="CK9" s="1909"/>
      <c r="CL9" s="1909"/>
      <c r="CM9" s="1909"/>
      <c r="CN9" s="1909"/>
      <c r="CO9" s="1909"/>
      <c r="CP9" s="1909"/>
      <c r="CQ9" s="1909"/>
      <c r="CR9" s="1909"/>
      <c r="CS9" s="1909"/>
      <c r="CT9" s="1909"/>
      <c r="CU9" s="1909"/>
      <c r="CV9" s="1909"/>
      <c r="CW9" s="1909"/>
      <c r="CX9" s="1909"/>
      <c r="CY9" s="1909"/>
      <c r="CZ9" s="1909"/>
      <c r="DA9" s="1909"/>
      <c r="DB9" s="1909"/>
      <c r="DC9" s="1909"/>
      <c r="DD9" s="1909"/>
      <c r="DE9" s="1909"/>
      <c r="DF9" s="1909"/>
      <c r="DG9" s="1909"/>
      <c r="DH9" s="1909"/>
      <c r="DI9" s="1909"/>
      <c r="DJ9" s="1909"/>
      <c r="DK9" s="1909"/>
      <c r="DL9" s="1909"/>
      <c r="DM9" s="1909"/>
      <c r="DN9" s="1909"/>
      <c r="DO9" s="1909"/>
      <c r="DP9" s="1909"/>
      <c r="DQ9" s="1909"/>
      <c r="DR9" s="1909"/>
      <c r="DS9" s="1909"/>
      <c r="DT9" s="1909"/>
      <c r="DU9" s="1909"/>
      <c r="DV9" s="1909"/>
      <c r="DW9" s="1909"/>
      <c r="DX9" s="1909"/>
      <c r="DY9" s="1909"/>
      <c r="DZ9" s="1909"/>
      <c r="EA9" s="1909"/>
      <c r="EB9" s="1909"/>
      <c r="EC9" s="1909"/>
      <c r="ED9" s="1909"/>
      <c r="EE9" s="1909"/>
      <c r="EF9" s="1909"/>
      <c r="EG9" s="1909"/>
      <c r="EH9" s="1909"/>
      <c r="EI9" s="1909"/>
      <c r="EJ9" s="1909"/>
      <c r="EK9" s="1909"/>
      <c r="EL9" s="1909"/>
      <c r="EM9" s="1909"/>
      <c r="EN9" s="1909"/>
      <c r="EO9" s="1909"/>
      <c r="EP9" s="1909"/>
      <c r="EQ9" s="1909"/>
      <c r="ER9" s="1909"/>
      <c r="ES9" s="1909"/>
      <c r="ET9" s="1909"/>
      <c r="EU9" s="1909"/>
      <c r="EV9" s="1909"/>
      <c r="EW9" s="1909"/>
      <c r="EX9" s="1909"/>
      <c r="EY9" s="1909"/>
      <c r="EZ9" s="1909"/>
      <c r="FA9" s="1909"/>
      <c r="FB9" s="1909"/>
      <c r="FC9" s="1909"/>
      <c r="FD9" s="1909"/>
      <c r="FE9" s="1909"/>
      <c r="FF9" s="1909"/>
      <c r="FG9" s="1909"/>
      <c r="FH9" s="1909"/>
      <c r="FI9" s="1909"/>
      <c r="FJ9" s="1909"/>
      <c r="FK9" s="1909"/>
      <c r="FL9" s="1909"/>
      <c r="FM9" s="1909"/>
      <c r="FN9" s="1909"/>
      <c r="FO9" s="1909"/>
      <c r="FP9" s="1909"/>
      <c r="FQ9" s="1909"/>
      <c r="FR9" s="1909"/>
      <c r="FS9" s="1909"/>
      <c r="FT9" s="1909"/>
      <c r="FU9" s="1909"/>
      <c r="FV9" s="1909"/>
      <c r="FW9" s="1909"/>
      <c r="FX9" s="1909"/>
      <c r="FY9" s="1909"/>
      <c r="FZ9" s="1909"/>
      <c r="GA9" s="1909"/>
      <c r="GB9" s="1909"/>
      <c r="GC9" s="1909"/>
      <c r="GD9" s="1909"/>
      <c r="GE9" s="1909"/>
    </row>
    <row r="10" spans="1:187">
      <c r="A10" s="1922"/>
      <c r="B10" s="2316"/>
      <c r="C10" s="1944">
        <v>406</v>
      </c>
      <c r="D10" s="1945" t="s">
        <v>2787</v>
      </c>
      <c r="E10" s="2318"/>
      <c r="F10" s="1941"/>
      <c r="G10" s="1925"/>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K10" s="1909"/>
      <c r="AL10" s="1909"/>
      <c r="AM10" s="1909"/>
      <c r="AN10" s="1909"/>
      <c r="AO10" s="1909"/>
      <c r="AP10" s="1909"/>
      <c r="AQ10" s="1909"/>
      <c r="AR10" s="1909"/>
      <c r="AS10" s="1909"/>
      <c r="AT10" s="1909"/>
      <c r="AU10" s="1909"/>
      <c r="AV10" s="1909"/>
      <c r="AW10" s="1909"/>
      <c r="AX10" s="1909"/>
      <c r="AY10" s="1909"/>
      <c r="AZ10" s="1909"/>
      <c r="BA10" s="1909"/>
      <c r="BB10" s="1909"/>
      <c r="BC10" s="1909"/>
      <c r="BD10" s="1909"/>
      <c r="BE10" s="1909"/>
      <c r="BF10" s="1909"/>
      <c r="BG10" s="1909"/>
      <c r="BH10" s="1909"/>
      <c r="BI10" s="1909"/>
      <c r="BJ10" s="1909"/>
      <c r="BK10" s="1909"/>
      <c r="BL10" s="1909"/>
      <c r="BM10" s="1909"/>
      <c r="BN10" s="1909"/>
      <c r="BO10" s="1909"/>
      <c r="BP10" s="1909"/>
      <c r="BQ10" s="1909"/>
      <c r="BR10" s="1909"/>
      <c r="BS10" s="1909"/>
      <c r="BT10" s="1909"/>
      <c r="BU10" s="1909"/>
      <c r="BV10" s="1909"/>
      <c r="BW10" s="1909"/>
      <c r="BX10" s="1909"/>
      <c r="BY10" s="1909"/>
      <c r="BZ10" s="1909"/>
      <c r="CA10" s="1909"/>
      <c r="CB10" s="1909"/>
      <c r="CC10" s="1909"/>
      <c r="CD10" s="1909"/>
      <c r="CE10" s="1909"/>
      <c r="CF10" s="1909"/>
      <c r="CG10" s="1909"/>
      <c r="CH10" s="1909"/>
      <c r="CI10" s="1909"/>
      <c r="CJ10" s="1909"/>
      <c r="CK10" s="1909"/>
      <c r="CL10" s="1909"/>
      <c r="CM10" s="1909"/>
      <c r="CN10" s="1909"/>
      <c r="CO10" s="1909"/>
      <c r="CP10" s="1909"/>
      <c r="CQ10" s="1909"/>
      <c r="CR10" s="1909"/>
      <c r="CS10" s="1909"/>
      <c r="CT10" s="1909"/>
      <c r="CU10" s="1909"/>
      <c r="CV10" s="1909"/>
      <c r="CW10" s="1909"/>
      <c r="CX10" s="1909"/>
      <c r="CY10" s="1909"/>
      <c r="CZ10" s="1909"/>
      <c r="DA10" s="1909"/>
      <c r="DB10" s="1909"/>
      <c r="DC10" s="1909"/>
      <c r="DD10" s="1909"/>
      <c r="DE10" s="1909"/>
      <c r="DF10" s="1909"/>
      <c r="DG10" s="1909"/>
      <c r="DH10" s="1909"/>
      <c r="DI10" s="1909"/>
      <c r="DJ10" s="1909"/>
      <c r="DK10" s="1909"/>
      <c r="DL10" s="1909"/>
      <c r="DM10" s="1909"/>
      <c r="DN10" s="1909"/>
      <c r="DO10" s="1909"/>
      <c r="DP10" s="1909"/>
      <c r="DQ10" s="1909"/>
      <c r="DR10" s="1909"/>
      <c r="DS10" s="1909"/>
      <c r="DT10" s="1909"/>
      <c r="DU10" s="1909"/>
      <c r="DV10" s="1909"/>
      <c r="DW10" s="1909"/>
      <c r="DX10" s="1909"/>
      <c r="DY10" s="1909"/>
      <c r="DZ10" s="1909"/>
      <c r="EA10" s="1909"/>
      <c r="EB10" s="1909"/>
      <c r="EC10" s="1909"/>
      <c r="ED10" s="1909"/>
      <c r="EE10" s="1909"/>
      <c r="EF10" s="1909"/>
      <c r="EG10" s="1909"/>
      <c r="EH10" s="1909"/>
      <c r="EI10" s="1909"/>
      <c r="EJ10" s="1909"/>
      <c r="EK10" s="1909"/>
      <c r="EL10" s="1909"/>
      <c r="EM10" s="1909"/>
      <c r="EN10" s="1909"/>
      <c r="EO10" s="1909"/>
      <c r="EP10" s="1909"/>
      <c r="EQ10" s="1909"/>
      <c r="ER10" s="1909"/>
      <c r="ES10" s="1909"/>
      <c r="ET10" s="1909"/>
      <c r="EU10" s="1909"/>
      <c r="EV10" s="1909"/>
      <c r="EW10" s="1909"/>
      <c r="EX10" s="1909"/>
      <c r="EY10" s="1909"/>
      <c r="EZ10" s="1909"/>
      <c r="FA10" s="1909"/>
      <c r="FB10" s="1909"/>
      <c r="FC10" s="1909"/>
      <c r="FD10" s="1909"/>
      <c r="FE10" s="1909"/>
      <c r="FF10" s="1909"/>
      <c r="FG10" s="1909"/>
      <c r="FH10" s="1909"/>
      <c r="FI10" s="1909"/>
      <c r="FJ10" s="1909"/>
      <c r="FK10" s="1909"/>
      <c r="FL10" s="1909"/>
      <c r="FM10" s="1909"/>
      <c r="FN10" s="1909"/>
      <c r="FO10" s="1909"/>
      <c r="FP10" s="1909"/>
      <c r="FQ10" s="1909"/>
      <c r="FR10" s="1909"/>
      <c r="FS10" s="1909"/>
      <c r="FT10" s="1909"/>
      <c r="FU10" s="1909"/>
      <c r="FV10" s="1909"/>
      <c r="FW10" s="1909"/>
      <c r="FX10" s="1909"/>
      <c r="FY10" s="1909"/>
      <c r="FZ10" s="1909"/>
      <c r="GA10" s="1909"/>
      <c r="GB10" s="1909"/>
      <c r="GC10" s="1909"/>
      <c r="GD10" s="1909"/>
      <c r="GE10" s="1909"/>
    </row>
    <row r="11" spans="1:187">
      <c r="A11" s="1922" t="s">
        <v>1546</v>
      </c>
      <c r="B11" s="1946" t="s">
        <v>2788</v>
      </c>
      <c r="C11" s="1938"/>
      <c r="D11" s="1938"/>
      <c r="E11" s="1947">
        <f>SUM(E8:E10)</f>
        <v>0</v>
      </c>
      <c r="F11" s="1941"/>
      <c r="G11" s="1925"/>
      <c r="H11" s="1909"/>
      <c r="I11" s="1909"/>
      <c r="J11" s="1909"/>
      <c r="K11" s="1909"/>
      <c r="L11" s="1909"/>
      <c r="M11" s="1909"/>
      <c r="N11" s="1909"/>
      <c r="O11" s="1909"/>
      <c r="P11" s="1909"/>
      <c r="Q11" s="1909"/>
      <c r="R11" s="1909"/>
      <c r="S11" s="1909"/>
      <c r="T11" s="1909"/>
      <c r="U11" s="1909"/>
      <c r="V11" s="1909"/>
      <c r="W11" s="1909"/>
      <c r="X11" s="1909"/>
      <c r="Y11" s="1909"/>
      <c r="Z11" s="1909"/>
      <c r="AA11" s="1909"/>
      <c r="AB11" s="1909"/>
      <c r="AC11" s="1909"/>
      <c r="AD11" s="1909"/>
      <c r="AE11" s="1909"/>
      <c r="AF11" s="1909"/>
      <c r="AG11" s="1909"/>
      <c r="AH11" s="1909"/>
      <c r="AI11" s="1909"/>
      <c r="AJ11" s="1909"/>
      <c r="AK11" s="1909"/>
      <c r="AL11" s="1909"/>
      <c r="AM11" s="1909"/>
      <c r="AN11" s="1909"/>
      <c r="AO11" s="1909"/>
      <c r="AP11" s="1909"/>
      <c r="AQ11" s="1909"/>
      <c r="AR11" s="1909"/>
      <c r="AS11" s="1909"/>
      <c r="AT11" s="1909"/>
      <c r="AU11" s="1909"/>
      <c r="AV11" s="1909"/>
      <c r="AW11" s="1909"/>
      <c r="AX11" s="1909"/>
      <c r="AY11" s="1909"/>
      <c r="AZ11" s="1909"/>
      <c r="BA11" s="1909"/>
      <c r="BB11" s="1909"/>
      <c r="BC11" s="1909"/>
      <c r="BD11" s="1909"/>
      <c r="BE11" s="1909"/>
      <c r="BF11" s="1909"/>
      <c r="BG11" s="1909"/>
      <c r="BH11" s="1909"/>
      <c r="BI11" s="1909"/>
      <c r="BJ11" s="1909"/>
      <c r="BK11" s="1909"/>
      <c r="BL11" s="1909"/>
      <c r="BM11" s="1909"/>
      <c r="BN11" s="1909"/>
      <c r="BO11" s="1909"/>
      <c r="BP11" s="1909"/>
      <c r="BQ11" s="1909"/>
      <c r="BR11" s="1909"/>
      <c r="BS11" s="1909"/>
      <c r="BT11" s="1909"/>
      <c r="BU11" s="1909"/>
      <c r="BV11" s="1909"/>
      <c r="BW11" s="1909"/>
      <c r="BX11" s="1909"/>
      <c r="BY11" s="1909"/>
      <c r="BZ11" s="1909"/>
      <c r="CA11" s="1909"/>
      <c r="CB11" s="1909"/>
      <c r="CC11" s="1909"/>
      <c r="CD11" s="1909"/>
      <c r="CE11" s="1909"/>
      <c r="CF11" s="1909"/>
      <c r="CG11" s="1909"/>
      <c r="CH11" s="1909"/>
      <c r="CI11" s="1909"/>
      <c r="CJ11" s="1909"/>
      <c r="CK11" s="1909"/>
      <c r="CL11" s="1909"/>
      <c r="CM11" s="1909"/>
      <c r="CN11" s="1909"/>
      <c r="CO11" s="1909"/>
      <c r="CP11" s="1909"/>
      <c r="CQ11" s="1909"/>
      <c r="CR11" s="1909"/>
      <c r="CS11" s="1909"/>
      <c r="CT11" s="1909"/>
      <c r="CU11" s="1909"/>
      <c r="CV11" s="1909"/>
      <c r="CW11" s="1909"/>
      <c r="CX11" s="1909"/>
      <c r="CY11" s="1909"/>
      <c r="CZ11" s="1909"/>
      <c r="DA11" s="1909"/>
      <c r="DB11" s="1909"/>
      <c r="DC11" s="1909"/>
      <c r="DD11" s="1909"/>
      <c r="DE11" s="1909"/>
      <c r="DF11" s="1909"/>
      <c r="DG11" s="1909"/>
      <c r="DH11" s="1909"/>
      <c r="DI11" s="1909"/>
      <c r="DJ11" s="1909"/>
      <c r="DK11" s="1909"/>
      <c r="DL11" s="1909"/>
      <c r="DM11" s="1909"/>
      <c r="DN11" s="1909"/>
      <c r="DO11" s="1909"/>
      <c r="DP11" s="1909"/>
      <c r="DQ11" s="1909"/>
      <c r="DR11" s="1909"/>
      <c r="DS11" s="1909"/>
      <c r="DT11" s="1909"/>
      <c r="DU11" s="1909"/>
      <c r="DV11" s="1909"/>
      <c r="DW11" s="1909"/>
      <c r="DX11" s="1909"/>
      <c r="DY11" s="1909"/>
      <c r="DZ11" s="1909"/>
      <c r="EA11" s="1909"/>
      <c r="EB11" s="1909"/>
      <c r="EC11" s="1909"/>
      <c r="ED11" s="1909"/>
      <c r="EE11" s="1909"/>
      <c r="EF11" s="1909"/>
      <c r="EG11" s="1909"/>
      <c r="EH11" s="1909"/>
      <c r="EI11" s="1909"/>
      <c r="EJ11" s="1909"/>
      <c r="EK11" s="1909"/>
      <c r="EL11" s="1909"/>
      <c r="EM11" s="1909"/>
      <c r="EN11" s="1909"/>
      <c r="EO11" s="1909"/>
      <c r="EP11" s="1909"/>
      <c r="EQ11" s="1909"/>
      <c r="ER11" s="1909"/>
      <c r="ES11" s="1909"/>
      <c r="ET11" s="1909"/>
      <c r="EU11" s="1909"/>
      <c r="EV11" s="1909"/>
      <c r="EW11" s="1909"/>
      <c r="EX11" s="1909"/>
      <c r="EY11" s="1909"/>
      <c r="EZ11" s="1909"/>
      <c r="FA11" s="1909"/>
      <c r="FB11" s="1909"/>
      <c r="FC11" s="1909"/>
      <c r="FD11" s="1909"/>
      <c r="FE11" s="1909"/>
      <c r="FF11" s="1909"/>
      <c r="FG11" s="1909"/>
      <c r="FH11" s="1909"/>
      <c r="FI11" s="1909"/>
      <c r="FJ11" s="1909"/>
      <c r="FK11" s="1909"/>
      <c r="FL11" s="1909"/>
      <c r="FM11" s="1909"/>
      <c r="FN11" s="1909"/>
      <c r="FO11" s="1909"/>
      <c r="FP11" s="1909"/>
      <c r="FQ11" s="1909"/>
      <c r="FR11" s="1909"/>
      <c r="FS11" s="1909"/>
      <c r="FT11" s="1909"/>
      <c r="FU11" s="1909"/>
      <c r="FV11" s="1909"/>
      <c r="FW11" s="1909"/>
      <c r="FX11" s="1909"/>
      <c r="FY11" s="1909"/>
      <c r="FZ11" s="1909"/>
      <c r="GA11" s="1909"/>
      <c r="GB11" s="1909"/>
      <c r="GC11" s="1909"/>
      <c r="GD11" s="1909"/>
      <c r="GE11" s="1909"/>
    </row>
    <row r="12" spans="1:187">
      <c r="A12" s="1922" t="s">
        <v>1547</v>
      </c>
      <c r="B12" s="2319" t="s">
        <v>2789</v>
      </c>
      <c r="C12" s="1948">
        <v>330</v>
      </c>
      <c r="D12" s="1948" t="s">
        <v>2790</v>
      </c>
      <c r="E12" s="2322"/>
      <c r="F12" s="1949"/>
      <c r="G12" s="1925"/>
      <c r="H12" s="1909"/>
      <c r="I12" s="1909"/>
      <c r="J12" s="1909"/>
      <c r="K12" s="1909"/>
      <c r="L12" s="1909"/>
      <c r="M12" s="1909"/>
      <c r="N12" s="1909"/>
      <c r="O12" s="1909"/>
      <c r="P12" s="1909"/>
      <c r="Q12" s="1909"/>
      <c r="R12" s="1909"/>
      <c r="S12" s="1909"/>
      <c r="T12" s="1909"/>
      <c r="U12" s="1909"/>
      <c r="V12" s="1909"/>
      <c r="W12" s="1909"/>
      <c r="X12" s="1909"/>
      <c r="Y12" s="1909"/>
      <c r="Z12" s="1909"/>
      <c r="AA12" s="1909"/>
      <c r="AB12" s="1909"/>
      <c r="AC12" s="1909"/>
      <c r="AD12" s="1909"/>
      <c r="AE12" s="1909"/>
      <c r="AF12" s="1909"/>
      <c r="AG12" s="1909"/>
      <c r="AH12" s="1909"/>
      <c r="AI12" s="1909"/>
      <c r="AJ12" s="1909"/>
      <c r="AK12" s="1909"/>
      <c r="AL12" s="1909"/>
      <c r="AM12" s="1909"/>
      <c r="AN12" s="1909"/>
      <c r="AO12" s="1909"/>
      <c r="AP12" s="1909"/>
      <c r="AQ12" s="1909"/>
      <c r="AR12" s="1909"/>
      <c r="AS12" s="1909"/>
      <c r="AT12" s="1909"/>
      <c r="AU12" s="1909"/>
      <c r="AV12" s="1909"/>
      <c r="AW12" s="1909"/>
      <c r="AX12" s="1909"/>
      <c r="AY12" s="1909"/>
      <c r="AZ12" s="1909"/>
      <c r="BA12" s="1909"/>
      <c r="BB12" s="1909"/>
      <c r="BC12" s="1909"/>
      <c r="BD12" s="1909"/>
      <c r="BE12" s="1909"/>
      <c r="BF12" s="1909"/>
      <c r="BG12" s="1909"/>
      <c r="BH12" s="1909"/>
      <c r="BI12" s="1909"/>
      <c r="BJ12" s="1909"/>
      <c r="BK12" s="1909"/>
      <c r="BL12" s="1909"/>
      <c r="BM12" s="1909"/>
      <c r="BN12" s="1909"/>
      <c r="BO12" s="1909"/>
      <c r="BP12" s="1909"/>
      <c r="BQ12" s="1909"/>
      <c r="BR12" s="1909"/>
      <c r="BS12" s="1909"/>
      <c r="BT12" s="1909"/>
      <c r="BU12" s="1909"/>
      <c r="BV12" s="1909"/>
      <c r="BW12" s="1909"/>
      <c r="BX12" s="1909"/>
      <c r="BY12" s="1909"/>
      <c r="BZ12" s="1909"/>
      <c r="CA12" s="1909"/>
      <c r="CB12" s="1909"/>
      <c r="CC12" s="1909"/>
      <c r="CD12" s="1909"/>
      <c r="CE12" s="1909"/>
      <c r="CF12" s="1909"/>
      <c r="CG12" s="1909"/>
      <c r="CH12" s="1909"/>
      <c r="CI12" s="1909"/>
      <c r="CJ12" s="1909"/>
      <c r="CK12" s="1909"/>
      <c r="CL12" s="1909"/>
      <c r="CM12" s="1909"/>
      <c r="CN12" s="1909"/>
      <c r="CO12" s="1909"/>
      <c r="CP12" s="1909"/>
      <c r="CQ12" s="1909"/>
      <c r="CR12" s="1909"/>
      <c r="CS12" s="1909"/>
      <c r="CT12" s="1909"/>
      <c r="CU12" s="1909"/>
      <c r="CV12" s="1909"/>
      <c r="CW12" s="1909"/>
      <c r="CX12" s="1909"/>
      <c r="CY12" s="1909"/>
      <c r="CZ12" s="1909"/>
      <c r="DA12" s="1909"/>
      <c r="DB12" s="1909"/>
      <c r="DC12" s="1909"/>
      <c r="DD12" s="1909"/>
      <c r="DE12" s="1909"/>
      <c r="DF12" s="1909"/>
      <c r="DG12" s="1909"/>
      <c r="DH12" s="1909"/>
      <c r="DI12" s="1909"/>
      <c r="DJ12" s="1909"/>
      <c r="DK12" s="1909"/>
      <c r="DL12" s="1909"/>
      <c r="DM12" s="1909"/>
      <c r="DN12" s="1909"/>
      <c r="DO12" s="1909"/>
      <c r="DP12" s="1909"/>
      <c r="DQ12" s="1909"/>
      <c r="DR12" s="1909"/>
      <c r="DS12" s="1909"/>
      <c r="DT12" s="1909"/>
      <c r="DU12" s="1909"/>
      <c r="DV12" s="1909"/>
      <c r="DW12" s="1909"/>
      <c r="DX12" s="1909"/>
      <c r="DY12" s="1909"/>
      <c r="DZ12" s="1909"/>
      <c r="EA12" s="1909"/>
      <c r="EB12" s="1909"/>
      <c r="EC12" s="1909"/>
      <c r="ED12" s="1909"/>
      <c r="EE12" s="1909"/>
      <c r="EF12" s="1909"/>
      <c r="EG12" s="1909"/>
      <c r="EH12" s="1909"/>
      <c r="EI12" s="1909"/>
      <c r="EJ12" s="1909"/>
      <c r="EK12" s="1909"/>
      <c r="EL12" s="1909"/>
      <c r="EM12" s="1909"/>
      <c r="EN12" s="1909"/>
      <c r="EO12" s="1909"/>
      <c r="EP12" s="1909"/>
      <c r="EQ12" s="1909"/>
      <c r="ER12" s="1909"/>
      <c r="ES12" s="1909"/>
      <c r="ET12" s="1909"/>
      <c r="EU12" s="1909"/>
      <c r="EV12" s="1909"/>
      <c r="EW12" s="1909"/>
      <c r="EX12" s="1909"/>
      <c r="EY12" s="1909"/>
      <c r="EZ12" s="1909"/>
      <c r="FA12" s="1909"/>
      <c r="FB12" s="1909"/>
      <c r="FC12" s="1909"/>
      <c r="FD12" s="1909"/>
      <c r="FE12" s="1909"/>
      <c r="FF12" s="1909"/>
      <c r="FG12" s="1909"/>
      <c r="FH12" s="1909"/>
      <c r="FI12" s="1909"/>
      <c r="FJ12" s="1909"/>
      <c r="FK12" s="1909"/>
      <c r="FL12" s="1909"/>
      <c r="FM12" s="1909"/>
      <c r="FN12" s="1909"/>
      <c r="FO12" s="1909"/>
      <c r="FP12" s="1909"/>
      <c r="FQ12" s="1909"/>
      <c r="FR12" s="1909"/>
      <c r="FS12" s="1909"/>
      <c r="FT12" s="1909"/>
      <c r="FU12" s="1909"/>
      <c r="FV12" s="1909"/>
      <c r="FW12" s="1909"/>
      <c r="FX12" s="1909"/>
      <c r="FY12" s="1909"/>
      <c r="FZ12" s="1909"/>
      <c r="GA12" s="1909"/>
      <c r="GB12" s="1909"/>
      <c r="GC12" s="1909"/>
      <c r="GD12" s="1909"/>
      <c r="GE12" s="1909"/>
    </row>
    <row r="13" spans="1:187">
      <c r="A13" s="1922"/>
      <c r="B13" s="2320"/>
      <c r="C13" s="1950">
        <v>335</v>
      </c>
      <c r="D13" s="1950" t="s">
        <v>2791</v>
      </c>
      <c r="E13" s="2322"/>
      <c r="F13" s="1941"/>
      <c r="G13" s="1925"/>
      <c r="H13" s="1909"/>
      <c r="I13" s="1909"/>
      <c r="J13" s="1909"/>
      <c r="K13" s="1909"/>
      <c r="L13" s="1909"/>
      <c r="M13" s="1909"/>
      <c r="N13" s="1909"/>
      <c r="O13" s="1909"/>
      <c r="P13" s="1909"/>
      <c r="Q13" s="1909"/>
      <c r="R13" s="1909"/>
      <c r="S13" s="1909"/>
      <c r="T13" s="1909"/>
      <c r="U13" s="1909"/>
      <c r="V13" s="1909"/>
      <c r="W13" s="1909"/>
      <c r="X13" s="1909"/>
      <c r="Y13" s="1909"/>
      <c r="Z13" s="1909"/>
      <c r="AA13" s="1909"/>
      <c r="AB13" s="1909"/>
      <c r="AC13" s="1909"/>
      <c r="AD13" s="1909"/>
      <c r="AE13" s="1909"/>
      <c r="AF13" s="1909"/>
      <c r="AG13" s="1909"/>
      <c r="AH13" s="1909"/>
      <c r="AI13" s="1909"/>
      <c r="AJ13" s="1909"/>
      <c r="AK13" s="1909"/>
      <c r="AL13" s="1909"/>
      <c r="AM13" s="1909"/>
      <c r="AN13" s="1909"/>
      <c r="AO13" s="1909"/>
      <c r="AP13" s="1909"/>
      <c r="AQ13" s="1909"/>
      <c r="AR13" s="1909"/>
      <c r="AS13" s="1909"/>
      <c r="AT13" s="1909"/>
      <c r="AU13" s="1909"/>
      <c r="AV13" s="1909"/>
      <c r="AW13" s="1909"/>
      <c r="AX13" s="1909"/>
      <c r="AY13" s="1909"/>
      <c r="AZ13" s="1909"/>
      <c r="BA13" s="1909"/>
      <c r="BB13" s="1909"/>
      <c r="BC13" s="1909"/>
      <c r="BD13" s="1909"/>
      <c r="BE13" s="1909"/>
      <c r="BF13" s="1909"/>
      <c r="BG13" s="1909"/>
      <c r="BH13" s="1909"/>
      <c r="BI13" s="1909"/>
      <c r="BJ13" s="1909"/>
      <c r="BK13" s="1909"/>
      <c r="BL13" s="1909"/>
      <c r="BM13" s="1909"/>
      <c r="BN13" s="1909"/>
      <c r="BO13" s="1909"/>
      <c r="BP13" s="1909"/>
      <c r="BQ13" s="1909"/>
      <c r="BR13" s="1909"/>
      <c r="BS13" s="1909"/>
      <c r="BT13" s="1909"/>
      <c r="BU13" s="1909"/>
      <c r="BV13" s="1909"/>
      <c r="BW13" s="1909"/>
      <c r="BX13" s="1909"/>
      <c r="BY13" s="1909"/>
      <c r="BZ13" s="1909"/>
      <c r="CA13" s="1909"/>
      <c r="CB13" s="1909"/>
      <c r="CC13" s="1909"/>
      <c r="CD13" s="1909"/>
      <c r="CE13" s="1909"/>
      <c r="CF13" s="1909"/>
      <c r="CG13" s="1909"/>
      <c r="CH13" s="1909"/>
      <c r="CI13" s="1909"/>
      <c r="CJ13" s="1909"/>
      <c r="CK13" s="1909"/>
      <c r="CL13" s="1909"/>
      <c r="CM13" s="1909"/>
      <c r="CN13" s="1909"/>
      <c r="CO13" s="1909"/>
      <c r="CP13" s="1909"/>
      <c r="CQ13" s="1909"/>
      <c r="CR13" s="1909"/>
      <c r="CS13" s="1909"/>
      <c r="CT13" s="1909"/>
      <c r="CU13" s="1909"/>
      <c r="CV13" s="1909"/>
      <c r="CW13" s="1909"/>
      <c r="CX13" s="1909"/>
      <c r="CY13" s="1909"/>
      <c r="CZ13" s="1909"/>
      <c r="DA13" s="1909"/>
      <c r="DB13" s="1909"/>
      <c r="DC13" s="1909"/>
      <c r="DD13" s="1909"/>
      <c r="DE13" s="1909"/>
      <c r="DF13" s="1909"/>
      <c r="DG13" s="1909"/>
      <c r="DH13" s="1909"/>
      <c r="DI13" s="1909"/>
      <c r="DJ13" s="1909"/>
      <c r="DK13" s="1909"/>
      <c r="DL13" s="1909"/>
      <c r="DM13" s="1909"/>
      <c r="DN13" s="1909"/>
      <c r="DO13" s="1909"/>
      <c r="DP13" s="1909"/>
      <c r="DQ13" s="1909"/>
      <c r="DR13" s="1909"/>
      <c r="DS13" s="1909"/>
      <c r="DT13" s="1909"/>
      <c r="DU13" s="1909"/>
      <c r="DV13" s="1909"/>
      <c r="DW13" s="1909"/>
      <c r="DX13" s="1909"/>
      <c r="DY13" s="1909"/>
      <c r="DZ13" s="1909"/>
      <c r="EA13" s="1909"/>
      <c r="EB13" s="1909"/>
      <c r="EC13" s="1909"/>
      <c r="ED13" s="1909"/>
      <c r="EE13" s="1909"/>
      <c r="EF13" s="1909"/>
      <c r="EG13" s="1909"/>
      <c r="EH13" s="1909"/>
      <c r="EI13" s="1909"/>
      <c r="EJ13" s="1909"/>
      <c r="EK13" s="1909"/>
      <c r="EL13" s="1909"/>
      <c r="EM13" s="1909"/>
      <c r="EN13" s="1909"/>
      <c r="EO13" s="1909"/>
      <c r="EP13" s="1909"/>
      <c r="EQ13" s="1909"/>
      <c r="ER13" s="1909"/>
      <c r="ES13" s="1909"/>
      <c r="ET13" s="1909"/>
      <c r="EU13" s="1909"/>
      <c r="EV13" s="1909"/>
      <c r="EW13" s="1909"/>
      <c r="EX13" s="1909"/>
      <c r="EY13" s="1909"/>
      <c r="EZ13" s="1909"/>
      <c r="FA13" s="1909"/>
      <c r="FB13" s="1909"/>
      <c r="FC13" s="1909"/>
      <c r="FD13" s="1909"/>
      <c r="FE13" s="1909"/>
      <c r="FF13" s="1909"/>
      <c r="FG13" s="1909"/>
      <c r="FH13" s="1909"/>
      <c r="FI13" s="1909"/>
      <c r="FJ13" s="1909"/>
      <c r="FK13" s="1909"/>
      <c r="FL13" s="1909"/>
      <c r="FM13" s="1909"/>
      <c r="FN13" s="1909"/>
      <c r="FO13" s="1909"/>
      <c r="FP13" s="1909"/>
      <c r="FQ13" s="1909"/>
      <c r="FR13" s="1909"/>
      <c r="FS13" s="1909"/>
      <c r="FT13" s="1909"/>
      <c r="FU13" s="1909"/>
      <c r="FV13" s="1909"/>
      <c r="FW13" s="1909"/>
      <c r="FX13" s="1909"/>
      <c r="FY13" s="1909"/>
      <c r="FZ13" s="1909"/>
      <c r="GA13" s="1909"/>
      <c r="GB13" s="1909"/>
      <c r="GC13" s="1909"/>
      <c r="GD13" s="1909"/>
      <c r="GE13" s="1909"/>
    </row>
    <row r="14" spans="1:187">
      <c r="A14" s="1922"/>
      <c r="B14" s="2320"/>
      <c r="C14" s="1950">
        <v>350</v>
      </c>
      <c r="D14" s="1950">
        <v>10</v>
      </c>
      <c r="E14" s="2322"/>
      <c r="F14" s="1941"/>
      <c r="G14" s="1925"/>
      <c r="H14" s="1909"/>
      <c r="I14" s="1909"/>
      <c r="J14" s="1909"/>
      <c r="K14" s="1909"/>
      <c r="L14" s="1909"/>
      <c r="M14" s="1909"/>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09"/>
      <c r="AL14" s="1909"/>
      <c r="AM14" s="1909"/>
      <c r="AN14" s="1909"/>
      <c r="AO14" s="1909"/>
      <c r="AP14" s="1909"/>
      <c r="AQ14" s="1909"/>
      <c r="AR14" s="1909"/>
      <c r="AS14" s="1909"/>
      <c r="AT14" s="1909"/>
      <c r="AU14" s="1909"/>
      <c r="AV14" s="1909"/>
      <c r="AW14" s="1909"/>
      <c r="AX14" s="1909"/>
      <c r="AY14" s="1909"/>
      <c r="AZ14" s="1909"/>
      <c r="BA14" s="1909"/>
      <c r="BB14" s="1909"/>
      <c r="BC14" s="1909"/>
      <c r="BD14" s="1909"/>
      <c r="BE14" s="1909"/>
      <c r="BF14" s="1909"/>
      <c r="BG14" s="1909"/>
      <c r="BH14" s="1909"/>
      <c r="BI14" s="1909"/>
      <c r="BJ14" s="1909"/>
      <c r="BK14" s="1909"/>
      <c r="BL14" s="1909"/>
      <c r="BM14" s="1909"/>
      <c r="BN14" s="1909"/>
      <c r="BO14" s="1909"/>
      <c r="BP14" s="1909"/>
      <c r="BQ14" s="1909"/>
      <c r="BR14" s="1909"/>
      <c r="BS14" s="1909"/>
      <c r="BT14" s="1909"/>
      <c r="BU14" s="1909"/>
      <c r="BV14" s="1909"/>
      <c r="BW14" s="1909"/>
      <c r="BX14" s="1909"/>
      <c r="BY14" s="1909"/>
      <c r="BZ14" s="1909"/>
      <c r="CA14" s="1909"/>
      <c r="CB14" s="1909"/>
      <c r="CC14" s="1909"/>
      <c r="CD14" s="1909"/>
      <c r="CE14" s="1909"/>
      <c r="CF14" s="1909"/>
      <c r="CG14" s="1909"/>
      <c r="CH14" s="1909"/>
      <c r="CI14" s="1909"/>
      <c r="CJ14" s="1909"/>
      <c r="CK14" s="1909"/>
      <c r="CL14" s="1909"/>
      <c r="CM14" s="1909"/>
      <c r="CN14" s="1909"/>
      <c r="CO14" s="1909"/>
      <c r="CP14" s="1909"/>
      <c r="CQ14" s="1909"/>
      <c r="CR14" s="1909"/>
      <c r="CS14" s="1909"/>
      <c r="CT14" s="1909"/>
      <c r="CU14" s="1909"/>
      <c r="CV14" s="1909"/>
      <c r="CW14" s="1909"/>
      <c r="CX14" s="1909"/>
      <c r="CY14" s="1909"/>
      <c r="CZ14" s="1909"/>
      <c r="DA14" s="1909"/>
      <c r="DB14" s="1909"/>
      <c r="DC14" s="1909"/>
      <c r="DD14" s="1909"/>
      <c r="DE14" s="1909"/>
      <c r="DF14" s="1909"/>
      <c r="DG14" s="1909"/>
      <c r="DH14" s="1909"/>
      <c r="DI14" s="1909"/>
      <c r="DJ14" s="1909"/>
      <c r="DK14" s="1909"/>
      <c r="DL14" s="1909"/>
      <c r="DM14" s="1909"/>
      <c r="DN14" s="1909"/>
      <c r="DO14" s="1909"/>
      <c r="DP14" s="1909"/>
      <c r="DQ14" s="1909"/>
      <c r="DR14" s="1909"/>
      <c r="DS14" s="1909"/>
      <c r="DT14" s="1909"/>
      <c r="DU14" s="1909"/>
      <c r="DV14" s="1909"/>
      <c r="DW14" s="1909"/>
      <c r="DX14" s="1909"/>
      <c r="DY14" s="1909"/>
      <c r="DZ14" s="1909"/>
      <c r="EA14" s="1909"/>
      <c r="EB14" s="1909"/>
      <c r="EC14" s="1909"/>
      <c r="ED14" s="1909"/>
      <c r="EE14" s="1909"/>
      <c r="EF14" s="1909"/>
      <c r="EG14" s="1909"/>
      <c r="EH14" s="1909"/>
      <c r="EI14" s="1909"/>
      <c r="EJ14" s="1909"/>
      <c r="EK14" s="1909"/>
      <c r="EL14" s="1909"/>
      <c r="EM14" s="1909"/>
      <c r="EN14" s="1909"/>
      <c r="EO14" s="1909"/>
      <c r="EP14" s="1909"/>
      <c r="EQ14" s="1909"/>
      <c r="ER14" s="1909"/>
      <c r="ES14" s="1909"/>
      <c r="ET14" s="1909"/>
      <c r="EU14" s="1909"/>
      <c r="EV14" s="1909"/>
      <c r="EW14" s="1909"/>
      <c r="EX14" s="1909"/>
      <c r="EY14" s="1909"/>
      <c r="EZ14" s="1909"/>
      <c r="FA14" s="1909"/>
      <c r="FB14" s="1909"/>
      <c r="FC14" s="1909"/>
      <c r="FD14" s="1909"/>
      <c r="FE14" s="1909"/>
      <c r="FF14" s="1909"/>
      <c r="FG14" s="1909"/>
      <c r="FH14" s="1909"/>
      <c r="FI14" s="1909"/>
      <c r="FJ14" s="1909"/>
      <c r="FK14" s="1909"/>
      <c r="FL14" s="1909"/>
      <c r="FM14" s="1909"/>
      <c r="FN14" s="1909"/>
      <c r="FO14" s="1909"/>
      <c r="FP14" s="1909"/>
      <c r="FQ14" s="1909"/>
      <c r="FR14" s="1909"/>
      <c r="FS14" s="1909"/>
      <c r="FT14" s="1909"/>
      <c r="FU14" s="1909"/>
      <c r="FV14" s="1909"/>
      <c r="FW14" s="1909"/>
      <c r="FX14" s="1909"/>
      <c r="FY14" s="1909"/>
      <c r="FZ14" s="1909"/>
      <c r="GA14" s="1909"/>
      <c r="GB14" s="1909"/>
      <c r="GC14" s="1909"/>
      <c r="GD14" s="1909"/>
      <c r="GE14" s="1909"/>
    </row>
    <row r="15" spans="1:187">
      <c r="A15" s="1922"/>
      <c r="B15" s="2320"/>
      <c r="C15" s="1950">
        <v>401</v>
      </c>
      <c r="D15" s="1950" t="s">
        <v>2786</v>
      </c>
      <c r="E15" s="2322"/>
      <c r="F15" s="1941"/>
      <c r="G15" s="1925"/>
      <c r="H15" s="1909"/>
      <c r="I15" s="1909"/>
      <c r="J15" s="1909"/>
      <c r="K15" s="1909"/>
      <c r="L15" s="1909"/>
      <c r="M15" s="1909"/>
      <c r="N15" s="1909"/>
      <c r="O15" s="1909"/>
      <c r="P15" s="1909"/>
      <c r="Q15" s="1909"/>
      <c r="R15" s="1909"/>
      <c r="S15" s="1909"/>
      <c r="T15" s="1909"/>
      <c r="U15" s="1909"/>
      <c r="V15" s="1909"/>
      <c r="W15" s="1909"/>
      <c r="X15" s="1909"/>
      <c r="Y15" s="1909"/>
      <c r="Z15" s="1909"/>
      <c r="AA15" s="1909"/>
      <c r="AB15" s="1909"/>
      <c r="AC15" s="1909"/>
      <c r="AD15" s="1909"/>
      <c r="AE15" s="1909"/>
      <c r="AF15" s="1909"/>
      <c r="AG15" s="1909"/>
      <c r="AH15" s="1909"/>
      <c r="AI15" s="1909"/>
      <c r="AJ15" s="1909"/>
      <c r="AK15" s="1909"/>
      <c r="AL15" s="1909"/>
      <c r="AM15" s="1909"/>
      <c r="AN15" s="1909"/>
      <c r="AO15" s="1909"/>
      <c r="AP15" s="1909"/>
      <c r="AQ15" s="1909"/>
      <c r="AR15" s="1909"/>
      <c r="AS15" s="1909"/>
      <c r="AT15" s="1909"/>
      <c r="AU15" s="1909"/>
      <c r="AV15" s="1909"/>
      <c r="AW15" s="1909"/>
      <c r="AX15" s="1909"/>
      <c r="AY15" s="1909"/>
      <c r="AZ15" s="1909"/>
      <c r="BA15" s="1909"/>
      <c r="BB15" s="1909"/>
      <c r="BC15" s="1909"/>
      <c r="BD15" s="1909"/>
      <c r="BE15" s="1909"/>
      <c r="BF15" s="1909"/>
      <c r="BG15" s="1909"/>
      <c r="BH15" s="1909"/>
      <c r="BI15" s="1909"/>
      <c r="BJ15" s="1909"/>
      <c r="BK15" s="1909"/>
      <c r="BL15" s="1909"/>
      <c r="BM15" s="1909"/>
      <c r="BN15" s="1909"/>
      <c r="BO15" s="1909"/>
      <c r="BP15" s="1909"/>
      <c r="BQ15" s="1909"/>
      <c r="BR15" s="1909"/>
      <c r="BS15" s="1909"/>
      <c r="BT15" s="1909"/>
      <c r="BU15" s="1909"/>
      <c r="BV15" s="1909"/>
      <c r="BW15" s="1909"/>
      <c r="BX15" s="1909"/>
      <c r="BY15" s="1909"/>
      <c r="BZ15" s="1909"/>
      <c r="CA15" s="1909"/>
      <c r="CB15" s="1909"/>
      <c r="CC15" s="1909"/>
      <c r="CD15" s="1909"/>
      <c r="CE15" s="1909"/>
      <c r="CF15" s="1909"/>
      <c r="CG15" s="1909"/>
      <c r="CH15" s="1909"/>
      <c r="CI15" s="1909"/>
      <c r="CJ15" s="1909"/>
      <c r="CK15" s="1909"/>
      <c r="CL15" s="1909"/>
      <c r="CM15" s="1909"/>
      <c r="CN15" s="1909"/>
      <c r="CO15" s="1909"/>
      <c r="CP15" s="1909"/>
      <c r="CQ15" s="1909"/>
      <c r="CR15" s="1909"/>
      <c r="CS15" s="1909"/>
      <c r="CT15" s="1909"/>
      <c r="CU15" s="1909"/>
      <c r="CV15" s="1909"/>
      <c r="CW15" s="1909"/>
      <c r="CX15" s="1909"/>
      <c r="CY15" s="1909"/>
      <c r="CZ15" s="1909"/>
      <c r="DA15" s="1909"/>
      <c r="DB15" s="1909"/>
      <c r="DC15" s="1909"/>
      <c r="DD15" s="1909"/>
      <c r="DE15" s="1909"/>
      <c r="DF15" s="1909"/>
      <c r="DG15" s="1909"/>
      <c r="DH15" s="1909"/>
      <c r="DI15" s="1909"/>
      <c r="DJ15" s="1909"/>
      <c r="DK15" s="1909"/>
      <c r="DL15" s="1909"/>
      <c r="DM15" s="1909"/>
      <c r="DN15" s="1909"/>
      <c r="DO15" s="1909"/>
      <c r="DP15" s="1909"/>
      <c r="DQ15" s="1909"/>
      <c r="DR15" s="1909"/>
      <c r="DS15" s="1909"/>
      <c r="DT15" s="1909"/>
      <c r="DU15" s="1909"/>
      <c r="DV15" s="1909"/>
      <c r="DW15" s="1909"/>
      <c r="DX15" s="1909"/>
      <c r="DY15" s="1909"/>
      <c r="DZ15" s="1909"/>
      <c r="EA15" s="1909"/>
      <c r="EB15" s="1909"/>
      <c r="EC15" s="1909"/>
      <c r="ED15" s="1909"/>
      <c r="EE15" s="1909"/>
      <c r="EF15" s="1909"/>
      <c r="EG15" s="1909"/>
      <c r="EH15" s="1909"/>
      <c r="EI15" s="1909"/>
      <c r="EJ15" s="1909"/>
      <c r="EK15" s="1909"/>
      <c r="EL15" s="1909"/>
      <c r="EM15" s="1909"/>
      <c r="EN15" s="1909"/>
      <c r="EO15" s="1909"/>
      <c r="EP15" s="1909"/>
      <c r="EQ15" s="1909"/>
      <c r="ER15" s="1909"/>
      <c r="ES15" s="1909"/>
      <c r="ET15" s="1909"/>
      <c r="EU15" s="1909"/>
      <c r="EV15" s="1909"/>
      <c r="EW15" s="1909"/>
      <c r="EX15" s="1909"/>
      <c r="EY15" s="1909"/>
      <c r="EZ15" s="1909"/>
      <c r="FA15" s="1909"/>
      <c r="FB15" s="1909"/>
      <c r="FC15" s="1909"/>
      <c r="FD15" s="1909"/>
      <c r="FE15" s="1909"/>
      <c r="FF15" s="1909"/>
      <c r="FG15" s="1909"/>
      <c r="FH15" s="1909"/>
      <c r="FI15" s="1909"/>
      <c r="FJ15" s="1909"/>
      <c r="FK15" s="1909"/>
      <c r="FL15" s="1909"/>
      <c r="FM15" s="1909"/>
      <c r="FN15" s="1909"/>
      <c r="FO15" s="1909"/>
      <c r="FP15" s="1909"/>
      <c r="FQ15" s="1909"/>
      <c r="FR15" s="1909"/>
      <c r="FS15" s="1909"/>
      <c r="FT15" s="1909"/>
      <c r="FU15" s="1909"/>
      <c r="FV15" s="1909"/>
      <c r="FW15" s="1909"/>
      <c r="FX15" s="1909"/>
      <c r="FY15" s="1909"/>
      <c r="FZ15" s="1909"/>
      <c r="GA15" s="1909"/>
      <c r="GB15" s="1909"/>
      <c r="GC15" s="1909"/>
      <c r="GD15" s="1909"/>
      <c r="GE15" s="1909"/>
    </row>
    <row r="16" spans="1:187">
      <c r="A16" s="1922"/>
      <c r="B16" s="2321"/>
      <c r="C16" s="1944">
        <v>450</v>
      </c>
      <c r="D16" s="1944">
        <v>10</v>
      </c>
      <c r="E16" s="2322"/>
      <c r="F16" s="1941"/>
      <c r="G16" s="1925"/>
      <c r="H16" s="1909"/>
      <c r="I16" s="1909"/>
      <c r="J16" s="1909"/>
      <c r="K16" s="1909"/>
      <c r="L16" s="1909"/>
      <c r="M16" s="1909"/>
      <c r="N16" s="1909"/>
      <c r="O16" s="1909"/>
      <c r="P16" s="1909"/>
      <c r="Q16" s="1909"/>
      <c r="R16" s="1909"/>
      <c r="S16" s="1909"/>
      <c r="T16" s="1909"/>
      <c r="U16" s="1909"/>
      <c r="V16" s="1909"/>
      <c r="W16" s="1909"/>
      <c r="X16" s="1909"/>
      <c r="Y16" s="1909"/>
      <c r="Z16" s="1909"/>
      <c r="AA16" s="1909"/>
      <c r="AB16" s="1909"/>
      <c r="AC16" s="1909"/>
      <c r="AD16" s="1909"/>
      <c r="AE16" s="1909"/>
      <c r="AF16" s="1909"/>
      <c r="AG16" s="1909"/>
      <c r="AH16" s="1909"/>
      <c r="AI16" s="1909"/>
      <c r="AJ16" s="1909"/>
      <c r="AK16" s="1909"/>
      <c r="AL16" s="1909"/>
      <c r="AM16" s="1909"/>
      <c r="AN16" s="1909"/>
      <c r="AO16" s="1909"/>
      <c r="AP16" s="1909"/>
      <c r="AQ16" s="1909"/>
      <c r="AR16" s="1909"/>
      <c r="AS16" s="1909"/>
      <c r="AT16" s="1909"/>
      <c r="AU16" s="1909"/>
      <c r="AV16" s="1909"/>
      <c r="AW16" s="1909"/>
      <c r="AX16" s="1909"/>
      <c r="AY16" s="1909"/>
      <c r="AZ16" s="1909"/>
      <c r="BA16" s="1909"/>
      <c r="BB16" s="1909"/>
      <c r="BC16" s="1909"/>
      <c r="BD16" s="1909"/>
      <c r="BE16" s="1909"/>
      <c r="BF16" s="1909"/>
      <c r="BG16" s="1909"/>
      <c r="BH16" s="1909"/>
      <c r="BI16" s="1909"/>
      <c r="BJ16" s="1909"/>
      <c r="BK16" s="1909"/>
      <c r="BL16" s="1909"/>
      <c r="BM16" s="1909"/>
      <c r="BN16" s="1909"/>
      <c r="BO16" s="1909"/>
      <c r="BP16" s="1909"/>
      <c r="BQ16" s="1909"/>
      <c r="BR16" s="1909"/>
      <c r="BS16" s="1909"/>
      <c r="BT16" s="1909"/>
      <c r="BU16" s="1909"/>
      <c r="BV16" s="1909"/>
      <c r="BW16" s="1909"/>
      <c r="BX16" s="1909"/>
      <c r="BY16" s="1909"/>
      <c r="BZ16" s="1909"/>
      <c r="CA16" s="1909"/>
      <c r="CB16" s="1909"/>
      <c r="CC16" s="1909"/>
      <c r="CD16" s="1909"/>
      <c r="CE16" s="1909"/>
      <c r="CF16" s="1909"/>
      <c r="CG16" s="1909"/>
      <c r="CH16" s="1909"/>
      <c r="CI16" s="1909"/>
      <c r="CJ16" s="1909"/>
      <c r="CK16" s="1909"/>
      <c r="CL16" s="1909"/>
      <c r="CM16" s="1909"/>
      <c r="CN16" s="1909"/>
      <c r="CO16" s="1909"/>
      <c r="CP16" s="1909"/>
      <c r="CQ16" s="1909"/>
      <c r="CR16" s="1909"/>
      <c r="CS16" s="1909"/>
      <c r="CT16" s="1909"/>
      <c r="CU16" s="1909"/>
      <c r="CV16" s="1909"/>
      <c r="CW16" s="1909"/>
      <c r="CX16" s="1909"/>
      <c r="CY16" s="1909"/>
      <c r="CZ16" s="1909"/>
      <c r="DA16" s="1909"/>
      <c r="DB16" s="1909"/>
      <c r="DC16" s="1909"/>
      <c r="DD16" s="1909"/>
      <c r="DE16" s="1909"/>
      <c r="DF16" s="1909"/>
      <c r="DG16" s="1909"/>
      <c r="DH16" s="1909"/>
      <c r="DI16" s="1909"/>
      <c r="DJ16" s="1909"/>
      <c r="DK16" s="1909"/>
      <c r="DL16" s="1909"/>
      <c r="DM16" s="1909"/>
      <c r="DN16" s="1909"/>
      <c r="DO16" s="1909"/>
      <c r="DP16" s="1909"/>
      <c r="DQ16" s="1909"/>
      <c r="DR16" s="1909"/>
      <c r="DS16" s="1909"/>
      <c r="DT16" s="1909"/>
      <c r="DU16" s="1909"/>
      <c r="DV16" s="1909"/>
      <c r="DW16" s="1909"/>
      <c r="DX16" s="1909"/>
      <c r="DY16" s="1909"/>
      <c r="DZ16" s="1909"/>
      <c r="EA16" s="1909"/>
      <c r="EB16" s="1909"/>
      <c r="EC16" s="1909"/>
      <c r="ED16" s="1909"/>
      <c r="EE16" s="1909"/>
      <c r="EF16" s="1909"/>
      <c r="EG16" s="1909"/>
      <c r="EH16" s="1909"/>
      <c r="EI16" s="1909"/>
      <c r="EJ16" s="1909"/>
      <c r="EK16" s="1909"/>
      <c r="EL16" s="1909"/>
      <c r="EM16" s="1909"/>
      <c r="EN16" s="1909"/>
      <c r="EO16" s="1909"/>
      <c r="EP16" s="1909"/>
      <c r="EQ16" s="1909"/>
      <c r="ER16" s="1909"/>
      <c r="ES16" s="1909"/>
      <c r="ET16" s="1909"/>
      <c r="EU16" s="1909"/>
      <c r="EV16" s="1909"/>
      <c r="EW16" s="1909"/>
      <c r="EX16" s="1909"/>
      <c r="EY16" s="1909"/>
      <c r="EZ16" s="1909"/>
      <c r="FA16" s="1909"/>
      <c r="FB16" s="1909"/>
      <c r="FC16" s="1909"/>
      <c r="FD16" s="1909"/>
      <c r="FE16" s="1909"/>
      <c r="FF16" s="1909"/>
      <c r="FG16" s="1909"/>
      <c r="FH16" s="1909"/>
      <c r="FI16" s="1909"/>
      <c r="FJ16" s="1909"/>
      <c r="FK16" s="1909"/>
      <c r="FL16" s="1909"/>
      <c r="FM16" s="1909"/>
      <c r="FN16" s="1909"/>
      <c r="FO16" s="1909"/>
      <c r="FP16" s="1909"/>
      <c r="FQ16" s="1909"/>
      <c r="FR16" s="1909"/>
      <c r="FS16" s="1909"/>
      <c r="FT16" s="1909"/>
      <c r="FU16" s="1909"/>
      <c r="FV16" s="1909"/>
      <c r="FW16" s="1909"/>
      <c r="FX16" s="1909"/>
      <c r="FY16" s="1909"/>
      <c r="FZ16" s="1909"/>
      <c r="GA16" s="1909"/>
      <c r="GB16" s="1909"/>
      <c r="GC16" s="1909"/>
      <c r="GD16" s="1909"/>
      <c r="GE16" s="1909"/>
    </row>
    <row r="17" spans="1:187">
      <c r="A17" s="1922" t="s">
        <v>1548</v>
      </c>
      <c r="B17" s="1946" t="s">
        <v>2792</v>
      </c>
      <c r="C17" s="1938"/>
      <c r="D17" s="1938"/>
      <c r="E17" s="1947">
        <f>+E11+E12</f>
        <v>0</v>
      </c>
      <c r="F17" s="1941"/>
      <c r="G17" s="1925"/>
      <c r="H17" s="1909"/>
      <c r="I17" s="1909"/>
      <c r="J17" s="1909"/>
      <c r="K17" s="1909"/>
      <c r="L17" s="1909"/>
      <c r="M17" s="1909"/>
      <c r="N17" s="1909"/>
      <c r="O17" s="1909"/>
      <c r="P17" s="1909"/>
      <c r="Q17" s="1909"/>
      <c r="R17" s="1909"/>
      <c r="S17" s="1909"/>
      <c r="T17" s="1909"/>
      <c r="U17" s="1909"/>
      <c r="V17" s="1909"/>
      <c r="W17" s="1909"/>
      <c r="X17" s="1909"/>
      <c r="Y17" s="1909"/>
      <c r="Z17" s="1909"/>
      <c r="AA17" s="1909"/>
      <c r="AB17" s="1909"/>
      <c r="AC17" s="1909"/>
      <c r="AD17" s="1909"/>
      <c r="AE17" s="1909"/>
      <c r="AF17" s="1909"/>
      <c r="AG17" s="1909"/>
      <c r="AH17" s="1909"/>
      <c r="AI17" s="1909"/>
      <c r="AJ17" s="1909"/>
      <c r="AK17" s="1909"/>
      <c r="AL17" s="1909"/>
      <c r="AM17" s="1909"/>
      <c r="AN17" s="1909"/>
      <c r="AO17" s="1909"/>
      <c r="AP17" s="1909"/>
      <c r="AQ17" s="1909"/>
      <c r="AR17" s="1909"/>
      <c r="AS17" s="1909"/>
      <c r="AT17" s="1909"/>
      <c r="AU17" s="1909"/>
      <c r="AV17" s="1909"/>
      <c r="AW17" s="1909"/>
      <c r="AX17" s="1909"/>
      <c r="AY17" s="1909"/>
      <c r="AZ17" s="1909"/>
      <c r="BA17" s="1909"/>
      <c r="BB17" s="1909"/>
      <c r="BC17" s="1909"/>
      <c r="BD17" s="1909"/>
      <c r="BE17" s="1909"/>
      <c r="BF17" s="1909"/>
      <c r="BG17" s="1909"/>
      <c r="BH17" s="1909"/>
      <c r="BI17" s="1909"/>
      <c r="BJ17" s="1909"/>
      <c r="BK17" s="1909"/>
      <c r="BL17" s="1909"/>
      <c r="BM17" s="1909"/>
      <c r="BN17" s="1909"/>
      <c r="BO17" s="1909"/>
      <c r="BP17" s="1909"/>
      <c r="BQ17" s="1909"/>
      <c r="BR17" s="1909"/>
      <c r="BS17" s="1909"/>
      <c r="BT17" s="1909"/>
      <c r="BU17" s="1909"/>
      <c r="BV17" s="1909"/>
      <c r="BW17" s="1909"/>
      <c r="BX17" s="1909"/>
      <c r="BY17" s="1909"/>
      <c r="BZ17" s="1909"/>
      <c r="CA17" s="1909"/>
      <c r="CB17" s="1909"/>
      <c r="CC17" s="1909"/>
      <c r="CD17" s="1909"/>
      <c r="CE17" s="1909"/>
      <c r="CF17" s="1909"/>
      <c r="CG17" s="1909"/>
      <c r="CH17" s="1909"/>
      <c r="CI17" s="1909"/>
      <c r="CJ17" s="1909"/>
      <c r="CK17" s="1909"/>
      <c r="CL17" s="1909"/>
      <c r="CM17" s="1909"/>
      <c r="CN17" s="1909"/>
      <c r="CO17" s="1909"/>
      <c r="CP17" s="1909"/>
      <c r="CQ17" s="1909"/>
      <c r="CR17" s="1909"/>
      <c r="CS17" s="1909"/>
      <c r="CT17" s="1909"/>
      <c r="CU17" s="1909"/>
      <c r="CV17" s="1909"/>
      <c r="CW17" s="1909"/>
      <c r="CX17" s="1909"/>
      <c r="CY17" s="1909"/>
      <c r="CZ17" s="1909"/>
      <c r="DA17" s="1909"/>
      <c r="DB17" s="1909"/>
      <c r="DC17" s="1909"/>
      <c r="DD17" s="1909"/>
      <c r="DE17" s="1909"/>
      <c r="DF17" s="1909"/>
      <c r="DG17" s="1909"/>
      <c r="DH17" s="1909"/>
      <c r="DI17" s="1909"/>
      <c r="DJ17" s="1909"/>
      <c r="DK17" s="1909"/>
      <c r="DL17" s="1909"/>
      <c r="DM17" s="1909"/>
      <c r="DN17" s="1909"/>
      <c r="DO17" s="1909"/>
      <c r="DP17" s="1909"/>
      <c r="DQ17" s="1909"/>
      <c r="DR17" s="1909"/>
      <c r="DS17" s="1909"/>
      <c r="DT17" s="1909"/>
      <c r="DU17" s="1909"/>
      <c r="DV17" s="1909"/>
      <c r="DW17" s="1909"/>
      <c r="DX17" s="1909"/>
      <c r="DY17" s="1909"/>
      <c r="DZ17" s="1909"/>
      <c r="EA17" s="1909"/>
      <c r="EB17" s="1909"/>
      <c r="EC17" s="1909"/>
      <c r="ED17" s="1909"/>
      <c r="EE17" s="1909"/>
      <c r="EF17" s="1909"/>
      <c r="EG17" s="1909"/>
      <c r="EH17" s="1909"/>
      <c r="EI17" s="1909"/>
      <c r="EJ17" s="1909"/>
      <c r="EK17" s="1909"/>
      <c r="EL17" s="1909"/>
      <c r="EM17" s="1909"/>
      <c r="EN17" s="1909"/>
      <c r="EO17" s="1909"/>
      <c r="EP17" s="1909"/>
      <c r="EQ17" s="1909"/>
      <c r="ER17" s="1909"/>
      <c r="ES17" s="1909"/>
      <c r="ET17" s="1909"/>
      <c r="EU17" s="1909"/>
      <c r="EV17" s="1909"/>
      <c r="EW17" s="1909"/>
      <c r="EX17" s="1909"/>
      <c r="EY17" s="1909"/>
      <c r="EZ17" s="1909"/>
      <c r="FA17" s="1909"/>
      <c r="FB17" s="1909"/>
      <c r="FC17" s="1909"/>
      <c r="FD17" s="1909"/>
      <c r="FE17" s="1909"/>
      <c r="FF17" s="1909"/>
      <c r="FG17" s="1909"/>
      <c r="FH17" s="1909"/>
      <c r="FI17" s="1909"/>
      <c r="FJ17" s="1909"/>
      <c r="FK17" s="1909"/>
      <c r="FL17" s="1909"/>
      <c r="FM17" s="1909"/>
      <c r="FN17" s="1909"/>
      <c r="FO17" s="1909"/>
      <c r="FP17" s="1909"/>
      <c r="FQ17" s="1909"/>
      <c r="FR17" s="1909"/>
      <c r="FS17" s="1909"/>
      <c r="FT17" s="1909"/>
      <c r="FU17" s="1909"/>
      <c r="FV17" s="1909"/>
      <c r="FW17" s="1909"/>
      <c r="FX17" s="1909"/>
      <c r="FY17" s="1909"/>
      <c r="FZ17" s="1909"/>
      <c r="GA17" s="1909"/>
      <c r="GB17" s="1909"/>
      <c r="GC17" s="1909"/>
      <c r="GD17" s="1909"/>
      <c r="GE17" s="1909"/>
    </row>
    <row r="18" spans="1:187">
      <c r="A18" s="1922"/>
      <c r="B18" s="1925"/>
      <c r="C18" s="1925"/>
      <c r="D18" s="1925"/>
      <c r="E18" s="1925"/>
      <c r="F18" s="1941"/>
      <c r="G18" s="1925"/>
      <c r="H18" s="1909"/>
      <c r="I18" s="1909"/>
      <c r="J18" s="1909"/>
      <c r="K18" s="1909"/>
      <c r="L18" s="1909"/>
      <c r="M18" s="1909"/>
      <c r="N18" s="1909"/>
      <c r="O18" s="1909"/>
      <c r="P18" s="1909"/>
      <c r="Q18" s="1909"/>
      <c r="R18" s="1909"/>
      <c r="S18" s="1909"/>
      <c r="T18" s="1909"/>
      <c r="U18" s="1909"/>
      <c r="V18" s="1909"/>
      <c r="W18" s="1909"/>
      <c r="X18" s="1909"/>
      <c r="Y18" s="1909"/>
      <c r="Z18" s="1909"/>
      <c r="AA18" s="1909"/>
      <c r="AB18" s="1909"/>
      <c r="AC18" s="1909"/>
      <c r="AD18" s="1909"/>
      <c r="AE18" s="1909"/>
      <c r="AF18" s="1909"/>
      <c r="AG18" s="1909"/>
      <c r="AH18" s="1909"/>
      <c r="AI18" s="1909"/>
      <c r="AJ18" s="1909"/>
      <c r="AK18" s="1909"/>
      <c r="AL18" s="1909"/>
      <c r="AM18" s="1909"/>
      <c r="AN18" s="1909"/>
      <c r="AO18" s="1909"/>
      <c r="AP18" s="1909"/>
      <c r="AQ18" s="1909"/>
      <c r="AR18" s="1909"/>
      <c r="AS18" s="1909"/>
      <c r="AT18" s="1909"/>
      <c r="AU18" s="1909"/>
      <c r="AV18" s="1909"/>
      <c r="AW18" s="1909"/>
      <c r="AX18" s="1909"/>
      <c r="AY18" s="1909"/>
      <c r="AZ18" s="1909"/>
      <c r="BA18" s="1909"/>
      <c r="BB18" s="1909"/>
      <c r="BC18" s="1909"/>
      <c r="BD18" s="1909"/>
      <c r="BE18" s="1909"/>
      <c r="BF18" s="1909"/>
      <c r="BG18" s="1909"/>
      <c r="BH18" s="1909"/>
      <c r="BI18" s="1909"/>
      <c r="BJ18" s="1909"/>
      <c r="BK18" s="1909"/>
      <c r="BL18" s="1909"/>
      <c r="BM18" s="1909"/>
      <c r="BN18" s="1909"/>
      <c r="BO18" s="1909"/>
      <c r="BP18" s="1909"/>
      <c r="BQ18" s="1909"/>
      <c r="BR18" s="1909"/>
      <c r="BS18" s="1909"/>
      <c r="BT18" s="1909"/>
      <c r="BU18" s="1909"/>
      <c r="BV18" s="1909"/>
      <c r="BW18" s="1909"/>
      <c r="BX18" s="1909"/>
      <c r="BY18" s="1909"/>
      <c r="BZ18" s="1909"/>
      <c r="CA18" s="1909"/>
      <c r="CB18" s="1909"/>
      <c r="CC18" s="1909"/>
      <c r="CD18" s="1909"/>
      <c r="CE18" s="1909"/>
      <c r="CF18" s="1909"/>
      <c r="CG18" s="1909"/>
      <c r="CH18" s="1909"/>
      <c r="CI18" s="1909"/>
      <c r="CJ18" s="1909"/>
      <c r="CK18" s="1909"/>
      <c r="CL18" s="1909"/>
      <c r="CM18" s="1909"/>
      <c r="CN18" s="1909"/>
      <c r="CO18" s="1909"/>
      <c r="CP18" s="1909"/>
      <c r="CQ18" s="1909"/>
      <c r="CR18" s="1909"/>
      <c r="CS18" s="1909"/>
      <c r="CT18" s="1909"/>
      <c r="CU18" s="1909"/>
      <c r="CV18" s="1909"/>
      <c r="CW18" s="1909"/>
      <c r="CX18" s="1909"/>
      <c r="CY18" s="1909"/>
      <c r="CZ18" s="1909"/>
      <c r="DA18" s="1909"/>
      <c r="DB18" s="1909"/>
      <c r="DC18" s="1909"/>
      <c r="DD18" s="1909"/>
      <c r="DE18" s="1909"/>
      <c r="DF18" s="1909"/>
      <c r="DG18" s="1909"/>
      <c r="DH18" s="1909"/>
      <c r="DI18" s="1909"/>
      <c r="DJ18" s="1909"/>
      <c r="DK18" s="1909"/>
      <c r="DL18" s="1909"/>
      <c r="DM18" s="1909"/>
      <c r="DN18" s="1909"/>
      <c r="DO18" s="1909"/>
      <c r="DP18" s="1909"/>
      <c r="DQ18" s="1909"/>
      <c r="DR18" s="1909"/>
      <c r="DS18" s="1909"/>
      <c r="DT18" s="1909"/>
      <c r="DU18" s="1909"/>
      <c r="DV18" s="1909"/>
      <c r="DW18" s="1909"/>
      <c r="DX18" s="1909"/>
      <c r="DY18" s="1909"/>
      <c r="DZ18" s="1909"/>
      <c r="EA18" s="1909"/>
      <c r="EB18" s="1909"/>
      <c r="EC18" s="1909"/>
      <c r="ED18" s="1909"/>
      <c r="EE18" s="1909"/>
      <c r="EF18" s="1909"/>
      <c r="EG18" s="1909"/>
      <c r="EH18" s="1909"/>
      <c r="EI18" s="1909"/>
      <c r="EJ18" s="1909"/>
      <c r="EK18" s="1909"/>
      <c r="EL18" s="1909"/>
      <c r="EM18" s="1909"/>
      <c r="EN18" s="1909"/>
      <c r="EO18" s="1909"/>
      <c r="EP18" s="1909"/>
      <c r="EQ18" s="1909"/>
      <c r="ER18" s="1909"/>
      <c r="ES18" s="1909"/>
      <c r="ET18" s="1909"/>
      <c r="EU18" s="1909"/>
      <c r="EV18" s="1909"/>
      <c r="EW18" s="1909"/>
      <c r="EX18" s="1909"/>
      <c r="EY18" s="1909"/>
      <c r="EZ18" s="1909"/>
      <c r="FA18" s="1909"/>
      <c r="FB18" s="1909"/>
      <c r="FC18" s="1909"/>
      <c r="FD18" s="1909"/>
      <c r="FE18" s="1909"/>
      <c r="FF18" s="1909"/>
      <c r="FG18" s="1909"/>
      <c r="FH18" s="1909"/>
      <c r="FI18" s="1909"/>
      <c r="FJ18" s="1909"/>
      <c r="FK18" s="1909"/>
      <c r="FL18" s="1909"/>
      <c r="FM18" s="1909"/>
      <c r="FN18" s="1909"/>
      <c r="FO18" s="1909"/>
      <c r="FP18" s="1909"/>
      <c r="FQ18" s="1909"/>
      <c r="FR18" s="1909"/>
      <c r="FS18" s="1909"/>
      <c r="FT18" s="1909"/>
      <c r="FU18" s="1909"/>
      <c r="FV18" s="1909"/>
      <c r="FW18" s="1909"/>
      <c r="FX18" s="1909"/>
      <c r="FY18" s="1909"/>
      <c r="FZ18" s="1909"/>
      <c r="GA18" s="1909"/>
      <c r="GB18" s="1909"/>
      <c r="GC18" s="1909"/>
      <c r="GD18" s="1909"/>
      <c r="GE18" s="1909"/>
    </row>
    <row r="19" spans="1:187">
      <c r="A19" s="1922"/>
      <c r="B19" s="1925"/>
      <c r="C19" s="1925"/>
      <c r="D19" s="1925"/>
      <c r="E19" s="1925"/>
      <c r="F19" s="54"/>
      <c r="G19" s="1951"/>
      <c r="H19" s="1909"/>
      <c r="I19" s="1909"/>
      <c r="J19" s="1909"/>
      <c r="K19" s="1909"/>
      <c r="L19" s="1909"/>
      <c r="M19" s="1909"/>
      <c r="N19" s="1909"/>
      <c r="O19" s="1909"/>
      <c r="P19" s="1909"/>
      <c r="Q19" s="1909"/>
      <c r="R19" s="1909"/>
      <c r="S19" s="1909"/>
      <c r="T19" s="1909"/>
      <c r="U19" s="1909"/>
      <c r="V19" s="1909"/>
      <c r="W19" s="1909"/>
      <c r="X19" s="1909"/>
      <c r="Y19" s="1909"/>
      <c r="Z19" s="1909"/>
      <c r="AA19" s="1909"/>
      <c r="AB19" s="1909"/>
      <c r="AC19" s="1909"/>
      <c r="AD19" s="1909"/>
      <c r="AE19" s="1909"/>
      <c r="AF19" s="1909"/>
      <c r="AG19" s="1909"/>
      <c r="AH19" s="1909"/>
      <c r="AI19" s="1909"/>
      <c r="AJ19" s="1909"/>
      <c r="AK19" s="1909"/>
      <c r="AL19" s="1909"/>
      <c r="AM19" s="1909"/>
      <c r="AN19" s="1909"/>
      <c r="AO19" s="1909"/>
      <c r="AP19" s="1909"/>
      <c r="AQ19" s="1909"/>
      <c r="AR19" s="1909"/>
      <c r="AS19" s="1909"/>
      <c r="AT19" s="1909"/>
      <c r="AU19" s="1909"/>
      <c r="AV19" s="1909"/>
      <c r="AW19" s="1909"/>
      <c r="AX19" s="1909"/>
      <c r="AY19" s="1909"/>
      <c r="AZ19" s="1909"/>
      <c r="BA19" s="1909"/>
      <c r="BB19" s="1909"/>
      <c r="BC19" s="1909"/>
      <c r="BD19" s="1909"/>
      <c r="BE19" s="1909"/>
      <c r="BF19" s="1909"/>
      <c r="BG19" s="1909"/>
      <c r="BH19" s="1909"/>
      <c r="BI19" s="1909"/>
      <c r="BJ19" s="1909"/>
      <c r="BK19" s="1909"/>
      <c r="BL19" s="1909"/>
      <c r="BM19" s="1909"/>
      <c r="BN19" s="1909"/>
      <c r="BO19" s="1909"/>
      <c r="BP19" s="1909"/>
      <c r="BQ19" s="1909"/>
      <c r="BR19" s="1909"/>
      <c r="BS19" s="1909"/>
      <c r="BT19" s="1909"/>
      <c r="BU19" s="1909"/>
      <c r="BV19" s="1909"/>
      <c r="BW19" s="1909"/>
      <c r="BX19" s="1909"/>
      <c r="BY19" s="1909"/>
      <c r="BZ19" s="1909"/>
      <c r="CA19" s="1909"/>
      <c r="CB19" s="1909"/>
      <c r="CC19" s="1909"/>
      <c r="CD19" s="1909"/>
      <c r="CE19" s="1909"/>
      <c r="CF19" s="1909"/>
      <c r="CG19" s="1909"/>
      <c r="CH19" s="1909"/>
      <c r="CI19" s="1909"/>
      <c r="CJ19" s="1909"/>
      <c r="CK19" s="1909"/>
      <c r="CL19" s="1909"/>
      <c r="CM19" s="1909"/>
      <c r="CN19" s="1909"/>
      <c r="CO19" s="1909"/>
      <c r="CP19" s="1909"/>
      <c r="CQ19" s="1909"/>
      <c r="CR19" s="1909"/>
      <c r="CS19" s="1909"/>
      <c r="CT19" s="1909"/>
      <c r="CU19" s="1909"/>
      <c r="CV19" s="1909"/>
      <c r="CW19" s="1909"/>
      <c r="CX19" s="1909"/>
      <c r="CY19" s="1909"/>
      <c r="CZ19" s="1909"/>
      <c r="DA19" s="1909"/>
      <c r="DB19" s="1909"/>
      <c r="DC19" s="1909"/>
      <c r="DD19" s="1909"/>
      <c r="DE19" s="1909"/>
      <c r="DF19" s="1909"/>
      <c r="DG19" s="1909"/>
      <c r="DH19" s="1909"/>
      <c r="DI19" s="1909"/>
      <c r="DJ19" s="1909"/>
      <c r="DK19" s="1909"/>
      <c r="DL19" s="1909"/>
      <c r="DM19" s="1909"/>
      <c r="DN19" s="1909"/>
      <c r="DO19" s="1909"/>
      <c r="DP19" s="1909"/>
      <c r="DQ19" s="1909"/>
      <c r="DR19" s="1909"/>
      <c r="DS19" s="1909"/>
      <c r="DT19" s="1909"/>
      <c r="DU19" s="1909"/>
      <c r="DV19" s="1909"/>
      <c r="DW19" s="1909"/>
      <c r="DX19" s="1909"/>
      <c r="DY19" s="1909"/>
      <c r="DZ19" s="1909"/>
      <c r="EA19" s="1909"/>
      <c r="EB19" s="1909"/>
      <c r="EC19" s="1909"/>
      <c r="ED19" s="1909"/>
      <c r="EE19" s="1909"/>
      <c r="EF19" s="1909"/>
      <c r="EG19" s="1909"/>
      <c r="EH19" s="1909"/>
      <c r="EI19" s="1909"/>
      <c r="EJ19" s="1909"/>
      <c r="EK19" s="1909"/>
      <c r="EL19" s="1909"/>
      <c r="EM19" s="1909"/>
      <c r="EN19" s="1909"/>
      <c r="EO19" s="1909"/>
      <c r="EP19" s="1909"/>
      <c r="EQ19" s="1909"/>
      <c r="ER19" s="1909"/>
      <c r="ES19" s="1909"/>
      <c r="ET19" s="1909"/>
      <c r="EU19" s="1909"/>
      <c r="EV19" s="1909"/>
      <c r="EW19" s="1909"/>
      <c r="EX19" s="1909"/>
      <c r="EY19" s="1909"/>
      <c r="EZ19" s="1909"/>
      <c r="FA19" s="1909"/>
      <c r="FB19" s="1909"/>
      <c r="FC19" s="1909"/>
      <c r="FD19" s="1909"/>
      <c r="FE19" s="1909"/>
      <c r="FF19" s="1909"/>
      <c r="FG19" s="1909"/>
      <c r="FH19" s="1909"/>
      <c r="FI19" s="1909"/>
      <c r="FJ19" s="1909"/>
      <c r="FK19" s="1909"/>
      <c r="FL19" s="1909"/>
      <c r="FM19" s="1909"/>
      <c r="FN19" s="1909"/>
      <c r="FO19" s="1909"/>
      <c r="FP19" s="1909"/>
      <c r="FQ19" s="1909"/>
      <c r="FR19" s="1909"/>
      <c r="FS19" s="1909"/>
      <c r="FT19" s="1909"/>
      <c r="FU19" s="1909"/>
      <c r="FV19" s="1909"/>
      <c r="FW19" s="1909"/>
      <c r="FX19" s="1909"/>
      <c r="FY19" s="1909"/>
      <c r="FZ19" s="1909"/>
      <c r="GA19" s="1909"/>
      <c r="GB19" s="1909"/>
      <c r="GC19" s="1909"/>
      <c r="GD19" s="1909"/>
      <c r="GE19" s="1909"/>
    </row>
    <row r="20" spans="1:187">
      <c r="A20" s="1952"/>
      <c r="B20" s="1953"/>
      <c r="C20" s="1953"/>
      <c r="D20" s="1953"/>
      <c r="E20" s="1953"/>
      <c r="F20" s="1954"/>
      <c r="G20" s="1955"/>
      <c r="H20" s="1909"/>
      <c r="I20" s="1909"/>
      <c r="J20" s="1909"/>
      <c r="K20" s="1909"/>
      <c r="L20" s="1909"/>
      <c r="M20" s="1909"/>
      <c r="N20" s="1909"/>
      <c r="O20" s="1909"/>
      <c r="P20" s="1909"/>
      <c r="Q20" s="1909"/>
      <c r="R20" s="1909"/>
      <c r="S20" s="1909"/>
      <c r="T20" s="1909"/>
      <c r="U20" s="1909"/>
      <c r="V20" s="1909"/>
      <c r="W20" s="1909"/>
      <c r="X20" s="1909"/>
      <c r="Y20" s="1909"/>
      <c r="Z20" s="1909"/>
      <c r="AA20" s="1909"/>
      <c r="AB20" s="1909"/>
      <c r="AC20" s="1909"/>
      <c r="AD20" s="1909"/>
      <c r="AE20" s="1909"/>
      <c r="AF20" s="1909"/>
      <c r="AG20" s="1909"/>
      <c r="AH20" s="1909"/>
      <c r="AI20" s="1909"/>
      <c r="AJ20" s="1909"/>
      <c r="AK20" s="1909"/>
      <c r="AL20" s="1909"/>
      <c r="AM20" s="1909"/>
      <c r="AN20" s="1909"/>
      <c r="AO20" s="1909"/>
      <c r="AP20" s="1909"/>
      <c r="AQ20" s="1909"/>
      <c r="AR20" s="1909"/>
      <c r="AS20" s="1909"/>
      <c r="AT20" s="1909"/>
      <c r="AU20" s="1909"/>
      <c r="AV20" s="1909"/>
      <c r="AW20" s="1909"/>
      <c r="AX20" s="1909"/>
      <c r="AY20" s="1909"/>
      <c r="AZ20" s="1909"/>
      <c r="BA20" s="1909"/>
      <c r="BB20" s="1909"/>
      <c r="BC20" s="1909"/>
      <c r="BD20" s="1909"/>
      <c r="BE20" s="1909"/>
      <c r="BF20" s="1909"/>
      <c r="BG20" s="1909"/>
      <c r="BH20" s="1909"/>
      <c r="BI20" s="1909"/>
      <c r="BJ20" s="1909"/>
      <c r="BK20" s="1909"/>
      <c r="BL20" s="1909"/>
      <c r="BM20" s="1909"/>
      <c r="BN20" s="1909"/>
      <c r="BO20" s="1909"/>
      <c r="BP20" s="1909"/>
      <c r="BQ20" s="1909"/>
      <c r="BR20" s="1909"/>
      <c r="BS20" s="1909"/>
      <c r="BT20" s="1909"/>
      <c r="BU20" s="1909"/>
      <c r="BV20" s="1909"/>
      <c r="BW20" s="1909"/>
      <c r="BX20" s="1909"/>
      <c r="BY20" s="1909"/>
      <c r="BZ20" s="1909"/>
      <c r="CA20" s="1909"/>
      <c r="CB20" s="1909"/>
      <c r="CC20" s="1909"/>
      <c r="CD20" s="1909"/>
      <c r="CE20" s="1909"/>
      <c r="CF20" s="1909"/>
      <c r="CG20" s="1909"/>
      <c r="CH20" s="1909"/>
      <c r="CI20" s="1909"/>
      <c r="CJ20" s="1909"/>
      <c r="CK20" s="1909"/>
      <c r="CL20" s="1909"/>
      <c r="CM20" s="1909"/>
      <c r="CN20" s="1909"/>
      <c r="CO20" s="1909"/>
      <c r="CP20" s="1909"/>
      <c r="CQ20" s="1909"/>
      <c r="CR20" s="1909"/>
      <c r="CS20" s="1909"/>
      <c r="CT20" s="1909"/>
      <c r="CU20" s="1909"/>
      <c r="CV20" s="1909"/>
      <c r="CW20" s="1909"/>
      <c r="CX20" s="1909"/>
      <c r="CY20" s="1909"/>
      <c r="CZ20" s="1909"/>
      <c r="DA20" s="1909"/>
      <c r="DB20" s="1909"/>
      <c r="DC20" s="1909"/>
      <c r="DD20" s="1909"/>
      <c r="DE20" s="1909"/>
      <c r="DF20" s="1909"/>
      <c r="DG20" s="1909"/>
      <c r="DH20" s="1909"/>
      <c r="DI20" s="1909"/>
      <c r="DJ20" s="1909"/>
      <c r="DK20" s="1909"/>
      <c r="DL20" s="1909"/>
      <c r="DM20" s="1909"/>
      <c r="DN20" s="1909"/>
      <c r="DO20" s="1909"/>
      <c r="DP20" s="1909"/>
      <c r="DQ20" s="1909"/>
      <c r="DR20" s="1909"/>
      <c r="DS20" s="1909"/>
      <c r="DT20" s="1909"/>
      <c r="DU20" s="1909"/>
      <c r="DV20" s="1909"/>
      <c r="DW20" s="1909"/>
      <c r="DX20" s="1909"/>
      <c r="DY20" s="1909"/>
      <c r="DZ20" s="1909"/>
      <c r="EA20" s="1909"/>
      <c r="EB20" s="1909"/>
      <c r="EC20" s="1909"/>
      <c r="ED20" s="1909"/>
      <c r="EE20" s="1909"/>
      <c r="EF20" s="1909"/>
      <c r="EG20" s="1909"/>
      <c r="EH20" s="1909"/>
      <c r="EI20" s="1909"/>
      <c r="EJ20" s="1909"/>
      <c r="EK20" s="1909"/>
      <c r="EL20" s="1909"/>
      <c r="EM20" s="1909"/>
      <c r="EN20" s="1909"/>
      <c r="EO20" s="1909"/>
      <c r="EP20" s="1909"/>
      <c r="EQ20" s="1909"/>
      <c r="ER20" s="1909"/>
      <c r="ES20" s="1909"/>
      <c r="ET20" s="1909"/>
      <c r="EU20" s="1909"/>
      <c r="EV20" s="1909"/>
      <c r="EW20" s="1909"/>
      <c r="EX20" s="1909"/>
      <c r="EY20" s="1909"/>
      <c r="EZ20" s="1909"/>
      <c r="FA20" s="1909"/>
      <c r="FB20" s="1909"/>
      <c r="FC20" s="1909"/>
      <c r="FD20" s="1909"/>
      <c r="FE20" s="1909"/>
      <c r="FF20" s="1909"/>
      <c r="FG20" s="1909"/>
      <c r="FH20" s="1909"/>
      <c r="FI20" s="1909"/>
      <c r="FJ20" s="1909"/>
      <c r="FK20" s="1909"/>
      <c r="FL20" s="1909"/>
      <c r="FM20" s="1909"/>
      <c r="FN20" s="1909"/>
      <c r="FO20" s="1909"/>
      <c r="FP20" s="1909"/>
      <c r="FQ20" s="1909"/>
      <c r="FR20" s="1909"/>
      <c r="FS20" s="1909"/>
      <c r="FT20" s="1909"/>
      <c r="FU20" s="1909"/>
      <c r="FV20" s="1909"/>
      <c r="FW20" s="1909"/>
      <c r="FX20" s="1909"/>
      <c r="FY20" s="1909"/>
      <c r="FZ20" s="1909"/>
      <c r="GA20" s="1909"/>
      <c r="GB20" s="1909"/>
      <c r="GC20" s="1909"/>
      <c r="GD20" s="1909"/>
      <c r="GE20" s="1909"/>
    </row>
    <row r="21" spans="1:187">
      <c r="A21" s="1952"/>
      <c r="B21" s="1953"/>
      <c r="C21" s="1953"/>
      <c r="D21" s="1953"/>
      <c r="E21" s="1953"/>
      <c r="F21" s="1954"/>
      <c r="G21" s="1955"/>
      <c r="H21" s="1909"/>
      <c r="I21" s="1909"/>
      <c r="J21" s="1909"/>
      <c r="K21" s="1909"/>
      <c r="L21" s="1909"/>
      <c r="M21" s="1909"/>
      <c r="N21" s="1909"/>
      <c r="O21" s="1909"/>
      <c r="P21" s="1909"/>
      <c r="Q21" s="1909"/>
      <c r="R21" s="1909"/>
      <c r="S21" s="1909"/>
      <c r="T21" s="1909"/>
      <c r="U21" s="1909"/>
      <c r="V21" s="1909"/>
      <c r="W21" s="1909"/>
      <c r="X21" s="1909"/>
      <c r="Y21" s="1909"/>
      <c r="Z21" s="1909"/>
      <c r="AA21" s="1909"/>
      <c r="AB21" s="1909"/>
      <c r="AC21" s="1909"/>
      <c r="AD21" s="1909"/>
      <c r="AE21" s="1909"/>
      <c r="AF21" s="1909"/>
      <c r="AG21" s="1909"/>
      <c r="AH21" s="1909"/>
      <c r="AI21" s="1909"/>
      <c r="AJ21" s="1909"/>
      <c r="AK21" s="1909"/>
      <c r="AL21" s="1909"/>
      <c r="AM21" s="1909"/>
      <c r="AN21" s="1909"/>
      <c r="AO21" s="1909"/>
      <c r="AP21" s="1909"/>
      <c r="AQ21" s="1909"/>
      <c r="AR21" s="1909"/>
      <c r="AS21" s="1909"/>
      <c r="AT21" s="1909"/>
      <c r="AU21" s="1909"/>
      <c r="AV21" s="1909"/>
      <c r="AW21" s="1909"/>
      <c r="AX21" s="1909"/>
      <c r="AY21" s="1909"/>
      <c r="AZ21" s="1909"/>
      <c r="BA21" s="1909"/>
      <c r="BB21" s="1909"/>
      <c r="BC21" s="1909"/>
      <c r="BD21" s="1909"/>
      <c r="BE21" s="1909"/>
      <c r="BF21" s="1909"/>
      <c r="BG21" s="1909"/>
      <c r="BH21" s="1909"/>
      <c r="BI21" s="1909"/>
      <c r="BJ21" s="1909"/>
      <c r="BK21" s="1909"/>
      <c r="BL21" s="1909"/>
      <c r="BM21" s="1909"/>
      <c r="BN21" s="1909"/>
      <c r="BO21" s="1909"/>
      <c r="BP21" s="1909"/>
      <c r="BQ21" s="1909"/>
      <c r="BR21" s="1909"/>
      <c r="BS21" s="1909"/>
      <c r="BT21" s="1909"/>
      <c r="BU21" s="1909"/>
      <c r="BV21" s="1909"/>
      <c r="BW21" s="1909"/>
      <c r="BX21" s="1909"/>
      <c r="BY21" s="1909"/>
      <c r="BZ21" s="1909"/>
      <c r="CA21" s="1909"/>
      <c r="CB21" s="1909"/>
      <c r="CC21" s="1909"/>
      <c r="CD21" s="1909"/>
      <c r="CE21" s="1909"/>
      <c r="CF21" s="1909"/>
      <c r="CG21" s="1909"/>
      <c r="CH21" s="1909"/>
      <c r="CI21" s="1909"/>
      <c r="CJ21" s="1909"/>
      <c r="CK21" s="1909"/>
      <c r="CL21" s="1909"/>
      <c r="CM21" s="1909"/>
      <c r="CN21" s="1909"/>
      <c r="CO21" s="1909"/>
      <c r="CP21" s="1909"/>
      <c r="CQ21" s="1909"/>
      <c r="CR21" s="1909"/>
      <c r="CS21" s="1909"/>
      <c r="CT21" s="1909"/>
      <c r="CU21" s="1909"/>
      <c r="CV21" s="1909"/>
      <c r="CW21" s="1909"/>
      <c r="CX21" s="1909"/>
      <c r="CY21" s="1909"/>
      <c r="CZ21" s="1909"/>
      <c r="DA21" s="1909"/>
      <c r="DB21" s="1909"/>
      <c r="DC21" s="1909"/>
      <c r="DD21" s="1909"/>
      <c r="DE21" s="1909"/>
      <c r="DF21" s="1909"/>
      <c r="DG21" s="1909"/>
      <c r="DH21" s="1909"/>
      <c r="DI21" s="1909"/>
      <c r="DJ21" s="1909"/>
      <c r="DK21" s="1909"/>
      <c r="DL21" s="1909"/>
      <c r="DM21" s="1909"/>
      <c r="DN21" s="1909"/>
      <c r="DO21" s="1909"/>
      <c r="DP21" s="1909"/>
      <c r="DQ21" s="1909"/>
      <c r="DR21" s="1909"/>
      <c r="DS21" s="1909"/>
      <c r="DT21" s="1909"/>
      <c r="DU21" s="1909"/>
      <c r="DV21" s="1909"/>
      <c r="DW21" s="1909"/>
      <c r="DX21" s="1909"/>
      <c r="DY21" s="1909"/>
      <c r="DZ21" s="1909"/>
      <c r="EA21" s="1909"/>
      <c r="EB21" s="1909"/>
      <c r="EC21" s="1909"/>
      <c r="ED21" s="1909"/>
      <c r="EE21" s="1909"/>
      <c r="EF21" s="1909"/>
      <c r="EG21" s="1909"/>
      <c r="EH21" s="1909"/>
      <c r="EI21" s="1909"/>
      <c r="EJ21" s="1909"/>
      <c r="EK21" s="1909"/>
      <c r="EL21" s="1909"/>
      <c r="EM21" s="1909"/>
      <c r="EN21" s="1909"/>
      <c r="EO21" s="1909"/>
      <c r="EP21" s="1909"/>
      <c r="EQ21" s="1909"/>
      <c r="ER21" s="1909"/>
      <c r="ES21" s="1909"/>
      <c r="ET21" s="1909"/>
      <c r="EU21" s="1909"/>
      <c r="EV21" s="1909"/>
      <c r="EW21" s="1909"/>
      <c r="EX21" s="1909"/>
      <c r="EY21" s="1909"/>
      <c r="EZ21" s="1909"/>
      <c r="FA21" s="1909"/>
      <c r="FB21" s="1909"/>
      <c r="FC21" s="1909"/>
      <c r="FD21" s="1909"/>
      <c r="FE21" s="1909"/>
      <c r="FF21" s="1909"/>
      <c r="FG21" s="1909"/>
      <c r="FH21" s="1909"/>
      <c r="FI21" s="1909"/>
      <c r="FJ21" s="1909"/>
      <c r="FK21" s="1909"/>
      <c r="FL21" s="1909"/>
      <c r="FM21" s="1909"/>
      <c r="FN21" s="1909"/>
      <c r="FO21" s="1909"/>
      <c r="FP21" s="1909"/>
      <c r="FQ21" s="1909"/>
      <c r="FR21" s="1909"/>
      <c r="FS21" s="1909"/>
      <c r="FT21" s="1909"/>
      <c r="FU21" s="1909"/>
      <c r="FV21" s="1909"/>
      <c r="FW21" s="1909"/>
      <c r="FX21" s="1909"/>
      <c r="FY21" s="1909"/>
      <c r="FZ21" s="1909"/>
      <c r="GA21" s="1909"/>
      <c r="GB21" s="1909"/>
      <c r="GC21" s="1909"/>
      <c r="GD21" s="1909"/>
      <c r="GE21" s="1909"/>
    </row>
    <row r="22" spans="1:187">
      <c r="A22" s="1952"/>
      <c r="B22" s="1953"/>
      <c r="C22" s="1953"/>
      <c r="D22" s="1953"/>
      <c r="E22" s="1953"/>
      <c r="F22" s="1954"/>
      <c r="G22" s="1955"/>
      <c r="H22" s="1909"/>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1909"/>
      <c r="AL22" s="1909"/>
      <c r="AM22" s="1909"/>
      <c r="AN22" s="1909"/>
      <c r="AO22" s="1909"/>
      <c r="AP22" s="1909"/>
      <c r="AQ22" s="1909"/>
      <c r="AR22" s="1909"/>
      <c r="AS22" s="1909"/>
      <c r="AT22" s="1909"/>
      <c r="AU22" s="1909"/>
      <c r="AV22" s="1909"/>
      <c r="AW22" s="1909"/>
      <c r="AX22" s="1909"/>
      <c r="AY22" s="1909"/>
      <c r="AZ22" s="1909"/>
      <c r="BA22" s="1909"/>
      <c r="BB22" s="1909"/>
      <c r="BC22" s="1909"/>
      <c r="BD22" s="1909"/>
      <c r="BE22" s="1909"/>
      <c r="BF22" s="1909"/>
      <c r="BG22" s="1909"/>
      <c r="BH22" s="1909"/>
      <c r="BI22" s="1909"/>
      <c r="BJ22" s="1909"/>
      <c r="BK22" s="1909"/>
      <c r="BL22" s="1909"/>
      <c r="BM22" s="1909"/>
      <c r="BN22" s="1909"/>
      <c r="BO22" s="1909"/>
      <c r="BP22" s="1909"/>
      <c r="BQ22" s="1909"/>
      <c r="BR22" s="1909"/>
      <c r="BS22" s="1909"/>
      <c r="BT22" s="1909"/>
      <c r="BU22" s="1909"/>
      <c r="BV22" s="1909"/>
      <c r="BW22" s="1909"/>
      <c r="BX22" s="1909"/>
      <c r="BY22" s="1909"/>
      <c r="BZ22" s="1909"/>
      <c r="CA22" s="1909"/>
      <c r="CB22" s="1909"/>
      <c r="CC22" s="1909"/>
      <c r="CD22" s="1909"/>
      <c r="CE22" s="1909"/>
      <c r="CF22" s="1909"/>
      <c r="CG22" s="1909"/>
      <c r="CH22" s="1909"/>
      <c r="CI22" s="1909"/>
      <c r="CJ22" s="1909"/>
      <c r="CK22" s="1909"/>
      <c r="CL22" s="1909"/>
      <c r="CM22" s="1909"/>
      <c r="CN22" s="1909"/>
      <c r="CO22" s="1909"/>
      <c r="CP22" s="1909"/>
      <c r="CQ22" s="1909"/>
      <c r="CR22" s="1909"/>
      <c r="CS22" s="1909"/>
      <c r="CT22" s="1909"/>
      <c r="CU22" s="1909"/>
      <c r="CV22" s="1909"/>
      <c r="CW22" s="1909"/>
      <c r="CX22" s="1909"/>
      <c r="CY22" s="1909"/>
      <c r="CZ22" s="1909"/>
      <c r="DA22" s="1909"/>
      <c r="DB22" s="1909"/>
      <c r="DC22" s="1909"/>
      <c r="DD22" s="1909"/>
      <c r="DE22" s="1909"/>
      <c r="DF22" s="1909"/>
      <c r="DG22" s="1909"/>
      <c r="DH22" s="1909"/>
      <c r="DI22" s="1909"/>
      <c r="DJ22" s="1909"/>
      <c r="DK22" s="1909"/>
      <c r="DL22" s="1909"/>
      <c r="DM22" s="1909"/>
      <c r="DN22" s="1909"/>
      <c r="DO22" s="1909"/>
      <c r="DP22" s="1909"/>
      <c r="DQ22" s="1909"/>
      <c r="DR22" s="1909"/>
      <c r="DS22" s="1909"/>
      <c r="DT22" s="1909"/>
      <c r="DU22" s="1909"/>
      <c r="DV22" s="1909"/>
      <c r="DW22" s="1909"/>
      <c r="DX22" s="1909"/>
      <c r="DY22" s="1909"/>
      <c r="DZ22" s="1909"/>
      <c r="EA22" s="1909"/>
      <c r="EB22" s="1909"/>
      <c r="EC22" s="1909"/>
      <c r="ED22" s="1909"/>
      <c r="EE22" s="1909"/>
      <c r="EF22" s="1909"/>
      <c r="EG22" s="1909"/>
      <c r="EH22" s="1909"/>
      <c r="EI22" s="1909"/>
      <c r="EJ22" s="1909"/>
      <c r="EK22" s="1909"/>
      <c r="EL22" s="1909"/>
      <c r="EM22" s="1909"/>
      <c r="EN22" s="1909"/>
      <c r="EO22" s="1909"/>
      <c r="EP22" s="1909"/>
      <c r="EQ22" s="1909"/>
      <c r="ER22" s="1909"/>
      <c r="ES22" s="1909"/>
      <c r="ET22" s="1909"/>
      <c r="EU22" s="1909"/>
      <c r="EV22" s="1909"/>
      <c r="EW22" s="1909"/>
      <c r="EX22" s="1909"/>
      <c r="EY22" s="1909"/>
      <c r="EZ22" s="1909"/>
      <c r="FA22" s="1909"/>
      <c r="FB22" s="1909"/>
      <c r="FC22" s="1909"/>
      <c r="FD22" s="1909"/>
      <c r="FE22" s="1909"/>
      <c r="FF22" s="1909"/>
      <c r="FG22" s="1909"/>
      <c r="FH22" s="1909"/>
      <c r="FI22" s="1909"/>
      <c r="FJ22" s="1909"/>
      <c r="FK22" s="1909"/>
      <c r="FL22" s="1909"/>
      <c r="FM22" s="1909"/>
      <c r="FN22" s="1909"/>
      <c r="FO22" s="1909"/>
      <c r="FP22" s="1909"/>
      <c r="FQ22" s="1909"/>
      <c r="FR22" s="1909"/>
      <c r="FS22" s="1909"/>
      <c r="FT22" s="1909"/>
      <c r="FU22" s="1909"/>
      <c r="FV22" s="1909"/>
      <c r="FW22" s="1909"/>
      <c r="FX22" s="1909"/>
      <c r="FY22" s="1909"/>
      <c r="FZ22" s="1909"/>
      <c r="GA22" s="1909"/>
      <c r="GB22" s="1909"/>
      <c r="GC22" s="1909"/>
      <c r="GD22" s="1909"/>
      <c r="GE22" s="1909"/>
    </row>
    <row r="23" spans="1:187">
      <c r="A23" s="1952"/>
      <c r="B23" s="1953"/>
      <c r="C23" s="1953"/>
      <c r="D23" s="1953"/>
      <c r="E23" s="1953"/>
      <c r="F23" s="1954"/>
      <c r="G23" s="1955"/>
      <c r="H23" s="1909"/>
      <c r="I23" s="1909"/>
      <c r="J23" s="1909"/>
      <c r="K23" s="1909"/>
      <c r="L23" s="1909"/>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09"/>
      <c r="AM23" s="1909"/>
      <c r="AN23" s="1909"/>
      <c r="AO23" s="1909"/>
      <c r="AP23" s="1909"/>
      <c r="AQ23" s="1909"/>
      <c r="AR23" s="1909"/>
      <c r="AS23" s="1909"/>
      <c r="AT23" s="1909"/>
      <c r="AU23" s="1909"/>
      <c r="AV23" s="1909"/>
      <c r="AW23" s="1909"/>
      <c r="AX23" s="1909"/>
      <c r="AY23" s="1909"/>
      <c r="AZ23" s="1909"/>
      <c r="BA23" s="1909"/>
      <c r="BB23" s="1909"/>
      <c r="BC23" s="1909"/>
      <c r="BD23" s="1909"/>
      <c r="BE23" s="1909"/>
      <c r="BF23" s="1909"/>
      <c r="BG23" s="1909"/>
      <c r="BH23" s="1909"/>
      <c r="BI23" s="1909"/>
      <c r="BJ23" s="1909"/>
      <c r="BK23" s="1909"/>
      <c r="BL23" s="1909"/>
      <c r="BM23" s="1909"/>
      <c r="BN23" s="1909"/>
      <c r="BO23" s="1909"/>
      <c r="BP23" s="1909"/>
      <c r="BQ23" s="1909"/>
      <c r="BR23" s="1909"/>
      <c r="BS23" s="1909"/>
      <c r="BT23" s="1909"/>
      <c r="BU23" s="1909"/>
      <c r="BV23" s="1909"/>
      <c r="BW23" s="1909"/>
      <c r="BX23" s="1909"/>
      <c r="BY23" s="1909"/>
      <c r="BZ23" s="1909"/>
      <c r="CA23" s="1909"/>
      <c r="CB23" s="1909"/>
      <c r="CC23" s="1909"/>
      <c r="CD23" s="1909"/>
      <c r="CE23" s="1909"/>
      <c r="CF23" s="1909"/>
      <c r="CG23" s="1909"/>
      <c r="CH23" s="1909"/>
      <c r="CI23" s="1909"/>
      <c r="CJ23" s="1909"/>
      <c r="CK23" s="1909"/>
      <c r="CL23" s="1909"/>
      <c r="CM23" s="1909"/>
      <c r="CN23" s="1909"/>
      <c r="CO23" s="1909"/>
      <c r="CP23" s="1909"/>
      <c r="CQ23" s="1909"/>
      <c r="CR23" s="1909"/>
      <c r="CS23" s="1909"/>
      <c r="CT23" s="1909"/>
      <c r="CU23" s="1909"/>
      <c r="CV23" s="1909"/>
      <c r="CW23" s="1909"/>
      <c r="CX23" s="1909"/>
      <c r="CY23" s="1909"/>
      <c r="CZ23" s="1909"/>
      <c r="DA23" s="1909"/>
      <c r="DB23" s="1909"/>
      <c r="DC23" s="1909"/>
      <c r="DD23" s="1909"/>
      <c r="DE23" s="1909"/>
      <c r="DF23" s="1909"/>
      <c r="DG23" s="1909"/>
      <c r="DH23" s="1909"/>
      <c r="DI23" s="1909"/>
      <c r="DJ23" s="1909"/>
      <c r="DK23" s="1909"/>
      <c r="DL23" s="1909"/>
      <c r="DM23" s="1909"/>
      <c r="DN23" s="1909"/>
      <c r="DO23" s="1909"/>
      <c r="DP23" s="1909"/>
      <c r="DQ23" s="1909"/>
      <c r="DR23" s="1909"/>
      <c r="DS23" s="1909"/>
      <c r="DT23" s="1909"/>
      <c r="DU23" s="1909"/>
      <c r="DV23" s="1909"/>
      <c r="DW23" s="1909"/>
      <c r="DX23" s="1909"/>
      <c r="DY23" s="1909"/>
      <c r="DZ23" s="1909"/>
      <c r="EA23" s="1909"/>
      <c r="EB23" s="1909"/>
      <c r="EC23" s="1909"/>
      <c r="ED23" s="1909"/>
      <c r="EE23" s="1909"/>
      <c r="EF23" s="1909"/>
      <c r="EG23" s="1909"/>
      <c r="EH23" s="1909"/>
      <c r="EI23" s="1909"/>
      <c r="EJ23" s="1909"/>
      <c r="EK23" s="1909"/>
      <c r="EL23" s="1909"/>
      <c r="EM23" s="1909"/>
      <c r="EN23" s="1909"/>
      <c r="EO23" s="1909"/>
      <c r="EP23" s="1909"/>
      <c r="EQ23" s="1909"/>
      <c r="ER23" s="1909"/>
      <c r="ES23" s="1909"/>
      <c r="ET23" s="1909"/>
      <c r="EU23" s="1909"/>
      <c r="EV23" s="1909"/>
      <c r="EW23" s="1909"/>
      <c r="EX23" s="1909"/>
      <c r="EY23" s="1909"/>
      <c r="EZ23" s="1909"/>
      <c r="FA23" s="1909"/>
      <c r="FB23" s="1909"/>
      <c r="FC23" s="1909"/>
      <c r="FD23" s="1909"/>
      <c r="FE23" s="1909"/>
      <c r="FF23" s="1909"/>
      <c r="FG23" s="1909"/>
      <c r="FH23" s="1909"/>
      <c r="FI23" s="1909"/>
      <c r="FJ23" s="1909"/>
      <c r="FK23" s="1909"/>
      <c r="FL23" s="1909"/>
      <c r="FM23" s="1909"/>
      <c r="FN23" s="1909"/>
      <c r="FO23" s="1909"/>
      <c r="FP23" s="1909"/>
      <c r="FQ23" s="1909"/>
      <c r="FR23" s="1909"/>
      <c r="FS23" s="1909"/>
      <c r="FT23" s="1909"/>
      <c r="FU23" s="1909"/>
      <c r="FV23" s="1909"/>
      <c r="FW23" s="1909"/>
      <c r="FX23" s="1909"/>
      <c r="FY23" s="1909"/>
      <c r="FZ23" s="1909"/>
      <c r="GA23" s="1909"/>
      <c r="GB23" s="1909"/>
      <c r="GC23" s="1909"/>
      <c r="GD23" s="1909"/>
      <c r="GE23" s="1909"/>
    </row>
    <row r="24" spans="1:187">
      <c r="A24" s="1952"/>
      <c r="B24" s="1953"/>
      <c r="C24" s="1953"/>
      <c r="D24" s="1953"/>
      <c r="E24" s="1953"/>
      <c r="F24" s="1954"/>
      <c r="G24" s="1955"/>
      <c r="H24" s="1909"/>
      <c r="I24" s="1909"/>
      <c r="J24" s="1909"/>
      <c r="K24" s="1909"/>
      <c r="L24" s="1909"/>
      <c r="M24" s="1909"/>
      <c r="N24" s="1909"/>
      <c r="O24" s="1909"/>
      <c r="P24" s="1909"/>
      <c r="Q24" s="1909"/>
      <c r="R24" s="1909"/>
      <c r="S24" s="1909"/>
      <c r="T24" s="1909"/>
      <c r="U24" s="1909"/>
      <c r="V24" s="1909"/>
      <c r="W24" s="1909"/>
      <c r="X24" s="1909"/>
      <c r="Y24" s="1909"/>
      <c r="Z24" s="1909"/>
      <c r="AA24" s="1909"/>
      <c r="AB24" s="1909"/>
      <c r="AC24" s="1909"/>
      <c r="AD24" s="1909"/>
      <c r="AE24" s="1909"/>
      <c r="AF24" s="1909"/>
      <c r="AG24" s="1909"/>
      <c r="AH24" s="1909"/>
      <c r="AI24" s="1909"/>
      <c r="AJ24" s="1909"/>
      <c r="AK24" s="1909"/>
      <c r="AL24" s="1909"/>
      <c r="AM24" s="1909"/>
      <c r="AN24" s="1909"/>
      <c r="AO24" s="1909"/>
      <c r="AP24" s="1909"/>
      <c r="AQ24" s="1909"/>
      <c r="AR24" s="1909"/>
      <c r="AS24" s="1909"/>
      <c r="AT24" s="1909"/>
      <c r="AU24" s="1909"/>
      <c r="AV24" s="1909"/>
      <c r="AW24" s="1909"/>
      <c r="AX24" s="1909"/>
      <c r="AY24" s="1909"/>
      <c r="AZ24" s="1909"/>
      <c r="BA24" s="1909"/>
      <c r="BB24" s="1909"/>
      <c r="BC24" s="1909"/>
      <c r="BD24" s="1909"/>
      <c r="BE24" s="1909"/>
      <c r="BF24" s="1909"/>
      <c r="BG24" s="1909"/>
      <c r="BH24" s="1909"/>
      <c r="BI24" s="1909"/>
      <c r="BJ24" s="1909"/>
      <c r="BK24" s="1909"/>
      <c r="BL24" s="1909"/>
      <c r="BM24" s="1909"/>
      <c r="BN24" s="1909"/>
      <c r="BO24" s="1909"/>
      <c r="BP24" s="1909"/>
      <c r="BQ24" s="1909"/>
      <c r="BR24" s="1909"/>
      <c r="BS24" s="1909"/>
      <c r="BT24" s="1909"/>
      <c r="BU24" s="1909"/>
      <c r="BV24" s="1909"/>
      <c r="BW24" s="1909"/>
      <c r="BX24" s="1909"/>
      <c r="BY24" s="1909"/>
      <c r="BZ24" s="1909"/>
      <c r="CA24" s="1909"/>
      <c r="CB24" s="1909"/>
      <c r="CC24" s="1909"/>
      <c r="CD24" s="1909"/>
      <c r="CE24" s="1909"/>
      <c r="CF24" s="1909"/>
      <c r="CG24" s="1909"/>
      <c r="CH24" s="1909"/>
      <c r="CI24" s="1909"/>
      <c r="CJ24" s="1909"/>
      <c r="CK24" s="1909"/>
      <c r="CL24" s="1909"/>
      <c r="CM24" s="1909"/>
      <c r="CN24" s="1909"/>
      <c r="CO24" s="1909"/>
      <c r="CP24" s="1909"/>
      <c r="CQ24" s="1909"/>
      <c r="CR24" s="1909"/>
      <c r="CS24" s="1909"/>
      <c r="CT24" s="1909"/>
      <c r="CU24" s="1909"/>
      <c r="CV24" s="1909"/>
      <c r="CW24" s="1909"/>
      <c r="CX24" s="1909"/>
      <c r="CY24" s="1909"/>
      <c r="CZ24" s="1909"/>
      <c r="DA24" s="1909"/>
      <c r="DB24" s="1909"/>
      <c r="DC24" s="1909"/>
      <c r="DD24" s="1909"/>
      <c r="DE24" s="1909"/>
      <c r="DF24" s="1909"/>
      <c r="DG24" s="1909"/>
      <c r="DH24" s="1909"/>
      <c r="DI24" s="1909"/>
      <c r="DJ24" s="1909"/>
      <c r="DK24" s="1909"/>
      <c r="DL24" s="1909"/>
      <c r="DM24" s="1909"/>
      <c r="DN24" s="1909"/>
      <c r="DO24" s="1909"/>
      <c r="DP24" s="1909"/>
      <c r="DQ24" s="1909"/>
      <c r="DR24" s="1909"/>
      <c r="DS24" s="1909"/>
      <c r="DT24" s="1909"/>
      <c r="DU24" s="1909"/>
      <c r="DV24" s="1909"/>
      <c r="DW24" s="1909"/>
      <c r="DX24" s="1909"/>
      <c r="DY24" s="1909"/>
      <c r="DZ24" s="1909"/>
      <c r="EA24" s="1909"/>
      <c r="EB24" s="1909"/>
      <c r="EC24" s="1909"/>
      <c r="ED24" s="1909"/>
      <c r="EE24" s="1909"/>
      <c r="EF24" s="1909"/>
      <c r="EG24" s="1909"/>
      <c r="EH24" s="1909"/>
      <c r="EI24" s="1909"/>
      <c r="EJ24" s="1909"/>
      <c r="EK24" s="1909"/>
      <c r="EL24" s="1909"/>
      <c r="EM24" s="1909"/>
      <c r="EN24" s="1909"/>
      <c r="EO24" s="1909"/>
      <c r="EP24" s="1909"/>
      <c r="EQ24" s="1909"/>
      <c r="ER24" s="1909"/>
      <c r="ES24" s="1909"/>
      <c r="ET24" s="1909"/>
      <c r="EU24" s="1909"/>
      <c r="EV24" s="1909"/>
      <c r="EW24" s="1909"/>
      <c r="EX24" s="1909"/>
      <c r="EY24" s="1909"/>
      <c r="EZ24" s="1909"/>
      <c r="FA24" s="1909"/>
      <c r="FB24" s="1909"/>
      <c r="FC24" s="1909"/>
      <c r="FD24" s="1909"/>
      <c r="FE24" s="1909"/>
      <c r="FF24" s="1909"/>
      <c r="FG24" s="1909"/>
      <c r="FH24" s="1909"/>
      <c r="FI24" s="1909"/>
      <c r="FJ24" s="1909"/>
      <c r="FK24" s="1909"/>
      <c r="FL24" s="1909"/>
      <c r="FM24" s="1909"/>
      <c r="FN24" s="1909"/>
      <c r="FO24" s="1909"/>
      <c r="FP24" s="1909"/>
      <c r="FQ24" s="1909"/>
      <c r="FR24" s="1909"/>
      <c r="FS24" s="1909"/>
      <c r="FT24" s="1909"/>
      <c r="FU24" s="1909"/>
      <c r="FV24" s="1909"/>
      <c r="FW24" s="1909"/>
      <c r="FX24" s="1909"/>
      <c r="FY24" s="1909"/>
      <c r="FZ24" s="1909"/>
      <c r="GA24" s="1909"/>
      <c r="GB24" s="1909"/>
      <c r="GC24" s="1909"/>
      <c r="GD24" s="1909"/>
      <c r="GE24" s="1909"/>
    </row>
    <row r="25" spans="1:187">
      <c r="A25" s="1952"/>
      <c r="B25" s="1953"/>
      <c r="C25" s="1953"/>
      <c r="D25" s="1953"/>
      <c r="E25" s="1953"/>
      <c r="F25" s="1955"/>
      <c r="G25" s="1955"/>
      <c r="H25" s="1909"/>
      <c r="I25" s="1909"/>
      <c r="J25" s="1909"/>
      <c r="K25" s="1909"/>
      <c r="L25" s="1909"/>
      <c r="M25" s="1909"/>
      <c r="N25" s="1909"/>
      <c r="O25" s="1909"/>
      <c r="P25" s="1909"/>
      <c r="Q25" s="1909"/>
      <c r="R25" s="1909"/>
      <c r="S25" s="1909"/>
      <c r="T25" s="1909"/>
      <c r="U25" s="1909"/>
      <c r="V25" s="1909"/>
      <c r="W25" s="1909"/>
      <c r="X25" s="1909"/>
      <c r="Y25" s="1909"/>
      <c r="Z25" s="1909"/>
      <c r="AA25" s="1909"/>
      <c r="AB25" s="1909"/>
      <c r="AC25" s="1909"/>
      <c r="AD25" s="1909"/>
      <c r="AE25" s="1909"/>
      <c r="AF25" s="1909"/>
      <c r="AG25" s="1909"/>
      <c r="AH25" s="1909"/>
      <c r="AI25" s="1909"/>
      <c r="AJ25" s="1909"/>
      <c r="AK25" s="1909"/>
      <c r="AL25" s="1909"/>
      <c r="AM25" s="1909"/>
      <c r="AN25" s="1909"/>
      <c r="AO25" s="1909"/>
      <c r="AP25" s="1909"/>
      <c r="AQ25" s="1909"/>
      <c r="AR25" s="1909"/>
      <c r="AS25" s="1909"/>
      <c r="AT25" s="1909"/>
      <c r="AU25" s="1909"/>
      <c r="AV25" s="1909"/>
      <c r="AW25" s="1909"/>
      <c r="AX25" s="1909"/>
      <c r="AY25" s="1909"/>
      <c r="AZ25" s="1909"/>
      <c r="BA25" s="1909"/>
      <c r="BB25" s="1909"/>
      <c r="BC25" s="1909"/>
      <c r="BD25" s="1909"/>
      <c r="BE25" s="1909"/>
      <c r="BF25" s="1909"/>
      <c r="BG25" s="1909"/>
      <c r="BH25" s="1909"/>
      <c r="BI25" s="1909"/>
      <c r="BJ25" s="1909"/>
      <c r="BK25" s="1909"/>
      <c r="BL25" s="1909"/>
      <c r="BM25" s="1909"/>
      <c r="BN25" s="1909"/>
      <c r="BO25" s="1909"/>
      <c r="BP25" s="1909"/>
      <c r="BQ25" s="1909"/>
      <c r="BR25" s="1909"/>
      <c r="BS25" s="1909"/>
      <c r="BT25" s="1909"/>
      <c r="BU25" s="1909"/>
      <c r="BV25" s="1909"/>
      <c r="BW25" s="1909"/>
      <c r="BX25" s="1909"/>
      <c r="BY25" s="1909"/>
      <c r="BZ25" s="1909"/>
      <c r="CA25" s="1909"/>
      <c r="CB25" s="1909"/>
      <c r="CC25" s="1909"/>
      <c r="CD25" s="1909"/>
      <c r="CE25" s="1909"/>
      <c r="CF25" s="1909"/>
      <c r="CG25" s="1909"/>
      <c r="CH25" s="1909"/>
      <c r="CI25" s="1909"/>
      <c r="CJ25" s="1909"/>
      <c r="CK25" s="1909"/>
      <c r="CL25" s="1909"/>
      <c r="CM25" s="1909"/>
      <c r="CN25" s="1909"/>
      <c r="CO25" s="1909"/>
      <c r="CP25" s="1909"/>
      <c r="CQ25" s="1909"/>
      <c r="CR25" s="1909"/>
      <c r="CS25" s="1909"/>
      <c r="CT25" s="1909"/>
      <c r="CU25" s="1909"/>
      <c r="CV25" s="1909"/>
      <c r="CW25" s="1909"/>
      <c r="CX25" s="1909"/>
      <c r="CY25" s="1909"/>
      <c r="CZ25" s="1909"/>
      <c r="DA25" s="1909"/>
      <c r="DB25" s="1909"/>
      <c r="DC25" s="1909"/>
      <c r="DD25" s="1909"/>
      <c r="DE25" s="1909"/>
      <c r="DF25" s="1909"/>
      <c r="DG25" s="1909"/>
      <c r="DH25" s="1909"/>
      <c r="DI25" s="1909"/>
      <c r="DJ25" s="1909"/>
      <c r="DK25" s="1909"/>
      <c r="DL25" s="1909"/>
      <c r="DM25" s="1909"/>
      <c r="DN25" s="1909"/>
      <c r="DO25" s="1909"/>
      <c r="DP25" s="1909"/>
      <c r="DQ25" s="1909"/>
      <c r="DR25" s="1909"/>
      <c r="DS25" s="1909"/>
      <c r="DT25" s="1909"/>
      <c r="DU25" s="1909"/>
      <c r="DV25" s="1909"/>
      <c r="DW25" s="1909"/>
      <c r="DX25" s="1909"/>
      <c r="DY25" s="1909"/>
      <c r="DZ25" s="1909"/>
      <c r="EA25" s="1909"/>
      <c r="EB25" s="1909"/>
      <c r="EC25" s="1909"/>
      <c r="ED25" s="1909"/>
      <c r="EE25" s="1909"/>
      <c r="EF25" s="1909"/>
      <c r="EG25" s="1909"/>
      <c r="EH25" s="1909"/>
      <c r="EI25" s="1909"/>
      <c r="EJ25" s="1909"/>
      <c r="EK25" s="1909"/>
      <c r="EL25" s="1909"/>
      <c r="EM25" s="1909"/>
      <c r="EN25" s="1909"/>
      <c r="EO25" s="1909"/>
      <c r="EP25" s="1909"/>
      <c r="EQ25" s="1909"/>
      <c r="ER25" s="1909"/>
      <c r="ES25" s="1909"/>
      <c r="ET25" s="1909"/>
      <c r="EU25" s="1909"/>
      <c r="EV25" s="1909"/>
      <c r="EW25" s="1909"/>
      <c r="EX25" s="1909"/>
      <c r="EY25" s="1909"/>
      <c r="EZ25" s="1909"/>
      <c r="FA25" s="1909"/>
      <c r="FB25" s="1909"/>
      <c r="FC25" s="1909"/>
      <c r="FD25" s="1909"/>
      <c r="FE25" s="1909"/>
      <c r="FF25" s="1909"/>
      <c r="FG25" s="1909"/>
      <c r="FH25" s="1909"/>
      <c r="FI25" s="1909"/>
      <c r="FJ25" s="1909"/>
      <c r="FK25" s="1909"/>
      <c r="FL25" s="1909"/>
      <c r="FM25" s="1909"/>
      <c r="FN25" s="1909"/>
      <c r="FO25" s="1909"/>
      <c r="FP25" s="1909"/>
      <c r="FQ25" s="1909"/>
      <c r="FR25" s="1909"/>
      <c r="FS25" s="1909"/>
      <c r="FT25" s="1909"/>
      <c r="FU25" s="1909"/>
      <c r="FV25" s="1909"/>
      <c r="FW25" s="1909"/>
      <c r="FX25" s="1909"/>
      <c r="FY25" s="1909"/>
      <c r="FZ25" s="1909"/>
      <c r="GA25" s="1909"/>
      <c r="GB25" s="1909"/>
      <c r="GC25" s="1909"/>
      <c r="GD25" s="1909"/>
      <c r="GE25" s="1909"/>
    </row>
    <row r="26" spans="1:187">
      <c r="A26" s="1956"/>
      <c r="B26" s="1955"/>
      <c r="C26" s="1955"/>
      <c r="D26" s="1955"/>
      <c r="E26" s="1955"/>
      <c r="F26" s="1955"/>
      <c r="G26" s="1955"/>
      <c r="H26" s="1909"/>
      <c r="I26" s="1909"/>
      <c r="J26" s="1909"/>
      <c r="K26" s="1909"/>
      <c r="L26" s="1909"/>
      <c r="M26" s="1909"/>
      <c r="N26" s="1909"/>
      <c r="O26" s="1909"/>
      <c r="P26" s="1909"/>
      <c r="Q26" s="1909"/>
      <c r="R26" s="1909"/>
      <c r="S26" s="1909"/>
      <c r="T26" s="1909"/>
      <c r="U26" s="1909"/>
      <c r="V26" s="1909"/>
      <c r="W26" s="1909"/>
      <c r="X26" s="1909"/>
      <c r="Y26" s="1909"/>
      <c r="Z26" s="1909"/>
      <c r="AA26" s="1909"/>
      <c r="AB26" s="1909"/>
      <c r="AC26" s="1909"/>
      <c r="AD26" s="1909"/>
      <c r="AE26" s="1909"/>
      <c r="AF26" s="1909"/>
      <c r="AG26" s="1909"/>
      <c r="AH26" s="1909"/>
      <c r="AI26" s="1909"/>
      <c r="AJ26" s="1909"/>
      <c r="AK26" s="1909"/>
      <c r="AL26" s="1909"/>
      <c r="AM26" s="1909"/>
      <c r="AN26" s="1909"/>
      <c r="AO26" s="1909"/>
      <c r="AP26" s="1909"/>
      <c r="AQ26" s="1909"/>
      <c r="AR26" s="1909"/>
      <c r="AS26" s="1909"/>
      <c r="AT26" s="1909"/>
      <c r="AU26" s="1909"/>
      <c r="AV26" s="1909"/>
      <c r="AW26" s="1909"/>
      <c r="AX26" s="1909"/>
      <c r="AY26" s="1909"/>
      <c r="AZ26" s="1909"/>
      <c r="BA26" s="1909"/>
      <c r="BB26" s="1909"/>
      <c r="BC26" s="1909"/>
      <c r="BD26" s="1909"/>
      <c r="BE26" s="1909"/>
      <c r="BF26" s="1909"/>
      <c r="BG26" s="1909"/>
      <c r="BH26" s="1909"/>
      <c r="BI26" s="1909"/>
      <c r="BJ26" s="1909"/>
      <c r="BK26" s="1909"/>
      <c r="BL26" s="1909"/>
      <c r="BM26" s="1909"/>
      <c r="BN26" s="1909"/>
      <c r="BO26" s="1909"/>
      <c r="BP26" s="1909"/>
      <c r="BQ26" s="1909"/>
      <c r="BR26" s="1909"/>
      <c r="BS26" s="1909"/>
      <c r="BT26" s="1909"/>
      <c r="BU26" s="1909"/>
      <c r="BV26" s="1909"/>
      <c r="BW26" s="1909"/>
      <c r="BX26" s="1909"/>
      <c r="BY26" s="1909"/>
      <c r="BZ26" s="1909"/>
      <c r="CA26" s="1909"/>
      <c r="CB26" s="1909"/>
      <c r="CC26" s="1909"/>
      <c r="CD26" s="1909"/>
      <c r="CE26" s="1909"/>
      <c r="CF26" s="1909"/>
      <c r="CG26" s="1909"/>
      <c r="CH26" s="1909"/>
      <c r="CI26" s="1909"/>
      <c r="CJ26" s="1909"/>
      <c r="CK26" s="1909"/>
      <c r="CL26" s="1909"/>
      <c r="CM26" s="1909"/>
      <c r="CN26" s="1909"/>
      <c r="CO26" s="1909"/>
      <c r="CP26" s="1909"/>
      <c r="CQ26" s="1909"/>
      <c r="CR26" s="1909"/>
      <c r="CS26" s="1909"/>
      <c r="CT26" s="1909"/>
      <c r="CU26" s="1909"/>
      <c r="CV26" s="1909"/>
      <c r="CW26" s="1909"/>
      <c r="CX26" s="1909"/>
      <c r="CY26" s="1909"/>
      <c r="CZ26" s="1909"/>
      <c r="DA26" s="1909"/>
      <c r="DB26" s="1909"/>
      <c r="DC26" s="1909"/>
      <c r="DD26" s="1909"/>
      <c r="DE26" s="1909"/>
      <c r="DF26" s="1909"/>
      <c r="DG26" s="1909"/>
      <c r="DH26" s="1909"/>
      <c r="DI26" s="1909"/>
      <c r="DJ26" s="1909"/>
      <c r="DK26" s="1909"/>
      <c r="DL26" s="1909"/>
      <c r="DM26" s="1909"/>
      <c r="DN26" s="1909"/>
      <c r="DO26" s="1909"/>
      <c r="DP26" s="1909"/>
      <c r="DQ26" s="1909"/>
      <c r="DR26" s="1909"/>
      <c r="DS26" s="1909"/>
      <c r="DT26" s="1909"/>
      <c r="DU26" s="1909"/>
      <c r="DV26" s="1909"/>
      <c r="DW26" s="1909"/>
      <c r="DX26" s="1909"/>
      <c r="DY26" s="1909"/>
      <c r="DZ26" s="1909"/>
      <c r="EA26" s="1909"/>
      <c r="EB26" s="1909"/>
      <c r="EC26" s="1909"/>
      <c r="ED26" s="1909"/>
      <c r="EE26" s="1909"/>
      <c r="EF26" s="1909"/>
      <c r="EG26" s="1909"/>
      <c r="EH26" s="1909"/>
      <c r="EI26" s="1909"/>
      <c r="EJ26" s="1909"/>
      <c r="EK26" s="1909"/>
      <c r="EL26" s="1909"/>
      <c r="EM26" s="1909"/>
      <c r="EN26" s="1909"/>
      <c r="EO26" s="1909"/>
      <c r="EP26" s="1909"/>
      <c r="EQ26" s="1909"/>
      <c r="ER26" s="1909"/>
      <c r="ES26" s="1909"/>
      <c r="ET26" s="1909"/>
      <c r="EU26" s="1909"/>
      <c r="EV26" s="1909"/>
      <c r="EW26" s="1909"/>
      <c r="EX26" s="1909"/>
      <c r="EY26" s="1909"/>
      <c r="EZ26" s="1909"/>
      <c r="FA26" s="1909"/>
      <c r="FB26" s="1909"/>
      <c r="FC26" s="1909"/>
      <c r="FD26" s="1909"/>
      <c r="FE26" s="1909"/>
      <c r="FF26" s="1909"/>
      <c r="FG26" s="1909"/>
      <c r="FH26" s="1909"/>
      <c r="FI26" s="1909"/>
      <c r="FJ26" s="1909"/>
      <c r="FK26" s="1909"/>
      <c r="FL26" s="1909"/>
      <c r="FM26" s="1909"/>
      <c r="FN26" s="1909"/>
      <c r="FO26" s="1909"/>
      <c r="FP26" s="1909"/>
      <c r="FQ26" s="1909"/>
      <c r="FR26" s="1909"/>
      <c r="FS26" s="1909"/>
      <c r="FT26" s="1909"/>
      <c r="FU26" s="1909"/>
      <c r="FV26" s="1909"/>
      <c r="FW26" s="1909"/>
      <c r="FX26" s="1909"/>
      <c r="FY26" s="1909"/>
      <c r="FZ26" s="1909"/>
      <c r="GA26" s="1909"/>
      <c r="GB26" s="1909"/>
      <c r="GC26" s="1909"/>
      <c r="GD26" s="1909"/>
      <c r="GE26" s="1909"/>
    </row>
    <row r="27" spans="1:187">
      <c r="A27" s="1956"/>
      <c r="B27" s="1955"/>
      <c r="C27" s="1955"/>
      <c r="D27" s="1955"/>
      <c r="E27" s="1955"/>
      <c r="F27" s="1955"/>
      <c r="G27" s="1955"/>
      <c r="H27" s="1909"/>
      <c r="I27" s="1909"/>
      <c r="J27" s="1909"/>
      <c r="K27" s="1909"/>
      <c r="L27" s="1909"/>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09"/>
      <c r="AM27" s="1909"/>
      <c r="AN27" s="1909"/>
      <c r="AO27" s="1909"/>
      <c r="AP27" s="1909"/>
      <c r="AQ27" s="1909"/>
      <c r="AR27" s="1909"/>
      <c r="AS27" s="1909"/>
      <c r="AT27" s="1909"/>
      <c r="AU27" s="1909"/>
      <c r="AV27" s="1909"/>
      <c r="AW27" s="1909"/>
      <c r="AX27" s="1909"/>
      <c r="AY27" s="1909"/>
      <c r="AZ27" s="1909"/>
      <c r="BA27" s="1909"/>
      <c r="BB27" s="1909"/>
      <c r="BC27" s="1909"/>
      <c r="BD27" s="1909"/>
      <c r="BE27" s="1909"/>
      <c r="BF27" s="1909"/>
      <c r="BG27" s="1909"/>
      <c r="BH27" s="1909"/>
      <c r="BI27" s="1909"/>
      <c r="BJ27" s="1909"/>
      <c r="BK27" s="1909"/>
      <c r="BL27" s="1909"/>
      <c r="BM27" s="1909"/>
      <c r="BN27" s="1909"/>
      <c r="BO27" s="1909"/>
      <c r="BP27" s="1909"/>
      <c r="BQ27" s="1909"/>
      <c r="BR27" s="1909"/>
      <c r="BS27" s="1909"/>
      <c r="BT27" s="1909"/>
      <c r="BU27" s="1909"/>
      <c r="BV27" s="1909"/>
      <c r="BW27" s="1909"/>
      <c r="BX27" s="1909"/>
      <c r="BY27" s="1909"/>
      <c r="BZ27" s="1909"/>
      <c r="CA27" s="1909"/>
      <c r="CB27" s="1909"/>
      <c r="CC27" s="1909"/>
      <c r="CD27" s="1909"/>
      <c r="CE27" s="1909"/>
      <c r="CF27" s="1909"/>
      <c r="CG27" s="1909"/>
      <c r="CH27" s="1909"/>
      <c r="CI27" s="1909"/>
      <c r="CJ27" s="1909"/>
      <c r="CK27" s="1909"/>
      <c r="CL27" s="1909"/>
      <c r="CM27" s="1909"/>
      <c r="CN27" s="1909"/>
      <c r="CO27" s="1909"/>
      <c r="CP27" s="1909"/>
      <c r="CQ27" s="1909"/>
      <c r="CR27" s="1909"/>
      <c r="CS27" s="1909"/>
      <c r="CT27" s="1909"/>
      <c r="CU27" s="1909"/>
      <c r="CV27" s="1909"/>
      <c r="CW27" s="1909"/>
      <c r="CX27" s="1909"/>
      <c r="CY27" s="1909"/>
      <c r="CZ27" s="1909"/>
      <c r="DA27" s="1909"/>
      <c r="DB27" s="1909"/>
      <c r="DC27" s="1909"/>
      <c r="DD27" s="1909"/>
      <c r="DE27" s="1909"/>
      <c r="DF27" s="1909"/>
      <c r="DG27" s="1909"/>
      <c r="DH27" s="1909"/>
      <c r="DI27" s="1909"/>
      <c r="DJ27" s="1909"/>
      <c r="DK27" s="1909"/>
      <c r="DL27" s="1909"/>
      <c r="DM27" s="1909"/>
      <c r="DN27" s="1909"/>
      <c r="DO27" s="1909"/>
      <c r="DP27" s="1909"/>
      <c r="DQ27" s="1909"/>
      <c r="DR27" s="1909"/>
      <c r="DS27" s="1909"/>
      <c r="DT27" s="1909"/>
      <c r="DU27" s="1909"/>
      <c r="DV27" s="1909"/>
      <c r="DW27" s="1909"/>
      <c r="DX27" s="1909"/>
      <c r="DY27" s="1909"/>
      <c r="DZ27" s="1909"/>
      <c r="EA27" s="1909"/>
      <c r="EB27" s="1909"/>
      <c r="EC27" s="1909"/>
      <c r="ED27" s="1909"/>
      <c r="EE27" s="1909"/>
      <c r="EF27" s="1909"/>
      <c r="EG27" s="1909"/>
      <c r="EH27" s="1909"/>
      <c r="EI27" s="1909"/>
      <c r="EJ27" s="1909"/>
      <c r="EK27" s="1909"/>
      <c r="EL27" s="1909"/>
      <c r="EM27" s="1909"/>
      <c r="EN27" s="1909"/>
      <c r="EO27" s="1909"/>
      <c r="EP27" s="1909"/>
      <c r="EQ27" s="1909"/>
      <c r="ER27" s="1909"/>
      <c r="ES27" s="1909"/>
      <c r="ET27" s="1909"/>
      <c r="EU27" s="1909"/>
      <c r="EV27" s="1909"/>
      <c r="EW27" s="1909"/>
      <c r="EX27" s="1909"/>
      <c r="EY27" s="1909"/>
      <c r="EZ27" s="1909"/>
      <c r="FA27" s="1909"/>
      <c r="FB27" s="1909"/>
      <c r="FC27" s="1909"/>
      <c r="FD27" s="1909"/>
      <c r="FE27" s="1909"/>
      <c r="FF27" s="1909"/>
      <c r="FG27" s="1909"/>
      <c r="FH27" s="1909"/>
      <c r="FI27" s="1909"/>
      <c r="FJ27" s="1909"/>
      <c r="FK27" s="1909"/>
      <c r="FL27" s="1909"/>
      <c r="FM27" s="1909"/>
      <c r="FN27" s="1909"/>
      <c r="FO27" s="1909"/>
      <c r="FP27" s="1909"/>
      <c r="FQ27" s="1909"/>
      <c r="FR27" s="1909"/>
      <c r="FS27" s="1909"/>
      <c r="FT27" s="1909"/>
      <c r="FU27" s="1909"/>
      <c r="FV27" s="1909"/>
      <c r="FW27" s="1909"/>
      <c r="FX27" s="1909"/>
      <c r="FY27" s="1909"/>
      <c r="FZ27" s="1909"/>
      <c r="GA27" s="1909"/>
      <c r="GB27" s="1909"/>
      <c r="GC27" s="1909"/>
      <c r="GD27" s="1909"/>
      <c r="GE27" s="1909"/>
    </row>
    <row r="28" spans="1:187">
      <c r="A28" s="1956"/>
      <c r="B28" s="1955"/>
      <c r="C28" s="1955"/>
      <c r="D28" s="1955"/>
      <c r="E28" s="1955"/>
      <c r="F28" s="1955"/>
      <c r="G28" s="1955"/>
      <c r="H28" s="1909"/>
      <c r="I28" s="1909"/>
      <c r="J28" s="1909"/>
      <c r="K28" s="1909"/>
      <c r="L28" s="1909"/>
      <c r="M28" s="1909"/>
      <c r="N28" s="1909"/>
      <c r="O28" s="1909"/>
      <c r="P28" s="1909"/>
      <c r="Q28" s="1909"/>
      <c r="R28" s="1909"/>
      <c r="S28" s="1909"/>
      <c r="T28" s="1909"/>
      <c r="U28" s="1909"/>
      <c r="V28" s="1909"/>
      <c r="W28" s="1909"/>
      <c r="X28" s="1909"/>
      <c r="Y28" s="1909"/>
      <c r="Z28" s="1909"/>
      <c r="AA28" s="1909"/>
      <c r="AB28" s="1909"/>
      <c r="AC28" s="1909"/>
      <c r="AD28" s="1909"/>
      <c r="AE28" s="1909"/>
      <c r="AF28" s="1909"/>
      <c r="AG28" s="1909"/>
      <c r="AH28" s="1909"/>
      <c r="AI28" s="1909"/>
      <c r="AJ28" s="1909"/>
      <c r="AK28" s="1909"/>
      <c r="AL28" s="1909"/>
      <c r="AM28" s="1909"/>
      <c r="AN28" s="1909"/>
      <c r="AO28" s="1909"/>
      <c r="AP28" s="1909"/>
      <c r="AQ28" s="1909"/>
      <c r="AR28" s="1909"/>
      <c r="AS28" s="1909"/>
      <c r="AT28" s="1909"/>
      <c r="AU28" s="1909"/>
      <c r="AV28" s="1909"/>
      <c r="AW28" s="1909"/>
      <c r="AX28" s="1909"/>
      <c r="AY28" s="1909"/>
      <c r="AZ28" s="1909"/>
      <c r="BA28" s="1909"/>
      <c r="BB28" s="1909"/>
      <c r="BC28" s="1909"/>
      <c r="BD28" s="1909"/>
      <c r="BE28" s="1909"/>
      <c r="BF28" s="1909"/>
      <c r="BG28" s="1909"/>
      <c r="BH28" s="1909"/>
      <c r="BI28" s="1909"/>
      <c r="BJ28" s="1909"/>
      <c r="BK28" s="1909"/>
      <c r="BL28" s="1909"/>
      <c r="BM28" s="1909"/>
      <c r="BN28" s="1909"/>
      <c r="BO28" s="1909"/>
      <c r="BP28" s="1909"/>
      <c r="BQ28" s="1909"/>
      <c r="BR28" s="1909"/>
      <c r="BS28" s="1909"/>
      <c r="BT28" s="1909"/>
      <c r="BU28" s="1909"/>
      <c r="BV28" s="1909"/>
      <c r="BW28" s="1909"/>
      <c r="BX28" s="1909"/>
      <c r="BY28" s="1909"/>
      <c r="BZ28" s="1909"/>
      <c r="CA28" s="1909"/>
      <c r="CB28" s="1909"/>
      <c r="CC28" s="1909"/>
      <c r="CD28" s="1909"/>
      <c r="CE28" s="1909"/>
      <c r="CF28" s="1909"/>
      <c r="CG28" s="1909"/>
      <c r="CH28" s="1909"/>
      <c r="CI28" s="1909"/>
      <c r="CJ28" s="1909"/>
      <c r="CK28" s="1909"/>
      <c r="CL28" s="1909"/>
      <c r="CM28" s="1909"/>
      <c r="CN28" s="1909"/>
      <c r="CO28" s="1909"/>
      <c r="CP28" s="1909"/>
      <c r="CQ28" s="1909"/>
      <c r="CR28" s="1909"/>
      <c r="CS28" s="1909"/>
      <c r="CT28" s="1909"/>
      <c r="CU28" s="1909"/>
      <c r="CV28" s="1909"/>
      <c r="CW28" s="1909"/>
      <c r="CX28" s="1909"/>
      <c r="CY28" s="1909"/>
      <c r="CZ28" s="1909"/>
      <c r="DA28" s="1909"/>
      <c r="DB28" s="1909"/>
      <c r="DC28" s="1909"/>
      <c r="DD28" s="1909"/>
      <c r="DE28" s="1909"/>
      <c r="DF28" s="1909"/>
      <c r="DG28" s="1909"/>
      <c r="DH28" s="1909"/>
      <c r="DI28" s="1909"/>
      <c r="DJ28" s="1909"/>
      <c r="DK28" s="1909"/>
      <c r="DL28" s="1909"/>
      <c r="DM28" s="1909"/>
      <c r="DN28" s="1909"/>
      <c r="DO28" s="1909"/>
      <c r="DP28" s="1909"/>
      <c r="DQ28" s="1909"/>
      <c r="DR28" s="1909"/>
      <c r="DS28" s="1909"/>
      <c r="DT28" s="1909"/>
      <c r="DU28" s="1909"/>
      <c r="DV28" s="1909"/>
      <c r="DW28" s="1909"/>
      <c r="DX28" s="1909"/>
      <c r="DY28" s="1909"/>
      <c r="DZ28" s="1909"/>
      <c r="EA28" s="1909"/>
      <c r="EB28" s="1909"/>
      <c r="EC28" s="1909"/>
      <c r="ED28" s="1909"/>
      <c r="EE28" s="1909"/>
      <c r="EF28" s="1909"/>
      <c r="EG28" s="1909"/>
      <c r="EH28" s="1909"/>
      <c r="EI28" s="1909"/>
      <c r="EJ28" s="1909"/>
      <c r="EK28" s="1909"/>
      <c r="EL28" s="1909"/>
      <c r="EM28" s="1909"/>
      <c r="EN28" s="1909"/>
      <c r="EO28" s="1909"/>
      <c r="EP28" s="1909"/>
      <c r="EQ28" s="1909"/>
      <c r="ER28" s="1909"/>
      <c r="ES28" s="1909"/>
      <c r="ET28" s="1909"/>
      <c r="EU28" s="1909"/>
      <c r="EV28" s="1909"/>
      <c r="EW28" s="1909"/>
      <c r="EX28" s="1909"/>
      <c r="EY28" s="1909"/>
      <c r="EZ28" s="1909"/>
      <c r="FA28" s="1909"/>
      <c r="FB28" s="1909"/>
      <c r="FC28" s="1909"/>
      <c r="FD28" s="1909"/>
      <c r="FE28" s="1909"/>
      <c r="FF28" s="1909"/>
      <c r="FG28" s="1909"/>
      <c r="FH28" s="1909"/>
      <c r="FI28" s="1909"/>
      <c r="FJ28" s="1909"/>
      <c r="FK28" s="1909"/>
      <c r="FL28" s="1909"/>
      <c r="FM28" s="1909"/>
      <c r="FN28" s="1909"/>
      <c r="FO28" s="1909"/>
      <c r="FP28" s="1909"/>
      <c r="FQ28" s="1909"/>
      <c r="FR28" s="1909"/>
      <c r="FS28" s="1909"/>
      <c r="FT28" s="1909"/>
      <c r="FU28" s="1909"/>
      <c r="FV28" s="1909"/>
      <c r="FW28" s="1909"/>
      <c r="FX28" s="1909"/>
      <c r="FY28" s="1909"/>
      <c r="FZ28" s="1909"/>
      <c r="GA28" s="1909"/>
      <c r="GB28" s="1909"/>
      <c r="GC28" s="1909"/>
      <c r="GD28" s="1909"/>
      <c r="GE28" s="1909"/>
    </row>
    <row r="29" spans="1:187">
      <c r="A29" s="1956"/>
      <c r="B29" s="1955"/>
      <c r="C29" s="1955"/>
      <c r="D29" s="1955"/>
      <c r="E29" s="1955"/>
      <c r="F29" s="1955"/>
      <c r="G29" s="1955"/>
      <c r="H29" s="1909"/>
      <c r="I29" s="1909"/>
      <c r="J29" s="1909"/>
      <c r="K29" s="1909"/>
      <c r="L29" s="1909"/>
      <c r="M29" s="1909"/>
      <c r="N29" s="1909"/>
      <c r="O29" s="1909"/>
      <c r="P29" s="1909"/>
      <c r="Q29" s="1909"/>
      <c r="R29" s="1909"/>
      <c r="S29" s="1909"/>
      <c r="T29" s="1909"/>
      <c r="U29" s="1909"/>
      <c r="V29" s="1909"/>
      <c r="W29" s="1909"/>
      <c r="X29" s="1909"/>
      <c r="Y29" s="1909"/>
      <c r="Z29" s="1909"/>
      <c r="AA29" s="1909"/>
      <c r="AB29" s="1909"/>
      <c r="AC29" s="1909"/>
      <c r="AD29" s="1909"/>
      <c r="AE29" s="1909"/>
      <c r="AF29" s="1909"/>
      <c r="AG29" s="1909"/>
      <c r="AH29" s="1909"/>
      <c r="AI29" s="1909"/>
      <c r="AJ29" s="1909"/>
      <c r="AK29" s="1909"/>
      <c r="AL29" s="1909"/>
      <c r="AM29" s="1909"/>
      <c r="AN29" s="1909"/>
      <c r="AO29" s="1909"/>
      <c r="AP29" s="1909"/>
      <c r="AQ29" s="1909"/>
      <c r="AR29" s="1909"/>
      <c r="AS29" s="1909"/>
      <c r="AT29" s="1909"/>
      <c r="AU29" s="1909"/>
      <c r="AV29" s="1909"/>
      <c r="AW29" s="1909"/>
      <c r="AX29" s="1909"/>
      <c r="AY29" s="1909"/>
      <c r="AZ29" s="1909"/>
      <c r="BA29" s="1909"/>
      <c r="BB29" s="1909"/>
      <c r="BC29" s="1909"/>
      <c r="BD29" s="1909"/>
      <c r="BE29" s="1909"/>
      <c r="BF29" s="1909"/>
      <c r="BG29" s="1909"/>
      <c r="BH29" s="1909"/>
      <c r="BI29" s="1909"/>
      <c r="BJ29" s="1909"/>
      <c r="BK29" s="1909"/>
      <c r="BL29" s="1909"/>
      <c r="BM29" s="1909"/>
      <c r="BN29" s="1909"/>
      <c r="BO29" s="1909"/>
      <c r="BP29" s="1909"/>
      <c r="BQ29" s="1909"/>
      <c r="BR29" s="1909"/>
      <c r="BS29" s="1909"/>
      <c r="BT29" s="1909"/>
      <c r="BU29" s="1909"/>
      <c r="BV29" s="1909"/>
      <c r="BW29" s="1909"/>
      <c r="BX29" s="1909"/>
      <c r="BY29" s="1909"/>
      <c r="BZ29" s="1909"/>
      <c r="CA29" s="1909"/>
      <c r="CB29" s="1909"/>
      <c r="CC29" s="1909"/>
      <c r="CD29" s="1909"/>
      <c r="CE29" s="1909"/>
      <c r="CF29" s="1909"/>
      <c r="CG29" s="1909"/>
      <c r="CH29" s="1909"/>
      <c r="CI29" s="1909"/>
      <c r="CJ29" s="1909"/>
      <c r="CK29" s="1909"/>
      <c r="CL29" s="1909"/>
      <c r="CM29" s="1909"/>
      <c r="CN29" s="1909"/>
      <c r="CO29" s="1909"/>
      <c r="CP29" s="1909"/>
      <c r="CQ29" s="1909"/>
      <c r="CR29" s="1909"/>
      <c r="CS29" s="1909"/>
      <c r="CT29" s="1909"/>
      <c r="CU29" s="1909"/>
      <c r="CV29" s="1909"/>
      <c r="CW29" s="1909"/>
      <c r="CX29" s="1909"/>
      <c r="CY29" s="1909"/>
      <c r="CZ29" s="1909"/>
      <c r="DA29" s="1909"/>
      <c r="DB29" s="1909"/>
      <c r="DC29" s="1909"/>
      <c r="DD29" s="1909"/>
      <c r="DE29" s="1909"/>
      <c r="DF29" s="1909"/>
      <c r="DG29" s="1909"/>
      <c r="DH29" s="1909"/>
      <c r="DI29" s="1909"/>
      <c r="DJ29" s="1909"/>
      <c r="DK29" s="1909"/>
      <c r="DL29" s="1909"/>
      <c r="DM29" s="1909"/>
      <c r="DN29" s="1909"/>
      <c r="DO29" s="1909"/>
      <c r="DP29" s="1909"/>
      <c r="DQ29" s="1909"/>
      <c r="DR29" s="1909"/>
      <c r="DS29" s="1909"/>
      <c r="DT29" s="1909"/>
      <c r="DU29" s="1909"/>
      <c r="DV29" s="1909"/>
      <c r="DW29" s="1909"/>
      <c r="DX29" s="1909"/>
      <c r="DY29" s="1909"/>
      <c r="DZ29" s="1909"/>
      <c r="EA29" s="1909"/>
      <c r="EB29" s="1909"/>
      <c r="EC29" s="1909"/>
      <c r="ED29" s="1909"/>
      <c r="EE29" s="1909"/>
      <c r="EF29" s="1909"/>
      <c r="EG29" s="1909"/>
      <c r="EH29" s="1909"/>
      <c r="EI29" s="1909"/>
      <c r="EJ29" s="1909"/>
      <c r="EK29" s="1909"/>
      <c r="EL29" s="1909"/>
      <c r="EM29" s="1909"/>
      <c r="EN29" s="1909"/>
      <c r="EO29" s="1909"/>
      <c r="EP29" s="1909"/>
      <c r="EQ29" s="1909"/>
      <c r="ER29" s="1909"/>
      <c r="ES29" s="1909"/>
      <c r="ET29" s="1909"/>
      <c r="EU29" s="1909"/>
      <c r="EV29" s="1909"/>
      <c r="EW29" s="1909"/>
      <c r="EX29" s="1909"/>
      <c r="EY29" s="1909"/>
      <c r="EZ29" s="1909"/>
      <c r="FA29" s="1909"/>
      <c r="FB29" s="1909"/>
      <c r="FC29" s="1909"/>
      <c r="FD29" s="1909"/>
      <c r="FE29" s="1909"/>
      <c r="FF29" s="1909"/>
      <c r="FG29" s="1909"/>
      <c r="FH29" s="1909"/>
      <c r="FI29" s="1909"/>
      <c r="FJ29" s="1909"/>
      <c r="FK29" s="1909"/>
      <c r="FL29" s="1909"/>
      <c r="FM29" s="1909"/>
      <c r="FN29" s="1909"/>
      <c r="FO29" s="1909"/>
      <c r="FP29" s="1909"/>
      <c r="FQ29" s="1909"/>
      <c r="FR29" s="1909"/>
      <c r="FS29" s="1909"/>
      <c r="FT29" s="1909"/>
      <c r="FU29" s="1909"/>
      <c r="FV29" s="1909"/>
      <c r="FW29" s="1909"/>
      <c r="FX29" s="1909"/>
      <c r="FY29" s="1909"/>
      <c r="FZ29" s="1909"/>
      <c r="GA29" s="1909"/>
      <c r="GB29" s="1909"/>
      <c r="GC29" s="1909"/>
      <c r="GD29" s="1909"/>
      <c r="GE29" s="1909"/>
    </row>
    <row r="30" spans="1:187">
      <c r="A30" s="1956"/>
      <c r="B30" s="1955"/>
      <c r="C30" s="1955"/>
      <c r="D30" s="1955"/>
      <c r="E30" s="1955"/>
      <c r="F30" s="1955"/>
      <c r="G30" s="1955"/>
      <c r="H30" s="1909"/>
      <c r="I30" s="1909"/>
      <c r="J30" s="1909"/>
      <c r="K30" s="1909"/>
      <c r="L30" s="1909"/>
      <c r="M30" s="1909"/>
      <c r="N30" s="1909"/>
      <c r="O30" s="1909"/>
      <c r="P30" s="1909"/>
      <c r="Q30" s="1909"/>
      <c r="R30" s="1909"/>
      <c r="S30" s="1909"/>
      <c r="T30" s="1909"/>
      <c r="U30" s="1909"/>
      <c r="V30" s="1909"/>
      <c r="W30" s="1909"/>
      <c r="X30" s="1909"/>
      <c r="Y30" s="1909"/>
      <c r="Z30" s="1909"/>
      <c r="AA30" s="1909"/>
      <c r="AB30" s="1909"/>
      <c r="AC30" s="1909"/>
      <c r="AD30" s="1909"/>
      <c r="AE30" s="1909"/>
      <c r="AF30" s="1909"/>
      <c r="AG30" s="1909"/>
      <c r="AH30" s="1909"/>
      <c r="AI30" s="1909"/>
      <c r="AJ30" s="1909"/>
      <c r="AK30" s="1909"/>
      <c r="AL30" s="1909"/>
      <c r="AM30" s="1909"/>
      <c r="AN30" s="1909"/>
      <c r="AO30" s="1909"/>
      <c r="AP30" s="1909"/>
      <c r="AQ30" s="1909"/>
      <c r="AR30" s="1909"/>
      <c r="AS30" s="1909"/>
      <c r="AT30" s="1909"/>
      <c r="AU30" s="1909"/>
      <c r="AV30" s="1909"/>
      <c r="AW30" s="1909"/>
      <c r="AX30" s="1909"/>
      <c r="AY30" s="1909"/>
      <c r="AZ30" s="1909"/>
      <c r="BA30" s="1909"/>
      <c r="BB30" s="1909"/>
      <c r="BC30" s="1909"/>
      <c r="BD30" s="1909"/>
      <c r="BE30" s="1909"/>
      <c r="BF30" s="1909"/>
      <c r="BG30" s="1909"/>
      <c r="BH30" s="1909"/>
      <c r="BI30" s="1909"/>
      <c r="BJ30" s="1909"/>
      <c r="BK30" s="1909"/>
      <c r="BL30" s="1909"/>
      <c r="BM30" s="1909"/>
      <c r="BN30" s="1909"/>
      <c r="BO30" s="1909"/>
      <c r="BP30" s="1909"/>
      <c r="BQ30" s="1909"/>
      <c r="BR30" s="1909"/>
      <c r="BS30" s="1909"/>
      <c r="BT30" s="1909"/>
      <c r="BU30" s="1909"/>
      <c r="BV30" s="1909"/>
      <c r="BW30" s="1909"/>
      <c r="BX30" s="1909"/>
      <c r="BY30" s="1909"/>
      <c r="BZ30" s="1909"/>
      <c r="CA30" s="1909"/>
      <c r="CB30" s="1909"/>
      <c r="CC30" s="1909"/>
      <c r="CD30" s="1909"/>
      <c r="CE30" s="1909"/>
      <c r="CF30" s="1909"/>
      <c r="CG30" s="1909"/>
      <c r="CH30" s="1909"/>
      <c r="CI30" s="1909"/>
      <c r="CJ30" s="1909"/>
      <c r="CK30" s="1909"/>
      <c r="CL30" s="1909"/>
      <c r="CM30" s="1909"/>
      <c r="CN30" s="1909"/>
      <c r="CO30" s="1909"/>
      <c r="CP30" s="1909"/>
      <c r="CQ30" s="1909"/>
      <c r="CR30" s="1909"/>
      <c r="CS30" s="1909"/>
      <c r="CT30" s="1909"/>
      <c r="CU30" s="1909"/>
      <c r="CV30" s="1909"/>
      <c r="CW30" s="1909"/>
      <c r="CX30" s="1909"/>
      <c r="CY30" s="1909"/>
      <c r="CZ30" s="1909"/>
      <c r="DA30" s="1909"/>
      <c r="DB30" s="1909"/>
      <c r="DC30" s="1909"/>
      <c r="DD30" s="1909"/>
      <c r="DE30" s="1909"/>
      <c r="DF30" s="1909"/>
      <c r="DG30" s="1909"/>
      <c r="DH30" s="1909"/>
      <c r="DI30" s="1909"/>
      <c r="DJ30" s="1909"/>
      <c r="DK30" s="1909"/>
      <c r="DL30" s="1909"/>
      <c r="DM30" s="1909"/>
      <c r="DN30" s="1909"/>
      <c r="DO30" s="1909"/>
      <c r="DP30" s="1909"/>
      <c r="DQ30" s="1909"/>
      <c r="DR30" s="1909"/>
      <c r="DS30" s="1909"/>
      <c r="DT30" s="1909"/>
      <c r="DU30" s="1909"/>
      <c r="DV30" s="1909"/>
      <c r="DW30" s="1909"/>
      <c r="DX30" s="1909"/>
      <c r="DY30" s="1909"/>
      <c r="DZ30" s="1909"/>
      <c r="EA30" s="1909"/>
      <c r="EB30" s="1909"/>
      <c r="EC30" s="1909"/>
      <c r="ED30" s="1909"/>
      <c r="EE30" s="1909"/>
      <c r="EF30" s="1909"/>
      <c r="EG30" s="1909"/>
      <c r="EH30" s="1909"/>
      <c r="EI30" s="1909"/>
      <c r="EJ30" s="1909"/>
      <c r="EK30" s="1909"/>
      <c r="EL30" s="1909"/>
      <c r="EM30" s="1909"/>
      <c r="EN30" s="1909"/>
      <c r="EO30" s="1909"/>
      <c r="EP30" s="1909"/>
      <c r="EQ30" s="1909"/>
      <c r="ER30" s="1909"/>
      <c r="ES30" s="1909"/>
      <c r="ET30" s="1909"/>
      <c r="EU30" s="1909"/>
      <c r="EV30" s="1909"/>
      <c r="EW30" s="1909"/>
      <c r="EX30" s="1909"/>
      <c r="EY30" s="1909"/>
      <c r="EZ30" s="1909"/>
      <c r="FA30" s="1909"/>
      <c r="FB30" s="1909"/>
      <c r="FC30" s="1909"/>
      <c r="FD30" s="1909"/>
      <c r="FE30" s="1909"/>
      <c r="FF30" s="1909"/>
      <c r="FG30" s="1909"/>
      <c r="FH30" s="1909"/>
      <c r="FI30" s="1909"/>
      <c r="FJ30" s="1909"/>
      <c r="FK30" s="1909"/>
      <c r="FL30" s="1909"/>
      <c r="FM30" s="1909"/>
      <c r="FN30" s="1909"/>
      <c r="FO30" s="1909"/>
      <c r="FP30" s="1909"/>
      <c r="FQ30" s="1909"/>
      <c r="FR30" s="1909"/>
      <c r="FS30" s="1909"/>
      <c r="FT30" s="1909"/>
      <c r="FU30" s="1909"/>
      <c r="FV30" s="1909"/>
      <c r="FW30" s="1909"/>
      <c r="FX30" s="1909"/>
      <c r="FY30" s="1909"/>
      <c r="FZ30" s="1909"/>
      <c r="GA30" s="1909"/>
      <c r="GB30" s="1909"/>
      <c r="GC30" s="1909"/>
      <c r="GD30" s="1909"/>
      <c r="GE30" s="1909"/>
    </row>
    <row r="31" spans="1:187">
      <c r="A31" s="1956"/>
      <c r="B31" s="1955"/>
      <c r="C31" s="1955"/>
      <c r="D31" s="1955"/>
      <c r="E31" s="1955"/>
      <c r="F31" s="1955"/>
      <c r="G31" s="1955"/>
      <c r="H31" s="1909"/>
      <c r="I31" s="1909"/>
      <c r="J31" s="1909"/>
      <c r="K31" s="1909"/>
      <c r="L31" s="1909"/>
      <c r="M31" s="1909"/>
      <c r="N31" s="1909"/>
      <c r="O31" s="1909"/>
      <c r="P31" s="1909"/>
      <c r="Q31" s="1909"/>
      <c r="R31" s="1909"/>
      <c r="S31" s="1909"/>
      <c r="T31" s="1909"/>
      <c r="U31" s="1909"/>
      <c r="V31" s="1909"/>
      <c r="W31" s="1909"/>
      <c r="X31" s="1909"/>
      <c r="Y31" s="1909"/>
      <c r="Z31" s="1909"/>
      <c r="AA31" s="1909"/>
      <c r="AB31" s="1909"/>
      <c r="AC31" s="1909"/>
      <c r="AD31" s="1909"/>
      <c r="AE31" s="1909"/>
      <c r="AF31" s="1909"/>
      <c r="AG31" s="1909"/>
      <c r="AH31" s="1909"/>
      <c r="AI31" s="1909"/>
      <c r="AJ31" s="1909"/>
      <c r="AK31" s="1909"/>
      <c r="AL31" s="1909"/>
      <c r="AM31" s="1909"/>
      <c r="AN31" s="1909"/>
      <c r="AO31" s="1909"/>
      <c r="AP31" s="1909"/>
      <c r="AQ31" s="1909"/>
      <c r="AR31" s="1909"/>
      <c r="AS31" s="1909"/>
      <c r="AT31" s="1909"/>
      <c r="AU31" s="1909"/>
      <c r="AV31" s="1909"/>
      <c r="AW31" s="1909"/>
      <c r="AX31" s="1909"/>
      <c r="AY31" s="1909"/>
      <c r="AZ31" s="1909"/>
      <c r="BA31" s="1909"/>
      <c r="BB31" s="1909"/>
      <c r="BC31" s="1909"/>
      <c r="BD31" s="1909"/>
      <c r="BE31" s="1909"/>
      <c r="BF31" s="1909"/>
      <c r="BG31" s="1909"/>
      <c r="BH31" s="1909"/>
      <c r="BI31" s="1909"/>
      <c r="BJ31" s="1909"/>
      <c r="BK31" s="1909"/>
      <c r="BL31" s="1909"/>
      <c r="BM31" s="1909"/>
      <c r="BN31" s="1909"/>
      <c r="BO31" s="1909"/>
      <c r="BP31" s="1909"/>
      <c r="BQ31" s="1909"/>
      <c r="BR31" s="1909"/>
      <c r="BS31" s="1909"/>
      <c r="BT31" s="1909"/>
      <c r="BU31" s="1909"/>
      <c r="BV31" s="1909"/>
      <c r="BW31" s="1909"/>
      <c r="BX31" s="1909"/>
      <c r="BY31" s="1909"/>
      <c r="BZ31" s="1909"/>
      <c r="CA31" s="1909"/>
      <c r="CB31" s="1909"/>
      <c r="CC31" s="1909"/>
      <c r="CD31" s="1909"/>
      <c r="CE31" s="1909"/>
      <c r="CF31" s="1909"/>
      <c r="CG31" s="1909"/>
      <c r="CH31" s="1909"/>
      <c r="CI31" s="1909"/>
      <c r="CJ31" s="1909"/>
      <c r="CK31" s="1909"/>
      <c r="CL31" s="1909"/>
      <c r="CM31" s="1909"/>
      <c r="CN31" s="1909"/>
      <c r="CO31" s="1909"/>
      <c r="CP31" s="1909"/>
      <c r="CQ31" s="1909"/>
      <c r="CR31" s="1909"/>
      <c r="CS31" s="1909"/>
      <c r="CT31" s="1909"/>
      <c r="CU31" s="1909"/>
      <c r="CV31" s="1909"/>
      <c r="CW31" s="1909"/>
      <c r="CX31" s="1909"/>
      <c r="CY31" s="1909"/>
      <c r="CZ31" s="1909"/>
      <c r="DA31" s="1909"/>
      <c r="DB31" s="1909"/>
      <c r="DC31" s="1909"/>
      <c r="DD31" s="1909"/>
      <c r="DE31" s="1909"/>
      <c r="DF31" s="1909"/>
      <c r="DG31" s="1909"/>
      <c r="DH31" s="1909"/>
      <c r="DI31" s="1909"/>
      <c r="DJ31" s="1909"/>
      <c r="DK31" s="1909"/>
      <c r="DL31" s="1909"/>
      <c r="DM31" s="1909"/>
      <c r="DN31" s="1909"/>
      <c r="DO31" s="1909"/>
      <c r="DP31" s="1909"/>
      <c r="DQ31" s="1909"/>
      <c r="DR31" s="1909"/>
      <c r="DS31" s="1909"/>
      <c r="DT31" s="1909"/>
      <c r="DU31" s="1909"/>
      <c r="DV31" s="1909"/>
      <c r="DW31" s="1909"/>
      <c r="DX31" s="1909"/>
      <c r="DY31" s="1909"/>
      <c r="DZ31" s="1909"/>
      <c r="EA31" s="1909"/>
      <c r="EB31" s="1909"/>
      <c r="EC31" s="1909"/>
      <c r="ED31" s="1909"/>
      <c r="EE31" s="1909"/>
      <c r="EF31" s="1909"/>
      <c r="EG31" s="1909"/>
      <c r="EH31" s="1909"/>
      <c r="EI31" s="1909"/>
      <c r="EJ31" s="1909"/>
      <c r="EK31" s="1909"/>
      <c r="EL31" s="1909"/>
      <c r="EM31" s="1909"/>
      <c r="EN31" s="1909"/>
      <c r="EO31" s="1909"/>
      <c r="EP31" s="1909"/>
      <c r="EQ31" s="1909"/>
      <c r="ER31" s="1909"/>
      <c r="ES31" s="1909"/>
      <c r="ET31" s="1909"/>
      <c r="EU31" s="1909"/>
      <c r="EV31" s="1909"/>
      <c r="EW31" s="1909"/>
      <c r="EX31" s="1909"/>
      <c r="EY31" s="1909"/>
      <c r="EZ31" s="1909"/>
      <c r="FA31" s="1909"/>
      <c r="FB31" s="1909"/>
      <c r="FC31" s="1909"/>
      <c r="FD31" s="1909"/>
      <c r="FE31" s="1909"/>
      <c r="FF31" s="1909"/>
      <c r="FG31" s="1909"/>
      <c r="FH31" s="1909"/>
      <c r="FI31" s="1909"/>
      <c r="FJ31" s="1909"/>
      <c r="FK31" s="1909"/>
      <c r="FL31" s="1909"/>
      <c r="FM31" s="1909"/>
      <c r="FN31" s="1909"/>
      <c r="FO31" s="1909"/>
      <c r="FP31" s="1909"/>
      <c r="FQ31" s="1909"/>
      <c r="FR31" s="1909"/>
      <c r="FS31" s="1909"/>
      <c r="FT31" s="1909"/>
      <c r="FU31" s="1909"/>
      <c r="FV31" s="1909"/>
      <c r="FW31" s="1909"/>
      <c r="FX31" s="1909"/>
      <c r="FY31" s="1909"/>
      <c r="FZ31" s="1909"/>
      <c r="GA31" s="1909"/>
      <c r="GB31" s="1909"/>
      <c r="GC31" s="1909"/>
      <c r="GD31" s="1909"/>
      <c r="GE31" s="1909"/>
    </row>
    <row r="32" spans="1:187">
      <c r="A32" s="1956"/>
      <c r="B32" s="1955"/>
      <c r="C32" s="1955"/>
      <c r="D32" s="1955"/>
      <c r="E32" s="1955"/>
      <c r="F32" s="1955"/>
      <c r="G32" s="1955"/>
      <c r="H32" s="1909"/>
      <c r="I32" s="1909"/>
      <c r="J32" s="1909"/>
      <c r="K32" s="1909"/>
      <c r="L32" s="1909"/>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09"/>
      <c r="AM32" s="1909"/>
      <c r="AN32" s="1909"/>
      <c r="AO32" s="1909"/>
      <c r="AP32" s="1909"/>
      <c r="AQ32" s="1909"/>
      <c r="AR32" s="1909"/>
      <c r="AS32" s="1909"/>
      <c r="AT32" s="1909"/>
      <c r="AU32" s="1909"/>
      <c r="AV32" s="1909"/>
      <c r="AW32" s="1909"/>
      <c r="AX32" s="1909"/>
      <c r="AY32" s="1909"/>
      <c r="AZ32" s="1909"/>
      <c r="BA32" s="1909"/>
      <c r="BB32" s="1909"/>
      <c r="BC32" s="1909"/>
      <c r="BD32" s="1909"/>
      <c r="BE32" s="1909"/>
      <c r="BF32" s="1909"/>
      <c r="BG32" s="1909"/>
      <c r="BH32" s="1909"/>
      <c r="BI32" s="1909"/>
      <c r="BJ32" s="1909"/>
      <c r="BK32" s="1909"/>
      <c r="BL32" s="1909"/>
      <c r="BM32" s="1909"/>
      <c r="BN32" s="1909"/>
      <c r="BO32" s="1909"/>
      <c r="BP32" s="1909"/>
      <c r="BQ32" s="1909"/>
      <c r="BR32" s="1909"/>
      <c r="BS32" s="1909"/>
      <c r="BT32" s="1909"/>
      <c r="BU32" s="1909"/>
      <c r="BV32" s="1909"/>
      <c r="BW32" s="1909"/>
      <c r="BX32" s="1909"/>
      <c r="BY32" s="1909"/>
      <c r="BZ32" s="1909"/>
      <c r="CA32" s="1909"/>
      <c r="CB32" s="1909"/>
      <c r="CC32" s="1909"/>
      <c r="CD32" s="1909"/>
      <c r="CE32" s="1909"/>
      <c r="CF32" s="1909"/>
      <c r="CG32" s="1909"/>
      <c r="CH32" s="1909"/>
      <c r="CI32" s="1909"/>
      <c r="CJ32" s="1909"/>
      <c r="CK32" s="1909"/>
      <c r="CL32" s="1909"/>
      <c r="CM32" s="1909"/>
      <c r="CN32" s="1909"/>
      <c r="CO32" s="1909"/>
      <c r="CP32" s="1909"/>
      <c r="CQ32" s="1909"/>
      <c r="CR32" s="1909"/>
      <c r="CS32" s="1909"/>
      <c r="CT32" s="1909"/>
      <c r="CU32" s="1909"/>
      <c r="CV32" s="1909"/>
      <c r="CW32" s="1909"/>
      <c r="CX32" s="1909"/>
      <c r="CY32" s="1909"/>
      <c r="CZ32" s="1909"/>
      <c r="DA32" s="1909"/>
      <c r="DB32" s="1909"/>
      <c r="DC32" s="1909"/>
      <c r="DD32" s="1909"/>
      <c r="DE32" s="1909"/>
      <c r="DF32" s="1909"/>
      <c r="DG32" s="1909"/>
      <c r="DH32" s="1909"/>
      <c r="DI32" s="1909"/>
      <c r="DJ32" s="1909"/>
      <c r="DK32" s="1909"/>
      <c r="DL32" s="1909"/>
      <c r="DM32" s="1909"/>
      <c r="DN32" s="1909"/>
      <c r="DO32" s="1909"/>
      <c r="DP32" s="1909"/>
      <c r="DQ32" s="1909"/>
      <c r="DR32" s="1909"/>
      <c r="DS32" s="1909"/>
      <c r="DT32" s="1909"/>
      <c r="DU32" s="1909"/>
      <c r="DV32" s="1909"/>
      <c r="DW32" s="1909"/>
      <c r="DX32" s="1909"/>
      <c r="DY32" s="1909"/>
      <c r="DZ32" s="1909"/>
      <c r="EA32" s="1909"/>
      <c r="EB32" s="1909"/>
      <c r="EC32" s="1909"/>
      <c r="ED32" s="1909"/>
      <c r="EE32" s="1909"/>
      <c r="EF32" s="1909"/>
      <c r="EG32" s="1909"/>
      <c r="EH32" s="1909"/>
      <c r="EI32" s="1909"/>
      <c r="EJ32" s="1909"/>
      <c r="EK32" s="1909"/>
      <c r="EL32" s="1909"/>
      <c r="EM32" s="1909"/>
      <c r="EN32" s="1909"/>
      <c r="EO32" s="1909"/>
      <c r="EP32" s="1909"/>
      <c r="EQ32" s="1909"/>
      <c r="ER32" s="1909"/>
      <c r="ES32" s="1909"/>
      <c r="ET32" s="1909"/>
      <c r="EU32" s="1909"/>
      <c r="EV32" s="1909"/>
      <c r="EW32" s="1909"/>
      <c r="EX32" s="1909"/>
      <c r="EY32" s="1909"/>
      <c r="EZ32" s="1909"/>
      <c r="FA32" s="1909"/>
      <c r="FB32" s="1909"/>
      <c r="FC32" s="1909"/>
      <c r="FD32" s="1909"/>
      <c r="FE32" s="1909"/>
      <c r="FF32" s="1909"/>
      <c r="FG32" s="1909"/>
      <c r="FH32" s="1909"/>
      <c r="FI32" s="1909"/>
      <c r="FJ32" s="1909"/>
      <c r="FK32" s="1909"/>
      <c r="FL32" s="1909"/>
      <c r="FM32" s="1909"/>
      <c r="FN32" s="1909"/>
      <c r="FO32" s="1909"/>
      <c r="FP32" s="1909"/>
      <c r="FQ32" s="1909"/>
      <c r="FR32" s="1909"/>
      <c r="FS32" s="1909"/>
      <c r="FT32" s="1909"/>
      <c r="FU32" s="1909"/>
      <c r="FV32" s="1909"/>
      <c r="FW32" s="1909"/>
      <c r="FX32" s="1909"/>
      <c r="FY32" s="1909"/>
      <c r="FZ32" s="1909"/>
      <c r="GA32" s="1909"/>
      <c r="GB32" s="1909"/>
      <c r="GC32" s="1909"/>
      <c r="GD32" s="1909"/>
      <c r="GE32" s="1909"/>
    </row>
    <row r="33" spans="1:187">
      <c r="A33" s="1956"/>
      <c r="B33" s="1955"/>
      <c r="C33" s="1955"/>
      <c r="D33" s="1955"/>
      <c r="E33" s="1955"/>
      <c r="F33" s="1955"/>
      <c r="G33" s="1955"/>
      <c r="H33" s="1909"/>
      <c r="I33" s="1909"/>
      <c r="J33" s="1909"/>
      <c r="K33" s="1909"/>
      <c r="L33" s="1909"/>
      <c r="M33" s="1909"/>
      <c r="N33" s="1909"/>
      <c r="O33" s="1909"/>
      <c r="P33" s="1909"/>
      <c r="Q33" s="1909"/>
      <c r="R33" s="1909"/>
      <c r="S33" s="1909"/>
      <c r="T33" s="1909"/>
      <c r="U33" s="1909"/>
      <c r="V33" s="1909"/>
      <c r="W33" s="1909"/>
      <c r="X33" s="1909"/>
      <c r="Y33" s="1909"/>
      <c r="Z33" s="1909"/>
      <c r="AA33" s="1909"/>
      <c r="AB33" s="1909"/>
      <c r="AC33" s="1909"/>
      <c r="AD33" s="1909"/>
      <c r="AE33" s="1909"/>
      <c r="AF33" s="1909"/>
      <c r="AG33" s="1909"/>
      <c r="AH33" s="1909"/>
      <c r="AI33" s="1909"/>
      <c r="AJ33" s="1909"/>
      <c r="AK33" s="1909"/>
      <c r="AL33" s="1909"/>
      <c r="AM33" s="1909"/>
      <c r="AN33" s="1909"/>
      <c r="AO33" s="1909"/>
      <c r="AP33" s="1909"/>
      <c r="AQ33" s="1909"/>
      <c r="AR33" s="1909"/>
      <c r="AS33" s="1909"/>
      <c r="AT33" s="1909"/>
      <c r="AU33" s="1909"/>
      <c r="AV33" s="1909"/>
      <c r="AW33" s="1909"/>
      <c r="AX33" s="1909"/>
      <c r="AY33" s="1909"/>
      <c r="AZ33" s="1909"/>
      <c r="BA33" s="1909"/>
      <c r="BB33" s="1909"/>
      <c r="BC33" s="1909"/>
      <c r="BD33" s="1909"/>
      <c r="BE33" s="1909"/>
      <c r="BF33" s="1909"/>
      <c r="BG33" s="1909"/>
      <c r="BH33" s="1909"/>
      <c r="BI33" s="1909"/>
      <c r="BJ33" s="1909"/>
      <c r="BK33" s="1909"/>
      <c r="BL33" s="1909"/>
      <c r="BM33" s="1909"/>
      <c r="BN33" s="1909"/>
      <c r="BO33" s="1909"/>
      <c r="BP33" s="1909"/>
      <c r="BQ33" s="1909"/>
      <c r="BR33" s="1909"/>
      <c r="BS33" s="1909"/>
      <c r="BT33" s="1909"/>
      <c r="BU33" s="1909"/>
      <c r="BV33" s="1909"/>
      <c r="BW33" s="1909"/>
      <c r="BX33" s="1909"/>
      <c r="BY33" s="1909"/>
      <c r="BZ33" s="1909"/>
      <c r="CA33" s="1909"/>
      <c r="CB33" s="1909"/>
      <c r="CC33" s="1909"/>
      <c r="CD33" s="1909"/>
      <c r="CE33" s="1909"/>
      <c r="CF33" s="1909"/>
      <c r="CG33" s="1909"/>
      <c r="CH33" s="1909"/>
      <c r="CI33" s="1909"/>
      <c r="CJ33" s="1909"/>
      <c r="CK33" s="1909"/>
      <c r="CL33" s="1909"/>
      <c r="CM33" s="1909"/>
      <c r="CN33" s="1909"/>
      <c r="CO33" s="1909"/>
      <c r="CP33" s="1909"/>
      <c r="CQ33" s="1909"/>
      <c r="CR33" s="1909"/>
      <c r="CS33" s="1909"/>
      <c r="CT33" s="1909"/>
      <c r="CU33" s="1909"/>
      <c r="CV33" s="1909"/>
      <c r="CW33" s="1909"/>
      <c r="CX33" s="1909"/>
      <c r="CY33" s="1909"/>
      <c r="CZ33" s="1909"/>
      <c r="DA33" s="1909"/>
      <c r="DB33" s="1909"/>
      <c r="DC33" s="1909"/>
      <c r="DD33" s="1909"/>
      <c r="DE33" s="1909"/>
      <c r="DF33" s="1909"/>
      <c r="DG33" s="1909"/>
      <c r="DH33" s="1909"/>
      <c r="DI33" s="1909"/>
      <c r="DJ33" s="1909"/>
      <c r="DK33" s="1909"/>
      <c r="DL33" s="1909"/>
      <c r="DM33" s="1909"/>
      <c r="DN33" s="1909"/>
      <c r="DO33" s="1909"/>
      <c r="DP33" s="1909"/>
      <c r="DQ33" s="1909"/>
      <c r="DR33" s="1909"/>
      <c r="DS33" s="1909"/>
      <c r="DT33" s="1909"/>
      <c r="DU33" s="1909"/>
      <c r="DV33" s="1909"/>
      <c r="DW33" s="1909"/>
      <c r="DX33" s="1909"/>
      <c r="DY33" s="1909"/>
      <c r="DZ33" s="1909"/>
      <c r="EA33" s="1909"/>
      <c r="EB33" s="1909"/>
      <c r="EC33" s="1909"/>
      <c r="ED33" s="1909"/>
      <c r="EE33" s="1909"/>
      <c r="EF33" s="1909"/>
      <c r="EG33" s="1909"/>
      <c r="EH33" s="1909"/>
      <c r="EI33" s="1909"/>
      <c r="EJ33" s="1909"/>
      <c r="EK33" s="1909"/>
      <c r="EL33" s="1909"/>
      <c r="EM33" s="1909"/>
      <c r="EN33" s="1909"/>
      <c r="EO33" s="1909"/>
      <c r="EP33" s="1909"/>
      <c r="EQ33" s="1909"/>
      <c r="ER33" s="1909"/>
      <c r="ES33" s="1909"/>
      <c r="ET33" s="1909"/>
      <c r="EU33" s="1909"/>
      <c r="EV33" s="1909"/>
      <c r="EW33" s="1909"/>
      <c r="EX33" s="1909"/>
      <c r="EY33" s="1909"/>
      <c r="EZ33" s="1909"/>
      <c r="FA33" s="1909"/>
      <c r="FB33" s="1909"/>
      <c r="FC33" s="1909"/>
      <c r="FD33" s="1909"/>
      <c r="FE33" s="1909"/>
      <c r="FF33" s="1909"/>
      <c r="FG33" s="1909"/>
      <c r="FH33" s="1909"/>
      <c r="FI33" s="1909"/>
      <c r="FJ33" s="1909"/>
      <c r="FK33" s="1909"/>
      <c r="FL33" s="1909"/>
      <c r="FM33" s="1909"/>
      <c r="FN33" s="1909"/>
      <c r="FO33" s="1909"/>
      <c r="FP33" s="1909"/>
      <c r="FQ33" s="1909"/>
      <c r="FR33" s="1909"/>
      <c r="FS33" s="1909"/>
      <c r="FT33" s="1909"/>
      <c r="FU33" s="1909"/>
      <c r="FV33" s="1909"/>
      <c r="FW33" s="1909"/>
      <c r="FX33" s="1909"/>
      <c r="FY33" s="1909"/>
      <c r="FZ33" s="1909"/>
      <c r="GA33" s="1909"/>
      <c r="GB33" s="1909"/>
      <c r="GC33" s="1909"/>
      <c r="GD33" s="1909"/>
      <c r="GE33" s="1909"/>
    </row>
    <row r="34" spans="1:187">
      <c r="A34" s="1956"/>
      <c r="B34" s="1955"/>
      <c r="C34" s="1955"/>
      <c r="D34" s="1955"/>
      <c r="E34" s="1955"/>
      <c r="F34" s="1955"/>
      <c r="G34" s="1955"/>
      <c r="H34" s="1909"/>
      <c r="I34" s="1909"/>
      <c r="J34" s="1909"/>
      <c r="K34" s="1909"/>
      <c r="L34" s="1909"/>
      <c r="M34" s="1909"/>
      <c r="N34" s="1909"/>
      <c r="O34" s="1909"/>
      <c r="P34" s="1909"/>
      <c r="Q34" s="1909"/>
      <c r="R34" s="1909"/>
      <c r="S34" s="1909"/>
      <c r="T34" s="1909"/>
      <c r="U34" s="1909"/>
      <c r="V34" s="1909"/>
      <c r="W34" s="1909"/>
      <c r="X34" s="1909"/>
      <c r="Y34" s="1909"/>
      <c r="Z34" s="1909"/>
      <c r="AA34" s="1909"/>
      <c r="AB34" s="1909"/>
      <c r="AC34" s="1909"/>
      <c r="AD34" s="1909"/>
      <c r="AE34" s="1909"/>
      <c r="AF34" s="1909"/>
      <c r="AG34" s="1909"/>
      <c r="AH34" s="1909"/>
      <c r="AI34" s="1909"/>
      <c r="AJ34" s="1909"/>
      <c r="AK34" s="1909"/>
      <c r="AL34" s="1909"/>
      <c r="AM34" s="1909"/>
      <c r="AN34" s="1909"/>
      <c r="AO34" s="1909"/>
      <c r="AP34" s="1909"/>
      <c r="AQ34" s="1909"/>
      <c r="AR34" s="1909"/>
      <c r="AS34" s="1909"/>
      <c r="AT34" s="1909"/>
      <c r="AU34" s="1909"/>
      <c r="AV34" s="1909"/>
      <c r="AW34" s="1909"/>
      <c r="AX34" s="1909"/>
      <c r="AY34" s="1909"/>
      <c r="AZ34" s="1909"/>
      <c r="BA34" s="1909"/>
      <c r="BB34" s="1909"/>
      <c r="BC34" s="1909"/>
      <c r="BD34" s="1909"/>
      <c r="BE34" s="1909"/>
      <c r="BF34" s="1909"/>
      <c r="BG34" s="1909"/>
      <c r="BH34" s="1909"/>
      <c r="BI34" s="1909"/>
      <c r="BJ34" s="1909"/>
      <c r="BK34" s="1909"/>
      <c r="BL34" s="1909"/>
      <c r="BM34" s="1909"/>
      <c r="BN34" s="1909"/>
      <c r="BO34" s="1909"/>
      <c r="BP34" s="1909"/>
      <c r="BQ34" s="1909"/>
      <c r="BR34" s="1909"/>
      <c r="BS34" s="1909"/>
      <c r="BT34" s="1909"/>
      <c r="BU34" s="1909"/>
      <c r="BV34" s="1909"/>
      <c r="BW34" s="1909"/>
      <c r="BX34" s="1909"/>
      <c r="BY34" s="1909"/>
      <c r="BZ34" s="1909"/>
      <c r="CA34" s="1909"/>
      <c r="CB34" s="1909"/>
      <c r="CC34" s="1909"/>
      <c r="CD34" s="1909"/>
      <c r="CE34" s="1909"/>
      <c r="CF34" s="1909"/>
      <c r="CG34" s="1909"/>
      <c r="CH34" s="1909"/>
      <c r="CI34" s="1909"/>
      <c r="CJ34" s="1909"/>
      <c r="CK34" s="1909"/>
      <c r="CL34" s="1909"/>
      <c r="CM34" s="1909"/>
      <c r="CN34" s="1909"/>
      <c r="CO34" s="1909"/>
      <c r="CP34" s="1909"/>
      <c r="CQ34" s="1909"/>
      <c r="CR34" s="1909"/>
      <c r="CS34" s="1909"/>
      <c r="CT34" s="1909"/>
      <c r="CU34" s="1909"/>
      <c r="CV34" s="1909"/>
      <c r="CW34" s="1909"/>
      <c r="CX34" s="1909"/>
      <c r="CY34" s="1909"/>
      <c r="CZ34" s="1909"/>
      <c r="DA34" s="1909"/>
      <c r="DB34" s="1909"/>
      <c r="DC34" s="1909"/>
      <c r="DD34" s="1909"/>
      <c r="DE34" s="1909"/>
      <c r="DF34" s="1909"/>
      <c r="DG34" s="1909"/>
      <c r="DH34" s="1909"/>
      <c r="DI34" s="1909"/>
      <c r="DJ34" s="1909"/>
      <c r="DK34" s="1909"/>
      <c r="DL34" s="1909"/>
      <c r="DM34" s="1909"/>
      <c r="DN34" s="1909"/>
      <c r="DO34" s="1909"/>
      <c r="DP34" s="1909"/>
      <c r="DQ34" s="1909"/>
      <c r="DR34" s="1909"/>
      <c r="DS34" s="1909"/>
      <c r="DT34" s="1909"/>
      <c r="DU34" s="1909"/>
      <c r="DV34" s="1909"/>
      <c r="DW34" s="1909"/>
      <c r="DX34" s="1909"/>
      <c r="DY34" s="1909"/>
      <c r="DZ34" s="1909"/>
      <c r="EA34" s="1909"/>
      <c r="EB34" s="1909"/>
      <c r="EC34" s="1909"/>
      <c r="ED34" s="1909"/>
      <c r="EE34" s="1909"/>
      <c r="EF34" s="1909"/>
      <c r="EG34" s="1909"/>
      <c r="EH34" s="1909"/>
      <c r="EI34" s="1909"/>
      <c r="EJ34" s="1909"/>
      <c r="EK34" s="1909"/>
      <c r="EL34" s="1909"/>
      <c r="EM34" s="1909"/>
      <c r="EN34" s="1909"/>
      <c r="EO34" s="1909"/>
      <c r="EP34" s="1909"/>
      <c r="EQ34" s="1909"/>
      <c r="ER34" s="1909"/>
      <c r="ES34" s="1909"/>
      <c r="ET34" s="1909"/>
      <c r="EU34" s="1909"/>
      <c r="EV34" s="1909"/>
      <c r="EW34" s="1909"/>
      <c r="EX34" s="1909"/>
      <c r="EY34" s="1909"/>
      <c r="EZ34" s="1909"/>
      <c r="FA34" s="1909"/>
      <c r="FB34" s="1909"/>
      <c r="FC34" s="1909"/>
      <c r="FD34" s="1909"/>
      <c r="FE34" s="1909"/>
      <c r="FF34" s="1909"/>
      <c r="FG34" s="1909"/>
      <c r="FH34" s="1909"/>
      <c r="FI34" s="1909"/>
      <c r="FJ34" s="1909"/>
      <c r="FK34" s="1909"/>
      <c r="FL34" s="1909"/>
      <c r="FM34" s="1909"/>
      <c r="FN34" s="1909"/>
      <c r="FO34" s="1909"/>
      <c r="FP34" s="1909"/>
      <c r="FQ34" s="1909"/>
      <c r="FR34" s="1909"/>
      <c r="FS34" s="1909"/>
      <c r="FT34" s="1909"/>
      <c r="FU34" s="1909"/>
      <c r="FV34" s="1909"/>
      <c r="FW34" s="1909"/>
      <c r="FX34" s="1909"/>
      <c r="FY34" s="1909"/>
      <c r="FZ34" s="1909"/>
      <c r="GA34" s="1909"/>
      <c r="GB34" s="1909"/>
      <c r="GC34" s="1909"/>
      <c r="GD34" s="1909"/>
      <c r="GE34" s="1909"/>
    </row>
    <row r="35" spans="1:187">
      <c r="A35" s="1956"/>
      <c r="B35" s="1955"/>
      <c r="C35" s="1955"/>
      <c r="D35" s="1955"/>
      <c r="E35" s="1955"/>
      <c r="F35" s="1955"/>
      <c r="G35" s="1955"/>
      <c r="H35" s="1909"/>
      <c r="I35" s="1909"/>
      <c r="J35" s="1909"/>
      <c r="K35" s="1909"/>
      <c r="L35" s="1909"/>
      <c r="M35" s="1909"/>
      <c r="N35" s="1909"/>
      <c r="O35" s="1909"/>
      <c r="P35" s="1909"/>
      <c r="Q35" s="1909"/>
      <c r="R35" s="1909"/>
      <c r="S35" s="1909"/>
      <c r="T35" s="1909"/>
      <c r="U35" s="1909"/>
      <c r="V35" s="1909"/>
      <c r="W35" s="1909"/>
      <c r="X35" s="1909"/>
      <c r="Y35" s="1909"/>
      <c r="Z35" s="1909"/>
      <c r="AA35" s="1909"/>
      <c r="AB35" s="1909"/>
      <c r="AC35" s="1909"/>
      <c r="AD35" s="1909"/>
      <c r="AE35" s="1909"/>
      <c r="AF35" s="1909"/>
      <c r="AG35" s="1909"/>
      <c r="AH35" s="1909"/>
      <c r="AI35" s="1909"/>
      <c r="AJ35" s="1909"/>
      <c r="AK35" s="1909"/>
      <c r="AL35" s="1909"/>
      <c r="AM35" s="1909"/>
      <c r="AN35" s="1909"/>
      <c r="AO35" s="1909"/>
      <c r="AP35" s="1909"/>
      <c r="AQ35" s="1909"/>
      <c r="AR35" s="1909"/>
      <c r="AS35" s="1909"/>
      <c r="AT35" s="1909"/>
      <c r="AU35" s="1909"/>
      <c r="AV35" s="1909"/>
      <c r="AW35" s="1909"/>
      <c r="AX35" s="1909"/>
      <c r="AY35" s="1909"/>
      <c r="AZ35" s="1909"/>
      <c r="BA35" s="1909"/>
      <c r="BB35" s="1909"/>
      <c r="BC35" s="1909"/>
      <c r="BD35" s="1909"/>
      <c r="BE35" s="1909"/>
      <c r="BF35" s="1909"/>
      <c r="BG35" s="1909"/>
      <c r="BH35" s="1909"/>
      <c r="BI35" s="1909"/>
      <c r="BJ35" s="1909"/>
      <c r="BK35" s="1909"/>
      <c r="BL35" s="1909"/>
      <c r="BM35" s="1909"/>
      <c r="BN35" s="1909"/>
      <c r="BO35" s="1909"/>
      <c r="BP35" s="1909"/>
      <c r="BQ35" s="1909"/>
      <c r="BR35" s="1909"/>
      <c r="BS35" s="1909"/>
      <c r="BT35" s="1909"/>
      <c r="BU35" s="1909"/>
      <c r="BV35" s="1909"/>
      <c r="BW35" s="1909"/>
      <c r="BX35" s="1909"/>
      <c r="BY35" s="1909"/>
      <c r="BZ35" s="1909"/>
      <c r="CA35" s="1909"/>
      <c r="CB35" s="1909"/>
      <c r="CC35" s="1909"/>
      <c r="CD35" s="1909"/>
      <c r="CE35" s="1909"/>
      <c r="CF35" s="1909"/>
      <c r="CG35" s="1909"/>
      <c r="CH35" s="1909"/>
      <c r="CI35" s="1909"/>
      <c r="CJ35" s="1909"/>
      <c r="CK35" s="1909"/>
      <c r="CL35" s="1909"/>
      <c r="CM35" s="1909"/>
      <c r="CN35" s="1909"/>
      <c r="CO35" s="1909"/>
      <c r="CP35" s="1909"/>
      <c r="CQ35" s="1909"/>
      <c r="CR35" s="1909"/>
      <c r="CS35" s="1909"/>
      <c r="CT35" s="1909"/>
      <c r="CU35" s="1909"/>
      <c r="CV35" s="1909"/>
      <c r="CW35" s="1909"/>
      <c r="CX35" s="1909"/>
      <c r="CY35" s="1909"/>
      <c r="CZ35" s="1909"/>
      <c r="DA35" s="1909"/>
      <c r="DB35" s="1909"/>
      <c r="DC35" s="1909"/>
      <c r="DD35" s="1909"/>
      <c r="DE35" s="1909"/>
      <c r="DF35" s="1909"/>
      <c r="DG35" s="1909"/>
      <c r="DH35" s="1909"/>
      <c r="DI35" s="1909"/>
      <c r="DJ35" s="1909"/>
      <c r="DK35" s="1909"/>
      <c r="DL35" s="1909"/>
      <c r="DM35" s="1909"/>
      <c r="DN35" s="1909"/>
      <c r="DO35" s="1909"/>
      <c r="DP35" s="1909"/>
      <c r="DQ35" s="1909"/>
      <c r="DR35" s="1909"/>
      <c r="DS35" s="1909"/>
      <c r="DT35" s="1909"/>
      <c r="DU35" s="1909"/>
      <c r="DV35" s="1909"/>
      <c r="DW35" s="1909"/>
      <c r="DX35" s="1909"/>
      <c r="DY35" s="1909"/>
      <c r="DZ35" s="1909"/>
      <c r="EA35" s="1909"/>
      <c r="EB35" s="1909"/>
      <c r="EC35" s="1909"/>
      <c r="ED35" s="1909"/>
      <c r="EE35" s="1909"/>
      <c r="EF35" s="1909"/>
      <c r="EG35" s="1909"/>
      <c r="EH35" s="1909"/>
      <c r="EI35" s="1909"/>
      <c r="EJ35" s="1909"/>
      <c r="EK35" s="1909"/>
      <c r="EL35" s="1909"/>
      <c r="EM35" s="1909"/>
      <c r="EN35" s="1909"/>
      <c r="EO35" s="1909"/>
      <c r="EP35" s="1909"/>
      <c r="EQ35" s="1909"/>
      <c r="ER35" s="1909"/>
      <c r="ES35" s="1909"/>
      <c r="ET35" s="1909"/>
      <c r="EU35" s="1909"/>
      <c r="EV35" s="1909"/>
      <c r="EW35" s="1909"/>
      <c r="EX35" s="1909"/>
      <c r="EY35" s="1909"/>
      <c r="EZ35" s="1909"/>
      <c r="FA35" s="1909"/>
      <c r="FB35" s="1909"/>
      <c r="FC35" s="1909"/>
      <c r="FD35" s="1909"/>
      <c r="FE35" s="1909"/>
      <c r="FF35" s="1909"/>
      <c r="FG35" s="1909"/>
      <c r="FH35" s="1909"/>
      <c r="FI35" s="1909"/>
      <c r="FJ35" s="1909"/>
      <c r="FK35" s="1909"/>
      <c r="FL35" s="1909"/>
      <c r="FM35" s="1909"/>
      <c r="FN35" s="1909"/>
      <c r="FO35" s="1909"/>
      <c r="FP35" s="1909"/>
      <c r="FQ35" s="1909"/>
      <c r="FR35" s="1909"/>
      <c r="FS35" s="1909"/>
      <c r="FT35" s="1909"/>
      <c r="FU35" s="1909"/>
      <c r="FV35" s="1909"/>
      <c r="FW35" s="1909"/>
      <c r="FX35" s="1909"/>
      <c r="FY35" s="1909"/>
      <c r="FZ35" s="1909"/>
      <c r="GA35" s="1909"/>
      <c r="GB35" s="1909"/>
      <c r="GC35" s="1909"/>
      <c r="GD35" s="1909"/>
      <c r="GE35" s="1909"/>
    </row>
    <row r="36" spans="1:187">
      <c r="A36" s="1956"/>
      <c r="B36" s="1955"/>
      <c r="C36" s="1955"/>
      <c r="D36" s="1955"/>
      <c r="E36" s="1955"/>
      <c r="F36" s="1955"/>
      <c r="G36" s="1955"/>
      <c r="H36" s="1909"/>
      <c r="I36" s="1909"/>
      <c r="J36" s="1909"/>
      <c r="K36" s="1909"/>
      <c r="L36" s="1909"/>
      <c r="M36" s="1909"/>
      <c r="N36" s="1909"/>
      <c r="O36" s="1909"/>
      <c r="P36" s="1909"/>
      <c r="Q36" s="1909"/>
      <c r="R36" s="1909"/>
      <c r="S36" s="1909"/>
      <c r="T36" s="1909"/>
      <c r="U36" s="1909"/>
      <c r="V36" s="1909"/>
      <c r="W36" s="1909"/>
      <c r="X36" s="1909"/>
      <c r="Y36" s="1909"/>
      <c r="Z36" s="1909"/>
      <c r="AA36" s="1909"/>
      <c r="AB36" s="1909"/>
      <c r="AC36" s="1909"/>
      <c r="AD36" s="1909"/>
      <c r="AE36" s="1909"/>
      <c r="AF36" s="1909"/>
      <c r="AG36" s="1909"/>
      <c r="AH36" s="1909"/>
      <c r="AI36" s="1909"/>
      <c r="AJ36" s="1909"/>
      <c r="AK36" s="1909"/>
      <c r="AL36" s="1909"/>
      <c r="AM36" s="1909"/>
      <c r="AN36" s="1909"/>
      <c r="AO36" s="1909"/>
      <c r="AP36" s="1909"/>
      <c r="AQ36" s="1909"/>
      <c r="AR36" s="1909"/>
      <c r="AS36" s="1909"/>
      <c r="AT36" s="1909"/>
      <c r="AU36" s="1909"/>
      <c r="AV36" s="1909"/>
      <c r="AW36" s="1909"/>
      <c r="AX36" s="1909"/>
      <c r="AY36" s="1909"/>
      <c r="AZ36" s="1909"/>
      <c r="BA36" s="1909"/>
      <c r="BB36" s="1909"/>
      <c r="BC36" s="1909"/>
      <c r="BD36" s="1909"/>
      <c r="BE36" s="1909"/>
      <c r="BF36" s="1909"/>
      <c r="BG36" s="1909"/>
      <c r="BH36" s="1909"/>
      <c r="BI36" s="1909"/>
      <c r="BJ36" s="1909"/>
      <c r="BK36" s="1909"/>
      <c r="BL36" s="1909"/>
      <c r="BM36" s="1909"/>
      <c r="BN36" s="1909"/>
      <c r="BO36" s="1909"/>
      <c r="BP36" s="1909"/>
      <c r="BQ36" s="1909"/>
      <c r="BR36" s="1909"/>
      <c r="BS36" s="1909"/>
      <c r="BT36" s="1909"/>
      <c r="BU36" s="1909"/>
      <c r="BV36" s="1909"/>
      <c r="BW36" s="1909"/>
      <c r="BX36" s="1909"/>
      <c r="BY36" s="1909"/>
      <c r="BZ36" s="1909"/>
      <c r="CA36" s="1909"/>
      <c r="CB36" s="1909"/>
      <c r="CC36" s="1909"/>
      <c r="CD36" s="1909"/>
      <c r="CE36" s="1909"/>
      <c r="CF36" s="1909"/>
      <c r="CG36" s="1909"/>
      <c r="CH36" s="1909"/>
      <c r="CI36" s="1909"/>
      <c r="CJ36" s="1909"/>
      <c r="CK36" s="1909"/>
      <c r="CL36" s="1909"/>
      <c r="CM36" s="1909"/>
      <c r="CN36" s="1909"/>
      <c r="CO36" s="1909"/>
      <c r="CP36" s="1909"/>
      <c r="CQ36" s="1909"/>
      <c r="CR36" s="1909"/>
      <c r="CS36" s="1909"/>
      <c r="CT36" s="1909"/>
      <c r="CU36" s="1909"/>
      <c r="CV36" s="1909"/>
      <c r="CW36" s="1909"/>
      <c r="CX36" s="1909"/>
      <c r="CY36" s="1909"/>
      <c r="CZ36" s="1909"/>
      <c r="DA36" s="1909"/>
      <c r="DB36" s="1909"/>
      <c r="DC36" s="1909"/>
      <c r="DD36" s="1909"/>
      <c r="DE36" s="1909"/>
      <c r="DF36" s="1909"/>
      <c r="DG36" s="1909"/>
      <c r="DH36" s="1909"/>
      <c r="DI36" s="1909"/>
      <c r="DJ36" s="1909"/>
      <c r="DK36" s="1909"/>
      <c r="DL36" s="1909"/>
      <c r="DM36" s="1909"/>
      <c r="DN36" s="1909"/>
      <c r="DO36" s="1909"/>
      <c r="DP36" s="1909"/>
      <c r="DQ36" s="1909"/>
      <c r="DR36" s="1909"/>
      <c r="DS36" s="1909"/>
      <c r="DT36" s="1909"/>
      <c r="DU36" s="1909"/>
      <c r="DV36" s="1909"/>
      <c r="DW36" s="1909"/>
      <c r="DX36" s="1909"/>
      <c r="DY36" s="1909"/>
      <c r="DZ36" s="1909"/>
      <c r="EA36" s="1909"/>
      <c r="EB36" s="1909"/>
      <c r="EC36" s="1909"/>
      <c r="ED36" s="1909"/>
      <c r="EE36" s="1909"/>
      <c r="EF36" s="1909"/>
      <c r="EG36" s="1909"/>
      <c r="EH36" s="1909"/>
      <c r="EI36" s="1909"/>
      <c r="EJ36" s="1909"/>
      <c r="EK36" s="1909"/>
      <c r="EL36" s="1909"/>
      <c r="EM36" s="1909"/>
      <c r="EN36" s="1909"/>
      <c r="EO36" s="1909"/>
      <c r="EP36" s="1909"/>
      <c r="EQ36" s="1909"/>
      <c r="ER36" s="1909"/>
      <c r="ES36" s="1909"/>
      <c r="ET36" s="1909"/>
      <c r="EU36" s="1909"/>
      <c r="EV36" s="1909"/>
      <c r="EW36" s="1909"/>
      <c r="EX36" s="1909"/>
      <c r="EY36" s="1909"/>
      <c r="EZ36" s="1909"/>
      <c r="FA36" s="1909"/>
      <c r="FB36" s="1909"/>
      <c r="FC36" s="1909"/>
      <c r="FD36" s="1909"/>
      <c r="FE36" s="1909"/>
      <c r="FF36" s="1909"/>
      <c r="FG36" s="1909"/>
      <c r="FH36" s="1909"/>
      <c r="FI36" s="1909"/>
      <c r="FJ36" s="1909"/>
      <c r="FK36" s="1909"/>
      <c r="FL36" s="1909"/>
      <c r="FM36" s="1909"/>
      <c r="FN36" s="1909"/>
      <c r="FO36" s="1909"/>
      <c r="FP36" s="1909"/>
      <c r="FQ36" s="1909"/>
      <c r="FR36" s="1909"/>
      <c r="FS36" s="1909"/>
      <c r="FT36" s="1909"/>
      <c r="FU36" s="1909"/>
      <c r="FV36" s="1909"/>
      <c r="FW36" s="1909"/>
      <c r="FX36" s="1909"/>
      <c r="FY36" s="1909"/>
      <c r="FZ36" s="1909"/>
      <c r="GA36" s="1909"/>
      <c r="GB36" s="1909"/>
      <c r="GC36" s="1909"/>
      <c r="GD36" s="1909"/>
      <c r="GE36" s="1909"/>
    </row>
    <row r="37" spans="1:187">
      <c r="A37" s="1956"/>
      <c r="B37" s="1955"/>
      <c r="C37" s="1955"/>
      <c r="D37" s="1955"/>
      <c r="E37" s="1955"/>
      <c r="F37" s="1955"/>
      <c r="G37" s="1955"/>
      <c r="H37" s="1909"/>
      <c r="I37" s="1909"/>
      <c r="J37" s="1909"/>
      <c r="K37" s="1909"/>
      <c r="L37" s="1909"/>
      <c r="M37" s="1909"/>
      <c r="N37" s="1909"/>
      <c r="O37" s="1909"/>
      <c r="P37" s="1909"/>
      <c r="Q37" s="1909"/>
      <c r="R37" s="1909"/>
      <c r="S37" s="1909"/>
      <c r="T37" s="1909"/>
      <c r="U37" s="1909"/>
      <c r="V37" s="1909"/>
      <c r="W37" s="1909"/>
      <c r="X37" s="1909"/>
      <c r="Y37" s="1909"/>
      <c r="Z37" s="1909"/>
      <c r="AA37" s="1909"/>
      <c r="AB37" s="1909"/>
      <c r="AC37" s="1909"/>
      <c r="AD37" s="1909"/>
      <c r="AE37" s="1909"/>
      <c r="AF37" s="1909"/>
      <c r="AG37" s="1909"/>
      <c r="AH37" s="1909"/>
      <c r="AI37" s="1909"/>
      <c r="AJ37" s="1909"/>
      <c r="AK37" s="1909"/>
      <c r="AL37" s="1909"/>
      <c r="AM37" s="1909"/>
      <c r="AN37" s="1909"/>
      <c r="AO37" s="1909"/>
      <c r="AP37" s="1909"/>
      <c r="AQ37" s="1909"/>
      <c r="AR37" s="1909"/>
      <c r="AS37" s="1909"/>
      <c r="AT37" s="1909"/>
      <c r="AU37" s="1909"/>
      <c r="AV37" s="1909"/>
      <c r="AW37" s="1909"/>
      <c r="AX37" s="1909"/>
      <c r="AY37" s="1909"/>
      <c r="AZ37" s="1909"/>
      <c r="BA37" s="1909"/>
      <c r="BB37" s="1909"/>
      <c r="BC37" s="1909"/>
      <c r="BD37" s="1909"/>
      <c r="BE37" s="1909"/>
      <c r="BF37" s="1909"/>
      <c r="BG37" s="1909"/>
      <c r="BH37" s="1909"/>
      <c r="BI37" s="1909"/>
      <c r="BJ37" s="1909"/>
      <c r="BK37" s="1909"/>
      <c r="BL37" s="1909"/>
      <c r="BM37" s="1909"/>
      <c r="BN37" s="1909"/>
      <c r="BO37" s="1909"/>
      <c r="BP37" s="1909"/>
      <c r="BQ37" s="1909"/>
      <c r="BR37" s="1909"/>
      <c r="BS37" s="1909"/>
      <c r="BT37" s="1909"/>
      <c r="BU37" s="1909"/>
      <c r="BV37" s="1909"/>
      <c r="BW37" s="1909"/>
      <c r="BX37" s="1909"/>
      <c r="BY37" s="1909"/>
      <c r="BZ37" s="1909"/>
      <c r="CA37" s="1909"/>
      <c r="CB37" s="1909"/>
      <c r="CC37" s="1909"/>
      <c r="CD37" s="1909"/>
      <c r="CE37" s="1909"/>
      <c r="CF37" s="1909"/>
      <c r="CG37" s="1909"/>
      <c r="CH37" s="1909"/>
      <c r="CI37" s="1909"/>
      <c r="CJ37" s="1909"/>
      <c r="CK37" s="1909"/>
      <c r="CL37" s="1909"/>
      <c r="CM37" s="1909"/>
      <c r="CN37" s="1909"/>
      <c r="CO37" s="1909"/>
      <c r="CP37" s="1909"/>
      <c r="CQ37" s="1909"/>
      <c r="CR37" s="1909"/>
      <c r="CS37" s="1909"/>
      <c r="CT37" s="1909"/>
      <c r="CU37" s="1909"/>
      <c r="CV37" s="1909"/>
      <c r="CW37" s="1909"/>
      <c r="CX37" s="1909"/>
      <c r="CY37" s="1909"/>
      <c r="CZ37" s="1909"/>
      <c r="DA37" s="1909"/>
      <c r="DB37" s="1909"/>
      <c r="DC37" s="1909"/>
      <c r="DD37" s="1909"/>
      <c r="DE37" s="1909"/>
      <c r="DF37" s="1909"/>
      <c r="DG37" s="1909"/>
      <c r="DH37" s="1909"/>
      <c r="DI37" s="1909"/>
      <c r="DJ37" s="1909"/>
      <c r="DK37" s="1909"/>
      <c r="DL37" s="1909"/>
      <c r="DM37" s="1909"/>
      <c r="DN37" s="1909"/>
      <c r="DO37" s="1909"/>
      <c r="DP37" s="1909"/>
      <c r="DQ37" s="1909"/>
      <c r="DR37" s="1909"/>
      <c r="DS37" s="1909"/>
      <c r="DT37" s="1909"/>
      <c r="DU37" s="1909"/>
      <c r="DV37" s="1909"/>
      <c r="DW37" s="1909"/>
      <c r="DX37" s="1909"/>
      <c r="DY37" s="1909"/>
      <c r="DZ37" s="1909"/>
      <c r="EA37" s="1909"/>
      <c r="EB37" s="1909"/>
      <c r="EC37" s="1909"/>
      <c r="ED37" s="1909"/>
      <c r="EE37" s="1909"/>
      <c r="EF37" s="1909"/>
      <c r="EG37" s="1909"/>
      <c r="EH37" s="1909"/>
      <c r="EI37" s="1909"/>
      <c r="EJ37" s="1909"/>
      <c r="EK37" s="1909"/>
      <c r="EL37" s="1909"/>
      <c r="EM37" s="1909"/>
      <c r="EN37" s="1909"/>
      <c r="EO37" s="1909"/>
      <c r="EP37" s="1909"/>
      <c r="EQ37" s="1909"/>
      <c r="ER37" s="1909"/>
      <c r="ES37" s="1909"/>
      <c r="ET37" s="1909"/>
      <c r="EU37" s="1909"/>
      <c r="EV37" s="1909"/>
      <c r="EW37" s="1909"/>
      <c r="EX37" s="1909"/>
      <c r="EY37" s="1909"/>
      <c r="EZ37" s="1909"/>
      <c r="FA37" s="1909"/>
      <c r="FB37" s="1909"/>
      <c r="FC37" s="1909"/>
      <c r="FD37" s="1909"/>
      <c r="FE37" s="1909"/>
      <c r="FF37" s="1909"/>
      <c r="FG37" s="1909"/>
      <c r="FH37" s="1909"/>
      <c r="FI37" s="1909"/>
      <c r="FJ37" s="1909"/>
      <c r="FK37" s="1909"/>
      <c r="FL37" s="1909"/>
      <c r="FM37" s="1909"/>
      <c r="FN37" s="1909"/>
      <c r="FO37" s="1909"/>
      <c r="FP37" s="1909"/>
      <c r="FQ37" s="1909"/>
      <c r="FR37" s="1909"/>
      <c r="FS37" s="1909"/>
      <c r="FT37" s="1909"/>
      <c r="FU37" s="1909"/>
      <c r="FV37" s="1909"/>
      <c r="FW37" s="1909"/>
      <c r="FX37" s="1909"/>
      <c r="FY37" s="1909"/>
      <c r="FZ37" s="1909"/>
      <c r="GA37" s="1909"/>
      <c r="GB37" s="1909"/>
      <c r="GC37" s="1909"/>
      <c r="GD37" s="1909"/>
      <c r="GE37" s="1909"/>
    </row>
    <row r="38" spans="1:187">
      <c r="A38" s="1956"/>
      <c r="B38" s="1955"/>
      <c r="C38" s="1955"/>
      <c r="D38" s="1955"/>
      <c r="E38" s="1955"/>
      <c r="F38" s="1955"/>
      <c r="G38" s="1955"/>
      <c r="H38" s="1909"/>
      <c r="I38" s="1909"/>
      <c r="J38" s="1909"/>
      <c r="K38" s="1909"/>
      <c r="L38" s="1909"/>
      <c r="M38" s="1909"/>
      <c r="N38" s="1909"/>
      <c r="O38" s="1909"/>
      <c r="P38" s="1909"/>
      <c r="Q38" s="1909"/>
      <c r="R38" s="1909"/>
      <c r="S38" s="1909"/>
      <c r="T38" s="1909"/>
      <c r="U38" s="1909"/>
      <c r="V38" s="1909"/>
      <c r="W38" s="1909"/>
      <c r="X38" s="1909"/>
      <c r="Y38" s="1909"/>
      <c r="Z38" s="1909"/>
      <c r="AA38" s="1909"/>
      <c r="AB38" s="1909"/>
      <c r="AC38" s="1909"/>
      <c r="AD38" s="1909"/>
      <c r="AE38" s="1909"/>
      <c r="AF38" s="1909"/>
      <c r="AG38" s="1909"/>
      <c r="AH38" s="1909"/>
      <c r="AI38" s="1909"/>
      <c r="AJ38" s="1909"/>
      <c r="AK38" s="1909"/>
      <c r="AL38" s="1909"/>
      <c r="AM38" s="1909"/>
      <c r="AN38" s="1909"/>
      <c r="AO38" s="1909"/>
      <c r="AP38" s="1909"/>
      <c r="AQ38" s="1909"/>
      <c r="AR38" s="1909"/>
      <c r="AS38" s="1909"/>
      <c r="AT38" s="1909"/>
      <c r="AU38" s="1909"/>
      <c r="AV38" s="1909"/>
      <c r="AW38" s="1909"/>
      <c r="AX38" s="1909"/>
      <c r="AY38" s="1909"/>
      <c r="AZ38" s="1909"/>
      <c r="BA38" s="1909"/>
      <c r="BB38" s="1909"/>
      <c r="BC38" s="1909"/>
      <c r="BD38" s="1909"/>
      <c r="BE38" s="1909"/>
      <c r="BF38" s="1909"/>
      <c r="BG38" s="1909"/>
      <c r="BH38" s="1909"/>
      <c r="BI38" s="1909"/>
      <c r="BJ38" s="1909"/>
      <c r="BK38" s="1909"/>
      <c r="BL38" s="1909"/>
      <c r="BM38" s="1909"/>
      <c r="BN38" s="1909"/>
      <c r="BO38" s="1909"/>
      <c r="BP38" s="1909"/>
      <c r="BQ38" s="1909"/>
      <c r="BR38" s="1909"/>
      <c r="BS38" s="1909"/>
      <c r="BT38" s="1909"/>
      <c r="BU38" s="1909"/>
      <c r="BV38" s="1909"/>
      <c r="BW38" s="1909"/>
      <c r="BX38" s="1909"/>
      <c r="BY38" s="1909"/>
      <c r="BZ38" s="1909"/>
      <c r="CA38" s="1909"/>
      <c r="CB38" s="1909"/>
      <c r="CC38" s="1909"/>
      <c r="CD38" s="1909"/>
      <c r="CE38" s="1909"/>
      <c r="CF38" s="1909"/>
      <c r="CG38" s="1909"/>
      <c r="CH38" s="1909"/>
      <c r="CI38" s="1909"/>
      <c r="CJ38" s="1909"/>
      <c r="CK38" s="1909"/>
      <c r="CL38" s="1909"/>
      <c r="CM38" s="1909"/>
      <c r="CN38" s="1909"/>
      <c r="CO38" s="1909"/>
      <c r="CP38" s="1909"/>
      <c r="CQ38" s="1909"/>
      <c r="CR38" s="1909"/>
      <c r="CS38" s="1909"/>
      <c r="CT38" s="1909"/>
      <c r="CU38" s="1909"/>
      <c r="CV38" s="1909"/>
      <c r="CW38" s="1909"/>
      <c r="CX38" s="1909"/>
      <c r="CY38" s="1909"/>
      <c r="CZ38" s="1909"/>
      <c r="DA38" s="1909"/>
      <c r="DB38" s="1909"/>
      <c r="DC38" s="1909"/>
      <c r="DD38" s="1909"/>
      <c r="DE38" s="1909"/>
      <c r="DF38" s="1909"/>
      <c r="DG38" s="1909"/>
      <c r="DH38" s="1909"/>
      <c r="DI38" s="1909"/>
      <c r="DJ38" s="1909"/>
      <c r="DK38" s="1909"/>
      <c r="DL38" s="1909"/>
      <c r="DM38" s="1909"/>
      <c r="DN38" s="1909"/>
      <c r="DO38" s="1909"/>
      <c r="DP38" s="1909"/>
      <c r="DQ38" s="1909"/>
      <c r="DR38" s="1909"/>
      <c r="DS38" s="1909"/>
      <c r="DT38" s="1909"/>
      <c r="DU38" s="1909"/>
      <c r="DV38" s="1909"/>
      <c r="DW38" s="1909"/>
      <c r="DX38" s="1909"/>
      <c r="DY38" s="1909"/>
      <c r="DZ38" s="1909"/>
      <c r="EA38" s="1909"/>
      <c r="EB38" s="1909"/>
      <c r="EC38" s="1909"/>
      <c r="ED38" s="1909"/>
      <c r="EE38" s="1909"/>
      <c r="EF38" s="1909"/>
      <c r="EG38" s="1909"/>
      <c r="EH38" s="1909"/>
      <c r="EI38" s="1909"/>
      <c r="EJ38" s="1909"/>
      <c r="EK38" s="1909"/>
      <c r="EL38" s="1909"/>
      <c r="EM38" s="1909"/>
      <c r="EN38" s="1909"/>
      <c r="EO38" s="1909"/>
      <c r="EP38" s="1909"/>
      <c r="EQ38" s="1909"/>
      <c r="ER38" s="1909"/>
      <c r="ES38" s="1909"/>
      <c r="ET38" s="1909"/>
      <c r="EU38" s="1909"/>
      <c r="EV38" s="1909"/>
      <c r="EW38" s="1909"/>
      <c r="EX38" s="1909"/>
      <c r="EY38" s="1909"/>
      <c r="EZ38" s="1909"/>
      <c r="FA38" s="1909"/>
      <c r="FB38" s="1909"/>
      <c r="FC38" s="1909"/>
      <c r="FD38" s="1909"/>
      <c r="FE38" s="1909"/>
      <c r="FF38" s="1909"/>
      <c r="FG38" s="1909"/>
      <c r="FH38" s="1909"/>
      <c r="FI38" s="1909"/>
      <c r="FJ38" s="1909"/>
      <c r="FK38" s="1909"/>
      <c r="FL38" s="1909"/>
      <c r="FM38" s="1909"/>
      <c r="FN38" s="1909"/>
      <c r="FO38" s="1909"/>
      <c r="FP38" s="1909"/>
      <c r="FQ38" s="1909"/>
      <c r="FR38" s="1909"/>
      <c r="FS38" s="1909"/>
      <c r="FT38" s="1909"/>
      <c r="FU38" s="1909"/>
      <c r="FV38" s="1909"/>
      <c r="FW38" s="1909"/>
      <c r="FX38" s="1909"/>
      <c r="FY38" s="1909"/>
      <c r="FZ38" s="1909"/>
      <c r="GA38" s="1909"/>
      <c r="GB38" s="1909"/>
      <c r="GC38" s="1909"/>
      <c r="GD38" s="1909"/>
      <c r="GE38" s="1909"/>
    </row>
    <row r="39" spans="1:187">
      <c r="A39" s="1956"/>
      <c r="B39" s="1955"/>
      <c r="C39" s="1955"/>
      <c r="D39" s="1955"/>
      <c r="E39" s="1955"/>
      <c r="F39" s="1955"/>
      <c r="G39" s="1955"/>
      <c r="H39" s="1909"/>
      <c r="I39" s="1909"/>
      <c r="J39" s="1909"/>
      <c r="K39" s="1909"/>
      <c r="L39" s="1909"/>
      <c r="M39" s="1909"/>
      <c r="N39" s="1909"/>
      <c r="O39" s="1909"/>
      <c r="P39" s="1909"/>
      <c r="Q39" s="1909"/>
      <c r="R39" s="1909"/>
      <c r="S39" s="1909"/>
      <c r="T39" s="1909"/>
      <c r="U39" s="1909"/>
      <c r="V39" s="1909"/>
      <c r="W39" s="1909"/>
      <c r="X39" s="1909"/>
      <c r="Y39" s="1909"/>
      <c r="Z39" s="1909"/>
      <c r="AA39" s="1909"/>
      <c r="AB39" s="1909"/>
      <c r="AC39" s="1909"/>
      <c r="AD39" s="1909"/>
      <c r="AE39" s="1909"/>
      <c r="AF39" s="1909"/>
      <c r="AG39" s="1909"/>
      <c r="AH39" s="1909"/>
      <c r="AI39" s="1909"/>
      <c r="AJ39" s="1909"/>
      <c r="AK39" s="1909"/>
      <c r="AL39" s="1909"/>
      <c r="AM39" s="1909"/>
      <c r="AN39" s="1909"/>
      <c r="AO39" s="1909"/>
      <c r="AP39" s="1909"/>
      <c r="AQ39" s="1909"/>
      <c r="AR39" s="1909"/>
      <c r="AS39" s="1909"/>
      <c r="AT39" s="1909"/>
      <c r="AU39" s="1909"/>
      <c r="AV39" s="1909"/>
      <c r="AW39" s="1909"/>
      <c r="AX39" s="1909"/>
      <c r="AY39" s="1909"/>
      <c r="AZ39" s="1909"/>
      <c r="BA39" s="1909"/>
      <c r="BB39" s="1909"/>
      <c r="BC39" s="1909"/>
      <c r="BD39" s="1909"/>
      <c r="BE39" s="1909"/>
      <c r="BF39" s="1909"/>
      <c r="BG39" s="1909"/>
      <c r="BH39" s="1909"/>
      <c r="BI39" s="1909"/>
      <c r="BJ39" s="1909"/>
      <c r="BK39" s="1909"/>
      <c r="BL39" s="1909"/>
      <c r="BM39" s="1909"/>
      <c r="BN39" s="1909"/>
      <c r="BO39" s="1909"/>
      <c r="BP39" s="1909"/>
      <c r="BQ39" s="1909"/>
      <c r="BR39" s="1909"/>
      <c r="BS39" s="1909"/>
      <c r="BT39" s="1909"/>
      <c r="BU39" s="1909"/>
      <c r="BV39" s="1909"/>
      <c r="BW39" s="1909"/>
      <c r="BX39" s="1909"/>
      <c r="BY39" s="1909"/>
      <c r="BZ39" s="1909"/>
      <c r="CA39" s="1909"/>
      <c r="CB39" s="1909"/>
      <c r="CC39" s="1909"/>
      <c r="CD39" s="1909"/>
      <c r="CE39" s="1909"/>
      <c r="CF39" s="1909"/>
      <c r="CG39" s="1909"/>
      <c r="CH39" s="1909"/>
      <c r="CI39" s="1909"/>
      <c r="CJ39" s="1909"/>
      <c r="CK39" s="1909"/>
      <c r="CL39" s="1909"/>
      <c r="CM39" s="1909"/>
      <c r="CN39" s="1909"/>
      <c r="CO39" s="1909"/>
      <c r="CP39" s="1909"/>
      <c r="CQ39" s="1909"/>
      <c r="CR39" s="1909"/>
      <c r="CS39" s="1909"/>
      <c r="CT39" s="1909"/>
      <c r="CU39" s="1909"/>
      <c r="CV39" s="1909"/>
      <c r="CW39" s="1909"/>
      <c r="CX39" s="1909"/>
      <c r="CY39" s="1909"/>
      <c r="CZ39" s="1909"/>
      <c r="DA39" s="1909"/>
      <c r="DB39" s="1909"/>
      <c r="DC39" s="1909"/>
      <c r="DD39" s="1909"/>
      <c r="DE39" s="1909"/>
      <c r="DF39" s="1909"/>
      <c r="DG39" s="1909"/>
      <c r="DH39" s="1909"/>
      <c r="DI39" s="1909"/>
      <c r="DJ39" s="1909"/>
      <c r="DK39" s="1909"/>
      <c r="DL39" s="1909"/>
      <c r="DM39" s="1909"/>
      <c r="DN39" s="1909"/>
      <c r="DO39" s="1909"/>
      <c r="DP39" s="1909"/>
      <c r="DQ39" s="1909"/>
      <c r="DR39" s="1909"/>
      <c r="DS39" s="1909"/>
      <c r="DT39" s="1909"/>
      <c r="DU39" s="1909"/>
      <c r="DV39" s="1909"/>
      <c r="DW39" s="1909"/>
      <c r="DX39" s="1909"/>
      <c r="DY39" s="1909"/>
      <c r="DZ39" s="1909"/>
      <c r="EA39" s="1909"/>
      <c r="EB39" s="1909"/>
      <c r="EC39" s="1909"/>
      <c r="ED39" s="1909"/>
      <c r="EE39" s="1909"/>
      <c r="EF39" s="1909"/>
      <c r="EG39" s="1909"/>
      <c r="EH39" s="1909"/>
      <c r="EI39" s="1909"/>
      <c r="EJ39" s="1909"/>
      <c r="EK39" s="1909"/>
      <c r="EL39" s="1909"/>
      <c r="EM39" s="1909"/>
      <c r="EN39" s="1909"/>
      <c r="EO39" s="1909"/>
      <c r="EP39" s="1909"/>
      <c r="EQ39" s="1909"/>
      <c r="ER39" s="1909"/>
      <c r="ES39" s="1909"/>
      <c r="ET39" s="1909"/>
      <c r="EU39" s="1909"/>
      <c r="EV39" s="1909"/>
      <c r="EW39" s="1909"/>
      <c r="EX39" s="1909"/>
      <c r="EY39" s="1909"/>
      <c r="EZ39" s="1909"/>
      <c r="FA39" s="1909"/>
      <c r="FB39" s="1909"/>
      <c r="FC39" s="1909"/>
      <c r="FD39" s="1909"/>
      <c r="FE39" s="1909"/>
      <c r="FF39" s="1909"/>
      <c r="FG39" s="1909"/>
      <c r="FH39" s="1909"/>
      <c r="FI39" s="1909"/>
      <c r="FJ39" s="1909"/>
      <c r="FK39" s="1909"/>
      <c r="FL39" s="1909"/>
      <c r="FM39" s="1909"/>
      <c r="FN39" s="1909"/>
      <c r="FO39" s="1909"/>
      <c r="FP39" s="1909"/>
      <c r="FQ39" s="1909"/>
      <c r="FR39" s="1909"/>
      <c r="FS39" s="1909"/>
      <c r="FT39" s="1909"/>
      <c r="FU39" s="1909"/>
      <c r="FV39" s="1909"/>
      <c r="FW39" s="1909"/>
      <c r="FX39" s="1909"/>
      <c r="FY39" s="1909"/>
      <c r="FZ39" s="1909"/>
      <c r="GA39" s="1909"/>
      <c r="GB39" s="1909"/>
      <c r="GC39" s="1909"/>
      <c r="GD39" s="1909"/>
      <c r="GE39" s="1909"/>
    </row>
    <row r="40" spans="1:187">
      <c r="A40" s="1956"/>
      <c r="B40" s="1955"/>
      <c r="C40" s="1955"/>
      <c r="D40" s="1955"/>
      <c r="E40" s="1955"/>
      <c r="F40" s="1955"/>
      <c r="G40" s="1955"/>
      <c r="H40" s="1909"/>
      <c r="I40" s="1909"/>
      <c r="J40" s="1909"/>
      <c r="K40" s="1909"/>
      <c r="L40" s="1909"/>
      <c r="M40" s="1909"/>
      <c r="N40" s="1909"/>
      <c r="O40" s="1909"/>
      <c r="P40" s="1909"/>
      <c r="Q40" s="1909"/>
      <c r="R40" s="1909"/>
      <c r="S40" s="1909"/>
      <c r="T40" s="1909"/>
      <c r="U40" s="1909"/>
      <c r="V40" s="1909"/>
      <c r="W40" s="1909"/>
      <c r="X40" s="1909"/>
      <c r="Y40" s="1909"/>
      <c r="Z40" s="1909"/>
      <c r="AA40" s="1909"/>
      <c r="AB40" s="1909"/>
      <c r="AC40" s="1909"/>
      <c r="AD40" s="1909"/>
      <c r="AE40" s="1909"/>
      <c r="AF40" s="1909"/>
      <c r="AG40" s="1909"/>
      <c r="AH40" s="1909"/>
      <c r="AI40" s="1909"/>
      <c r="AJ40" s="1909"/>
      <c r="AK40" s="1909"/>
      <c r="AL40" s="1909"/>
      <c r="AM40" s="1909"/>
      <c r="AN40" s="1909"/>
      <c r="AO40" s="1909"/>
      <c r="AP40" s="1909"/>
      <c r="AQ40" s="1909"/>
      <c r="AR40" s="1909"/>
      <c r="AS40" s="1909"/>
      <c r="AT40" s="1909"/>
      <c r="AU40" s="1909"/>
      <c r="AV40" s="1909"/>
      <c r="AW40" s="1909"/>
      <c r="AX40" s="1909"/>
      <c r="AY40" s="1909"/>
      <c r="AZ40" s="1909"/>
      <c r="BA40" s="1909"/>
      <c r="BB40" s="1909"/>
      <c r="BC40" s="1909"/>
      <c r="BD40" s="1909"/>
      <c r="BE40" s="1909"/>
      <c r="BF40" s="1909"/>
      <c r="BG40" s="1909"/>
      <c r="BH40" s="1909"/>
      <c r="BI40" s="1909"/>
      <c r="BJ40" s="1909"/>
      <c r="BK40" s="1909"/>
      <c r="BL40" s="1909"/>
      <c r="BM40" s="1909"/>
      <c r="BN40" s="1909"/>
      <c r="BO40" s="1909"/>
      <c r="BP40" s="1909"/>
      <c r="BQ40" s="1909"/>
      <c r="BR40" s="1909"/>
      <c r="BS40" s="1909"/>
      <c r="BT40" s="1909"/>
      <c r="BU40" s="1909"/>
      <c r="BV40" s="1909"/>
      <c r="BW40" s="1909"/>
      <c r="BX40" s="1909"/>
      <c r="BY40" s="1909"/>
      <c r="BZ40" s="1909"/>
      <c r="CA40" s="1909"/>
      <c r="CB40" s="1909"/>
      <c r="CC40" s="1909"/>
      <c r="CD40" s="1909"/>
      <c r="CE40" s="1909"/>
      <c r="CF40" s="1909"/>
      <c r="CG40" s="1909"/>
      <c r="CH40" s="1909"/>
      <c r="CI40" s="1909"/>
      <c r="CJ40" s="1909"/>
      <c r="CK40" s="1909"/>
      <c r="CL40" s="1909"/>
      <c r="CM40" s="1909"/>
      <c r="CN40" s="1909"/>
      <c r="CO40" s="1909"/>
      <c r="CP40" s="1909"/>
      <c r="CQ40" s="1909"/>
      <c r="CR40" s="1909"/>
      <c r="CS40" s="1909"/>
      <c r="CT40" s="1909"/>
      <c r="CU40" s="1909"/>
      <c r="CV40" s="1909"/>
      <c r="CW40" s="1909"/>
      <c r="CX40" s="1909"/>
      <c r="CY40" s="1909"/>
      <c r="CZ40" s="1909"/>
      <c r="DA40" s="1909"/>
      <c r="DB40" s="1909"/>
      <c r="DC40" s="1909"/>
      <c r="DD40" s="1909"/>
      <c r="DE40" s="1909"/>
      <c r="DF40" s="1909"/>
      <c r="DG40" s="1909"/>
      <c r="DH40" s="1909"/>
      <c r="DI40" s="1909"/>
      <c r="DJ40" s="1909"/>
      <c r="DK40" s="1909"/>
      <c r="DL40" s="1909"/>
      <c r="DM40" s="1909"/>
      <c r="DN40" s="1909"/>
      <c r="DO40" s="1909"/>
      <c r="DP40" s="1909"/>
      <c r="DQ40" s="1909"/>
      <c r="DR40" s="1909"/>
      <c r="DS40" s="1909"/>
      <c r="DT40" s="1909"/>
      <c r="DU40" s="1909"/>
      <c r="DV40" s="1909"/>
      <c r="DW40" s="1909"/>
      <c r="DX40" s="1909"/>
      <c r="DY40" s="1909"/>
      <c r="DZ40" s="1909"/>
      <c r="EA40" s="1909"/>
      <c r="EB40" s="1909"/>
      <c r="EC40" s="1909"/>
      <c r="ED40" s="1909"/>
      <c r="EE40" s="1909"/>
      <c r="EF40" s="1909"/>
      <c r="EG40" s="1909"/>
      <c r="EH40" s="1909"/>
      <c r="EI40" s="1909"/>
      <c r="EJ40" s="1909"/>
      <c r="EK40" s="1909"/>
      <c r="EL40" s="1909"/>
      <c r="EM40" s="1909"/>
      <c r="EN40" s="1909"/>
      <c r="EO40" s="1909"/>
      <c r="EP40" s="1909"/>
      <c r="EQ40" s="1909"/>
      <c r="ER40" s="1909"/>
      <c r="ES40" s="1909"/>
      <c r="ET40" s="1909"/>
      <c r="EU40" s="1909"/>
      <c r="EV40" s="1909"/>
      <c r="EW40" s="1909"/>
      <c r="EX40" s="1909"/>
      <c r="EY40" s="1909"/>
      <c r="EZ40" s="1909"/>
      <c r="FA40" s="1909"/>
      <c r="FB40" s="1909"/>
      <c r="FC40" s="1909"/>
      <c r="FD40" s="1909"/>
      <c r="FE40" s="1909"/>
      <c r="FF40" s="1909"/>
      <c r="FG40" s="1909"/>
      <c r="FH40" s="1909"/>
      <c r="FI40" s="1909"/>
      <c r="FJ40" s="1909"/>
      <c r="FK40" s="1909"/>
      <c r="FL40" s="1909"/>
      <c r="FM40" s="1909"/>
      <c r="FN40" s="1909"/>
      <c r="FO40" s="1909"/>
      <c r="FP40" s="1909"/>
      <c r="FQ40" s="1909"/>
      <c r="FR40" s="1909"/>
      <c r="FS40" s="1909"/>
      <c r="FT40" s="1909"/>
      <c r="FU40" s="1909"/>
      <c r="FV40" s="1909"/>
      <c r="FW40" s="1909"/>
      <c r="FX40" s="1909"/>
      <c r="FY40" s="1909"/>
      <c r="FZ40" s="1909"/>
      <c r="GA40" s="1909"/>
      <c r="GB40" s="1909"/>
      <c r="GC40" s="1909"/>
      <c r="GD40" s="1909"/>
      <c r="GE40" s="1909"/>
    </row>
    <row r="41" spans="1:187">
      <c r="A41" s="1956"/>
      <c r="B41" s="1955"/>
      <c r="C41" s="1955"/>
      <c r="D41" s="1955"/>
      <c r="E41" s="1955"/>
      <c r="F41" s="1955"/>
      <c r="G41" s="1955"/>
      <c r="H41" s="1909"/>
      <c r="I41" s="1909"/>
      <c r="J41" s="1909"/>
      <c r="K41" s="1909"/>
      <c r="L41" s="1909"/>
      <c r="M41" s="1909"/>
      <c r="N41" s="1909"/>
      <c r="O41" s="1909"/>
      <c r="P41" s="1909"/>
      <c r="Q41" s="1909"/>
      <c r="R41" s="1909"/>
      <c r="S41" s="1909"/>
      <c r="T41" s="1909"/>
      <c r="U41" s="1909"/>
      <c r="V41" s="1909"/>
      <c r="W41" s="1909"/>
      <c r="X41" s="1909"/>
      <c r="Y41" s="1909"/>
      <c r="Z41" s="1909"/>
      <c r="AA41" s="1909"/>
      <c r="AB41" s="1909"/>
      <c r="AC41" s="1909"/>
      <c r="AD41" s="1909"/>
      <c r="AE41" s="1909"/>
      <c r="AF41" s="1909"/>
      <c r="AG41" s="1909"/>
      <c r="AH41" s="1909"/>
      <c r="AI41" s="1909"/>
      <c r="AJ41" s="1909"/>
      <c r="AK41" s="1909"/>
      <c r="AL41" s="1909"/>
      <c r="AM41" s="1909"/>
      <c r="AN41" s="1909"/>
      <c r="AO41" s="1909"/>
      <c r="AP41" s="1909"/>
      <c r="AQ41" s="1909"/>
      <c r="AR41" s="1909"/>
      <c r="AS41" s="1909"/>
      <c r="AT41" s="1909"/>
      <c r="AU41" s="1909"/>
      <c r="AV41" s="1909"/>
      <c r="AW41" s="1909"/>
      <c r="AX41" s="1909"/>
      <c r="AY41" s="1909"/>
      <c r="AZ41" s="1909"/>
      <c r="BA41" s="1909"/>
      <c r="BB41" s="1909"/>
      <c r="BC41" s="1909"/>
      <c r="BD41" s="1909"/>
      <c r="BE41" s="1909"/>
      <c r="BF41" s="1909"/>
      <c r="BG41" s="1909"/>
      <c r="BH41" s="1909"/>
      <c r="BI41" s="1909"/>
      <c r="BJ41" s="1909"/>
      <c r="BK41" s="1909"/>
      <c r="BL41" s="1909"/>
      <c r="BM41" s="1909"/>
      <c r="BN41" s="1909"/>
      <c r="BO41" s="1909"/>
      <c r="BP41" s="1909"/>
      <c r="BQ41" s="1909"/>
      <c r="BR41" s="1909"/>
      <c r="BS41" s="1909"/>
      <c r="BT41" s="1909"/>
      <c r="BU41" s="1909"/>
      <c r="BV41" s="1909"/>
      <c r="BW41" s="1909"/>
      <c r="BX41" s="1909"/>
      <c r="BY41" s="1909"/>
      <c r="BZ41" s="1909"/>
      <c r="CA41" s="1909"/>
      <c r="CB41" s="1909"/>
      <c r="CC41" s="1909"/>
      <c r="CD41" s="1909"/>
      <c r="CE41" s="1909"/>
      <c r="CF41" s="1909"/>
      <c r="CG41" s="1909"/>
      <c r="CH41" s="1909"/>
      <c r="CI41" s="1909"/>
      <c r="CJ41" s="1909"/>
      <c r="CK41" s="1909"/>
      <c r="CL41" s="1909"/>
      <c r="CM41" s="1909"/>
      <c r="CN41" s="1909"/>
      <c r="CO41" s="1909"/>
      <c r="CP41" s="1909"/>
      <c r="CQ41" s="1909"/>
      <c r="CR41" s="1909"/>
      <c r="CS41" s="1909"/>
      <c r="CT41" s="1909"/>
      <c r="CU41" s="1909"/>
      <c r="CV41" s="1909"/>
      <c r="CW41" s="1909"/>
      <c r="CX41" s="1909"/>
      <c r="CY41" s="1909"/>
      <c r="CZ41" s="1909"/>
      <c r="DA41" s="1909"/>
      <c r="DB41" s="1909"/>
      <c r="DC41" s="1909"/>
      <c r="DD41" s="1909"/>
      <c r="DE41" s="1909"/>
      <c r="DF41" s="1909"/>
      <c r="DG41" s="1909"/>
      <c r="DH41" s="1909"/>
      <c r="DI41" s="1909"/>
      <c r="DJ41" s="1909"/>
      <c r="DK41" s="1909"/>
      <c r="DL41" s="1909"/>
      <c r="DM41" s="1909"/>
      <c r="DN41" s="1909"/>
      <c r="DO41" s="1909"/>
      <c r="DP41" s="1909"/>
      <c r="DQ41" s="1909"/>
      <c r="DR41" s="1909"/>
      <c r="DS41" s="1909"/>
      <c r="DT41" s="1909"/>
      <c r="DU41" s="1909"/>
      <c r="DV41" s="1909"/>
      <c r="DW41" s="1909"/>
      <c r="DX41" s="1909"/>
      <c r="DY41" s="1909"/>
      <c r="DZ41" s="1909"/>
      <c r="EA41" s="1909"/>
      <c r="EB41" s="1909"/>
      <c r="EC41" s="1909"/>
      <c r="ED41" s="1909"/>
      <c r="EE41" s="1909"/>
      <c r="EF41" s="1909"/>
      <c r="EG41" s="1909"/>
      <c r="EH41" s="1909"/>
      <c r="EI41" s="1909"/>
      <c r="EJ41" s="1909"/>
      <c r="EK41" s="1909"/>
      <c r="EL41" s="1909"/>
      <c r="EM41" s="1909"/>
      <c r="EN41" s="1909"/>
      <c r="EO41" s="1909"/>
      <c r="EP41" s="1909"/>
      <c r="EQ41" s="1909"/>
      <c r="ER41" s="1909"/>
      <c r="ES41" s="1909"/>
      <c r="ET41" s="1909"/>
      <c r="EU41" s="1909"/>
      <c r="EV41" s="1909"/>
      <c r="EW41" s="1909"/>
      <c r="EX41" s="1909"/>
      <c r="EY41" s="1909"/>
      <c r="EZ41" s="1909"/>
      <c r="FA41" s="1909"/>
      <c r="FB41" s="1909"/>
      <c r="FC41" s="1909"/>
      <c r="FD41" s="1909"/>
      <c r="FE41" s="1909"/>
      <c r="FF41" s="1909"/>
      <c r="FG41" s="1909"/>
      <c r="FH41" s="1909"/>
      <c r="FI41" s="1909"/>
      <c r="FJ41" s="1909"/>
      <c r="FK41" s="1909"/>
      <c r="FL41" s="1909"/>
      <c r="FM41" s="1909"/>
      <c r="FN41" s="1909"/>
      <c r="FO41" s="1909"/>
      <c r="FP41" s="1909"/>
      <c r="FQ41" s="1909"/>
      <c r="FR41" s="1909"/>
      <c r="FS41" s="1909"/>
      <c r="FT41" s="1909"/>
      <c r="FU41" s="1909"/>
      <c r="FV41" s="1909"/>
      <c r="FW41" s="1909"/>
      <c r="FX41" s="1909"/>
      <c r="FY41" s="1909"/>
      <c r="FZ41" s="1909"/>
      <c r="GA41" s="1909"/>
      <c r="GB41" s="1909"/>
      <c r="GC41" s="1909"/>
      <c r="GD41" s="1909"/>
      <c r="GE41" s="1909"/>
    </row>
    <row r="42" spans="1:187">
      <c r="A42" s="1956"/>
      <c r="B42" s="1955"/>
      <c r="C42" s="1955"/>
      <c r="D42" s="1955"/>
      <c r="E42" s="1955"/>
      <c r="F42" s="1955"/>
      <c r="G42" s="1955"/>
      <c r="H42" s="1909"/>
      <c r="I42" s="1909"/>
      <c r="J42" s="1909"/>
      <c r="K42" s="1909"/>
      <c r="L42" s="1909"/>
      <c r="M42" s="1909"/>
      <c r="N42" s="1909"/>
      <c r="O42" s="1909"/>
      <c r="P42" s="1909"/>
      <c r="Q42" s="1909"/>
      <c r="R42" s="1909"/>
      <c r="S42" s="1909"/>
      <c r="T42" s="1909"/>
      <c r="U42" s="1909"/>
      <c r="V42" s="1909"/>
      <c r="W42" s="1909"/>
      <c r="X42" s="1909"/>
      <c r="Y42" s="1909"/>
      <c r="Z42" s="1909"/>
      <c r="AA42" s="1909"/>
      <c r="AB42" s="1909"/>
      <c r="AC42" s="1909"/>
      <c r="AD42" s="1909"/>
      <c r="AE42" s="1909"/>
      <c r="AF42" s="1909"/>
      <c r="AG42" s="1909"/>
      <c r="AH42" s="1909"/>
      <c r="AI42" s="1909"/>
      <c r="AJ42" s="1909"/>
      <c r="AK42" s="1909"/>
      <c r="AL42" s="1909"/>
      <c r="AM42" s="1909"/>
      <c r="AN42" s="1909"/>
      <c r="AO42" s="1909"/>
      <c r="AP42" s="1909"/>
      <c r="AQ42" s="1909"/>
      <c r="AR42" s="1909"/>
      <c r="AS42" s="1909"/>
      <c r="AT42" s="1909"/>
      <c r="AU42" s="1909"/>
      <c r="AV42" s="1909"/>
      <c r="AW42" s="1909"/>
      <c r="AX42" s="1909"/>
      <c r="AY42" s="1909"/>
      <c r="AZ42" s="1909"/>
      <c r="BA42" s="1909"/>
      <c r="BB42" s="1909"/>
      <c r="BC42" s="1909"/>
      <c r="BD42" s="1909"/>
      <c r="BE42" s="1909"/>
      <c r="BF42" s="1909"/>
      <c r="BG42" s="1909"/>
      <c r="BH42" s="1909"/>
      <c r="BI42" s="1909"/>
      <c r="BJ42" s="1909"/>
      <c r="BK42" s="1909"/>
      <c r="BL42" s="1909"/>
      <c r="BM42" s="1909"/>
      <c r="BN42" s="1909"/>
      <c r="BO42" s="1909"/>
      <c r="BP42" s="1909"/>
      <c r="BQ42" s="1909"/>
      <c r="BR42" s="1909"/>
      <c r="BS42" s="1909"/>
      <c r="BT42" s="1909"/>
      <c r="BU42" s="1909"/>
      <c r="BV42" s="1909"/>
      <c r="BW42" s="1909"/>
      <c r="BX42" s="1909"/>
      <c r="BY42" s="1909"/>
      <c r="BZ42" s="1909"/>
      <c r="CA42" s="1909"/>
      <c r="CB42" s="1909"/>
      <c r="CC42" s="1909"/>
      <c r="CD42" s="1909"/>
      <c r="CE42" s="1909"/>
      <c r="CF42" s="1909"/>
      <c r="CG42" s="1909"/>
      <c r="CH42" s="1909"/>
      <c r="CI42" s="1909"/>
      <c r="CJ42" s="1909"/>
      <c r="CK42" s="1909"/>
      <c r="CL42" s="1909"/>
      <c r="CM42" s="1909"/>
      <c r="CN42" s="1909"/>
      <c r="CO42" s="1909"/>
      <c r="CP42" s="1909"/>
      <c r="CQ42" s="1909"/>
      <c r="CR42" s="1909"/>
      <c r="CS42" s="1909"/>
      <c r="CT42" s="1909"/>
      <c r="CU42" s="1909"/>
      <c r="CV42" s="1909"/>
      <c r="CW42" s="1909"/>
      <c r="CX42" s="1909"/>
      <c r="CY42" s="1909"/>
      <c r="CZ42" s="1909"/>
      <c r="DA42" s="1909"/>
      <c r="DB42" s="1909"/>
      <c r="DC42" s="1909"/>
      <c r="DD42" s="1909"/>
      <c r="DE42" s="1909"/>
      <c r="DF42" s="1909"/>
      <c r="DG42" s="1909"/>
      <c r="DH42" s="1909"/>
      <c r="DI42" s="1909"/>
      <c r="DJ42" s="1909"/>
      <c r="DK42" s="1909"/>
      <c r="DL42" s="1909"/>
      <c r="DM42" s="1909"/>
      <c r="DN42" s="1909"/>
      <c r="DO42" s="1909"/>
      <c r="DP42" s="1909"/>
      <c r="DQ42" s="1909"/>
      <c r="DR42" s="1909"/>
      <c r="DS42" s="1909"/>
      <c r="DT42" s="1909"/>
      <c r="DU42" s="1909"/>
      <c r="DV42" s="1909"/>
      <c r="DW42" s="1909"/>
      <c r="DX42" s="1909"/>
      <c r="DY42" s="1909"/>
      <c r="DZ42" s="1909"/>
      <c r="EA42" s="1909"/>
      <c r="EB42" s="1909"/>
      <c r="EC42" s="1909"/>
      <c r="ED42" s="1909"/>
      <c r="EE42" s="1909"/>
      <c r="EF42" s="1909"/>
      <c r="EG42" s="1909"/>
      <c r="EH42" s="1909"/>
      <c r="EI42" s="1909"/>
      <c r="EJ42" s="1909"/>
      <c r="EK42" s="1909"/>
      <c r="EL42" s="1909"/>
      <c r="EM42" s="1909"/>
      <c r="EN42" s="1909"/>
      <c r="EO42" s="1909"/>
      <c r="EP42" s="1909"/>
      <c r="EQ42" s="1909"/>
      <c r="ER42" s="1909"/>
      <c r="ES42" s="1909"/>
      <c r="ET42" s="1909"/>
      <c r="EU42" s="1909"/>
      <c r="EV42" s="1909"/>
      <c r="EW42" s="1909"/>
      <c r="EX42" s="1909"/>
      <c r="EY42" s="1909"/>
      <c r="EZ42" s="1909"/>
      <c r="FA42" s="1909"/>
      <c r="FB42" s="1909"/>
      <c r="FC42" s="1909"/>
      <c r="FD42" s="1909"/>
      <c r="FE42" s="1909"/>
      <c r="FF42" s="1909"/>
      <c r="FG42" s="1909"/>
      <c r="FH42" s="1909"/>
      <c r="FI42" s="1909"/>
      <c r="FJ42" s="1909"/>
      <c r="FK42" s="1909"/>
      <c r="FL42" s="1909"/>
      <c r="FM42" s="1909"/>
      <c r="FN42" s="1909"/>
      <c r="FO42" s="1909"/>
      <c r="FP42" s="1909"/>
      <c r="FQ42" s="1909"/>
      <c r="FR42" s="1909"/>
      <c r="FS42" s="1909"/>
      <c r="FT42" s="1909"/>
      <c r="FU42" s="1909"/>
      <c r="FV42" s="1909"/>
      <c r="FW42" s="1909"/>
      <c r="FX42" s="1909"/>
      <c r="FY42" s="1909"/>
      <c r="FZ42" s="1909"/>
      <c r="GA42" s="1909"/>
      <c r="GB42" s="1909"/>
      <c r="GC42" s="1909"/>
      <c r="GD42" s="1909"/>
      <c r="GE42" s="1909"/>
    </row>
    <row r="43" spans="1:187">
      <c r="A43" s="1956"/>
      <c r="B43" s="1955"/>
      <c r="C43" s="1955"/>
      <c r="D43" s="1955"/>
      <c r="E43" s="1955"/>
      <c r="F43" s="1955"/>
      <c r="G43" s="1955"/>
      <c r="H43" s="1909"/>
      <c r="I43" s="1909"/>
      <c r="J43" s="1909"/>
      <c r="K43" s="1909"/>
      <c r="L43" s="1909"/>
      <c r="M43" s="1909"/>
      <c r="N43" s="1909"/>
      <c r="O43" s="1909"/>
      <c r="P43" s="1909"/>
      <c r="Q43" s="1909"/>
      <c r="R43" s="1909"/>
      <c r="S43" s="1909"/>
      <c r="T43" s="1909"/>
      <c r="U43" s="1909"/>
      <c r="V43" s="1909"/>
      <c r="W43" s="1909"/>
      <c r="X43" s="1909"/>
      <c r="Y43" s="1909"/>
      <c r="Z43" s="1909"/>
      <c r="AA43" s="1909"/>
      <c r="AB43" s="1909"/>
      <c r="AC43" s="1909"/>
      <c r="AD43" s="1909"/>
      <c r="AE43" s="1909"/>
      <c r="AF43" s="1909"/>
      <c r="AG43" s="1909"/>
      <c r="AH43" s="1909"/>
      <c r="AI43" s="1909"/>
      <c r="AJ43" s="1909"/>
      <c r="AK43" s="1909"/>
      <c r="AL43" s="1909"/>
      <c r="AM43" s="1909"/>
      <c r="AN43" s="1909"/>
      <c r="AO43" s="1909"/>
      <c r="AP43" s="1909"/>
      <c r="AQ43" s="1909"/>
      <c r="AR43" s="1909"/>
      <c r="AS43" s="1909"/>
      <c r="AT43" s="1909"/>
      <c r="AU43" s="1909"/>
      <c r="AV43" s="1909"/>
      <c r="AW43" s="1909"/>
      <c r="AX43" s="1909"/>
      <c r="AY43" s="1909"/>
      <c r="AZ43" s="1909"/>
      <c r="BA43" s="1909"/>
      <c r="BB43" s="1909"/>
      <c r="BC43" s="1909"/>
      <c r="BD43" s="1909"/>
      <c r="BE43" s="1909"/>
      <c r="BF43" s="1909"/>
      <c r="BG43" s="1909"/>
      <c r="BH43" s="1909"/>
      <c r="BI43" s="1909"/>
      <c r="BJ43" s="1909"/>
      <c r="BK43" s="1909"/>
      <c r="BL43" s="1909"/>
      <c r="BM43" s="1909"/>
      <c r="BN43" s="1909"/>
      <c r="BO43" s="1909"/>
      <c r="BP43" s="1909"/>
      <c r="BQ43" s="1909"/>
      <c r="BR43" s="1909"/>
      <c r="BS43" s="1909"/>
      <c r="BT43" s="1909"/>
      <c r="BU43" s="1909"/>
      <c r="BV43" s="1909"/>
      <c r="BW43" s="1909"/>
      <c r="BX43" s="1909"/>
      <c r="BY43" s="1909"/>
      <c r="BZ43" s="1909"/>
      <c r="CA43" s="1909"/>
      <c r="CB43" s="1909"/>
      <c r="CC43" s="1909"/>
      <c r="CD43" s="1909"/>
      <c r="CE43" s="1909"/>
      <c r="CF43" s="1909"/>
      <c r="CG43" s="1909"/>
      <c r="CH43" s="1909"/>
      <c r="CI43" s="1909"/>
      <c r="CJ43" s="1909"/>
      <c r="CK43" s="1909"/>
      <c r="CL43" s="1909"/>
      <c r="CM43" s="1909"/>
      <c r="CN43" s="1909"/>
      <c r="CO43" s="1909"/>
      <c r="CP43" s="1909"/>
      <c r="CQ43" s="1909"/>
      <c r="CR43" s="1909"/>
      <c r="CS43" s="1909"/>
      <c r="CT43" s="1909"/>
      <c r="CU43" s="1909"/>
      <c r="CV43" s="1909"/>
      <c r="CW43" s="1909"/>
      <c r="CX43" s="1909"/>
      <c r="CY43" s="1909"/>
      <c r="CZ43" s="1909"/>
      <c r="DA43" s="1909"/>
      <c r="DB43" s="1909"/>
      <c r="DC43" s="1909"/>
      <c r="DD43" s="1909"/>
      <c r="DE43" s="1909"/>
      <c r="DF43" s="1909"/>
      <c r="DG43" s="1909"/>
      <c r="DH43" s="1909"/>
      <c r="DI43" s="1909"/>
      <c r="DJ43" s="1909"/>
      <c r="DK43" s="1909"/>
      <c r="DL43" s="1909"/>
      <c r="DM43" s="1909"/>
      <c r="DN43" s="1909"/>
      <c r="DO43" s="1909"/>
      <c r="DP43" s="1909"/>
      <c r="DQ43" s="1909"/>
      <c r="DR43" s="1909"/>
      <c r="DS43" s="1909"/>
      <c r="DT43" s="1909"/>
      <c r="DU43" s="1909"/>
      <c r="DV43" s="1909"/>
      <c r="DW43" s="1909"/>
      <c r="DX43" s="1909"/>
      <c r="DY43" s="1909"/>
      <c r="DZ43" s="1909"/>
      <c r="EA43" s="1909"/>
      <c r="EB43" s="1909"/>
      <c r="EC43" s="1909"/>
      <c r="ED43" s="1909"/>
      <c r="EE43" s="1909"/>
      <c r="EF43" s="1909"/>
      <c r="EG43" s="1909"/>
      <c r="EH43" s="1909"/>
      <c r="EI43" s="1909"/>
      <c r="EJ43" s="1909"/>
      <c r="EK43" s="1909"/>
      <c r="EL43" s="1909"/>
      <c r="EM43" s="1909"/>
      <c r="EN43" s="1909"/>
      <c r="EO43" s="1909"/>
      <c r="EP43" s="1909"/>
      <c r="EQ43" s="1909"/>
      <c r="ER43" s="1909"/>
      <c r="ES43" s="1909"/>
      <c r="ET43" s="1909"/>
      <c r="EU43" s="1909"/>
      <c r="EV43" s="1909"/>
      <c r="EW43" s="1909"/>
      <c r="EX43" s="1909"/>
      <c r="EY43" s="1909"/>
      <c r="EZ43" s="1909"/>
      <c r="FA43" s="1909"/>
      <c r="FB43" s="1909"/>
      <c r="FC43" s="1909"/>
      <c r="FD43" s="1909"/>
      <c r="FE43" s="1909"/>
      <c r="FF43" s="1909"/>
      <c r="FG43" s="1909"/>
      <c r="FH43" s="1909"/>
      <c r="FI43" s="1909"/>
      <c r="FJ43" s="1909"/>
      <c r="FK43" s="1909"/>
      <c r="FL43" s="1909"/>
      <c r="FM43" s="1909"/>
      <c r="FN43" s="1909"/>
      <c r="FO43" s="1909"/>
      <c r="FP43" s="1909"/>
      <c r="FQ43" s="1909"/>
      <c r="FR43" s="1909"/>
      <c r="FS43" s="1909"/>
      <c r="FT43" s="1909"/>
      <c r="FU43" s="1909"/>
      <c r="FV43" s="1909"/>
      <c r="FW43" s="1909"/>
      <c r="FX43" s="1909"/>
      <c r="FY43" s="1909"/>
      <c r="FZ43" s="1909"/>
      <c r="GA43" s="1909"/>
      <c r="GB43" s="1909"/>
      <c r="GC43" s="1909"/>
      <c r="GD43" s="1909"/>
      <c r="GE43" s="1909"/>
    </row>
    <row r="44" spans="1:187">
      <c r="A44" s="1956"/>
      <c r="B44" s="1955"/>
      <c r="C44" s="1955"/>
      <c r="D44" s="1955"/>
      <c r="E44" s="1955"/>
      <c r="F44" s="1955"/>
      <c r="G44" s="1955"/>
      <c r="H44" s="1909"/>
      <c r="I44" s="1909"/>
      <c r="J44" s="1909"/>
      <c r="K44" s="1909"/>
      <c r="L44" s="1909"/>
      <c r="M44" s="1909"/>
      <c r="N44" s="1909"/>
      <c r="O44" s="1909"/>
      <c r="P44" s="1909"/>
      <c r="Q44" s="1909"/>
      <c r="R44" s="1909"/>
      <c r="S44" s="1909"/>
      <c r="T44" s="1909"/>
      <c r="U44" s="1909"/>
      <c r="V44" s="1909"/>
      <c r="W44" s="1909"/>
      <c r="X44" s="1909"/>
      <c r="Y44" s="1909"/>
      <c r="Z44" s="1909"/>
      <c r="AA44" s="1909"/>
      <c r="AB44" s="1909"/>
      <c r="AC44" s="1909"/>
      <c r="AD44" s="1909"/>
      <c r="AE44" s="1909"/>
      <c r="AF44" s="1909"/>
      <c r="AG44" s="1909"/>
      <c r="AH44" s="1909"/>
      <c r="AI44" s="1909"/>
      <c r="AJ44" s="1909"/>
      <c r="AK44" s="1909"/>
      <c r="AL44" s="1909"/>
      <c r="AM44" s="1909"/>
      <c r="AN44" s="1909"/>
      <c r="AO44" s="1909"/>
      <c r="AP44" s="1909"/>
      <c r="AQ44" s="1909"/>
      <c r="AR44" s="1909"/>
      <c r="AS44" s="1909"/>
      <c r="AT44" s="1909"/>
      <c r="AU44" s="1909"/>
      <c r="AV44" s="1909"/>
      <c r="AW44" s="1909"/>
      <c r="AX44" s="1909"/>
      <c r="AY44" s="1909"/>
      <c r="AZ44" s="1909"/>
      <c r="BA44" s="1909"/>
      <c r="BB44" s="1909"/>
      <c r="BC44" s="1909"/>
      <c r="BD44" s="1909"/>
      <c r="BE44" s="1909"/>
      <c r="BF44" s="1909"/>
      <c r="BG44" s="1909"/>
      <c r="BH44" s="1909"/>
      <c r="BI44" s="1909"/>
      <c r="BJ44" s="1909"/>
      <c r="BK44" s="1909"/>
      <c r="BL44" s="1909"/>
      <c r="BM44" s="1909"/>
      <c r="BN44" s="1909"/>
      <c r="BO44" s="1909"/>
      <c r="BP44" s="1909"/>
      <c r="BQ44" s="1909"/>
      <c r="BR44" s="1909"/>
      <c r="BS44" s="1909"/>
      <c r="BT44" s="1909"/>
      <c r="BU44" s="1909"/>
      <c r="BV44" s="1909"/>
      <c r="BW44" s="1909"/>
      <c r="BX44" s="1909"/>
      <c r="BY44" s="1909"/>
      <c r="BZ44" s="1909"/>
      <c r="CA44" s="1909"/>
      <c r="CB44" s="1909"/>
      <c r="CC44" s="1909"/>
      <c r="CD44" s="1909"/>
      <c r="CE44" s="1909"/>
      <c r="CF44" s="1909"/>
      <c r="CG44" s="1909"/>
      <c r="CH44" s="1909"/>
      <c r="CI44" s="1909"/>
      <c r="CJ44" s="1909"/>
      <c r="CK44" s="1909"/>
      <c r="CL44" s="1909"/>
      <c r="CM44" s="1909"/>
      <c r="CN44" s="1909"/>
      <c r="CO44" s="1909"/>
      <c r="CP44" s="1909"/>
      <c r="CQ44" s="1909"/>
      <c r="CR44" s="1909"/>
      <c r="CS44" s="1909"/>
      <c r="CT44" s="1909"/>
      <c r="CU44" s="1909"/>
      <c r="CV44" s="1909"/>
      <c r="CW44" s="1909"/>
      <c r="CX44" s="1909"/>
      <c r="CY44" s="1909"/>
      <c r="CZ44" s="1909"/>
      <c r="DA44" s="1909"/>
      <c r="DB44" s="1909"/>
      <c r="DC44" s="1909"/>
      <c r="DD44" s="1909"/>
      <c r="DE44" s="1909"/>
      <c r="DF44" s="1909"/>
      <c r="DG44" s="1909"/>
      <c r="DH44" s="1909"/>
      <c r="DI44" s="1909"/>
      <c r="DJ44" s="1909"/>
      <c r="DK44" s="1909"/>
      <c r="DL44" s="1909"/>
      <c r="DM44" s="1909"/>
      <c r="DN44" s="1909"/>
      <c r="DO44" s="1909"/>
      <c r="DP44" s="1909"/>
      <c r="DQ44" s="1909"/>
      <c r="DR44" s="1909"/>
      <c r="DS44" s="1909"/>
      <c r="DT44" s="1909"/>
      <c r="DU44" s="1909"/>
      <c r="DV44" s="1909"/>
      <c r="DW44" s="1909"/>
      <c r="DX44" s="1909"/>
      <c r="DY44" s="1909"/>
      <c r="DZ44" s="1909"/>
      <c r="EA44" s="1909"/>
      <c r="EB44" s="1909"/>
      <c r="EC44" s="1909"/>
      <c r="ED44" s="1909"/>
      <c r="EE44" s="1909"/>
      <c r="EF44" s="1909"/>
      <c r="EG44" s="1909"/>
      <c r="EH44" s="1909"/>
      <c r="EI44" s="1909"/>
      <c r="EJ44" s="1909"/>
      <c r="EK44" s="1909"/>
      <c r="EL44" s="1909"/>
      <c r="EM44" s="1909"/>
      <c r="EN44" s="1909"/>
      <c r="EO44" s="1909"/>
      <c r="EP44" s="1909"/>
      <c r="EQ44" s="1909"/>
      <c r="ER44" s="1909"/>
      <c r="ES44" s="1909"/>
      <c r="ET44" s="1909"/>
      <c r="EU44" s="1909"/>
      <c r="EV44" s="1909"/>
      <c r="EW44" s="1909"/>
      <c r="EX44" s="1909"/>
      <c r="EY44" s="1909"/>
      <c r="EZ44" s="1909"/>
      <c r="FA44" s="1909"/>
      <c r="FB44" s="1909"/>
      <c r="FC44" s="1909"/>
      <c r="FD44" s="1909"/>
      <c r="FE44" s="1909"/>
      <c r="FF44" s="1909"/>
      <c r="FG44" s="1909"/>
      <c r="FH44" s="1909"/>
      <c r="FI44" s="1909"/>
      <c r="FJ44" s="1909"/>
      <c r="FK44" s="1909"/>
      <c r="FL44" s="1909"/>
      <c r="FM44" s="1909"/>
      <c r="FN44" s="1909"/>
      <c r="FO44" s="1909"/>
      <c r="FP44" s="1909"/>
      <c r="FQ44" s="1909"/>
      <c r="FR44" s="1909"/>
      <c r="FS44" s="1909"/>
      <c r="FT44" s="1909"/>
      <c r="FU44" s="1909"/>
      <c r="FV44" s="1909"/>
      <c r="FW44" s="1909"/>
      <c r="FX44" s="1909"/>
      <c r="FY44" s="1909"/>
      <c r="FZ44" s="1909"/>
      <c r="GA44" s="1909"/>
      <c r="GB44" s="1909"/>
      <c r="GC44" s="1909"/>
      <c r="GD44" s="1909"/>
      <c r="GE44" s="1909"/>
    </row>
    <row r="45" spans="1:187">
      <c r="A45" s="1956"/>
      <c r="B45" s="1955"/>
      <c r="C45" s="1955"/>
      <c r="D45" s="1955"/>
      <c r="E45" s="1955"/>
      <c r="F45" s="1955"/>
      <c r="G45" s="1955"/>
      <c r="H45" s="1909"/>
      <c r="I45" s="1909"/>
      <c r="J45" s="1909"/>
      <c r="K45" s="1909"/>
      <c r="L45" s="1909"/>
      <c r="M45" s="1909"/>
      <c r="N45" s="1909"/>
      <c r="O45" s="1909"/>
      <c r="P45" s="1909"/>
      <c r="Q45" s="1909"/>
      <c r="R45" s="1909"/>
      <c r="S45" s="1909"/>
      <c r="T45" s="1909"/>
      <c r="U45" s="1909"/>
      <c r="V45" s="1909"/>
      <c r="W45" s="1909"/>
      <c r="X45" s="1909"/>
      <c r="Y45" s="1909"/>
      <c r="Z45" s="1909"/>
      <c r="AA45" s="1909"/>
      <c r="AB45" s="1909"/>
      <c r="AC45" s="1909"/>
      <c r="AD45" s="1909"/>
      <c r="AE45" s="1909"/>
      <c r="AF45" s="1909"/>
      <c r="AG45" s="1909"/>
      <c r="AH45" s="1909"/>
      <c r="AI45" s="1909"/>
      <c r="AJ45" s="1909"/>
      <c r="AK45" s="1909"/>
      <c r="AL45" s="1909"/>
      <c r="AM45" s="1909"/>
      <c r="AN45" s="1909"/>
      <c r="AO45" s="1909"/>
      <c r="AP45" s="1909"/>
      <c r="AQ45" s="1909"/>
      <c r="AR45" s="1909"/>
      <c r="AS45" s="1909"/>
      <c r="AT45" s="1909"/>
      <c r="AU45" s="1909"/>
      <c r="AV45" s="1909"/>
      <c r="AW45" s="1909"/>
      <c r="AX45" s="1909"/>
      <c r="AY45" s="1909"/>
      <c r="AZ45" s="1909"/>
      <c r="BA45" s="1909"/>
      <c r="BB45" s="1909"/>
      <c r="BC45" s="1909"/>
      <c r="BD45" s="1909"/>
      <c r="BE45" s="1909"/>
      <c r="BF45" s="1909"/>
      <c r="BG45" s="1909"/>
      <c r="BH45" s="1909"/>
      <c r="BI45" s="1909"/>
      <c r="BJ45" s="1909"/>
      <c r="BK45" s="1909"/>
      <c r="BL45" s="1909"/>
      <c r="BM45" s="1909"/>
      <c r="BN45" s="1909"/>
      <c r="BO45" s="1909"/>
      <c r="BP45" s="1909"/>
      <c r="BQ45" s="1909"/>
      <c r="BR45" s="1909"/>
      <c r="BS45" s="1909"/>
      <c r="BT45" s="1909"/>
      <c r="BU45" s="1909"/>
      <c r="BV45" s="1909"/>
      <c r="BW45" s="1909"/>
      <c r="BX45" s="1909"/>
      <c r="BY45" s="1909"/>
      <c r="BZ45" s="1909"/>
      <c r="CA45" s="1909"/>
      <c r="CB45" s="1909"/>
      <c r="CC45" s="1909"/>
      <c r="CD45" s="1909"/>
      <c r="CE45" s="1909"/>
      <c r="CF45" s="1909"/>
      <c r="CG45" s="1909"/>
      <c r="CH45" s="1909"/>
      <c r="CI45" s="1909"/>
      <c r="CJ45" s="1909"/>
      <c r="CK45" s="1909"/>
      <c r="CL45" s="1909"/>
      <c r="CM45" s="1909"/>
      <c r="CN45" s="1909"/>
      <c r="CO45" s="1909"/>
      <c r="CP45" s="1909"/>
      <c r="CQ45" s="1909"/>
      <c r="CR45" s="1909"/>
      <c r="CS45" s="1909"/>
      <c r="CT45" s="1909"/>
      <c r="CU45" s="1909"/>
      <c r="CV45" s="1909"/>
      <c r="CW45" s="1909"/>
      <c r="CX45" s="1909"/>
      <c r="CY45" s="1909"/>
      <c r="CZ45" s="1909"/>
      <c r="DA45" s="1909"/>
      <c r="DB45" s="1909"/>
      <c r="DC45" s="1909"/>
      <c r="DD45" s="1909"/>
      <c r="DE45" s="1909"/>
      <c r="DF45" s="1909"/>
      <c r="DG45" s="1909"/>
      <c r="DH45" s="1909"/>
      <c r="DI45" s="1909"/>
      <c r="DJ45" s="1909"/>
      <c r="DK45" s="1909"/>
      <c r="DL45" s="1909"/>
      <c r="DM45" s="1909"/>
      <c r="DN45" s="1909"/>
      <c r="DO45" s="1909"/>
      <c r="DP45" s="1909"/>
      <c r="DQ45" s="1909"/>
      <c r="DR45" s="1909"/>
      <c r="DS45" s="1909"/>
      <c r="DT45" s="1909"/>
      <c r="DU45" s="1909"/>
      <c r="DV45" s="1909"/>
      <c r="DW45" s="1909"/>
      <c r="DX45" s="1909"/>
      <c r="DY45" s="1909"/>
      <c r="DZ45" s="1909"/>
      <c r="EA45" s="1909"/>
      <c r="EB45" s="1909"/>
      <c r="EC45" s="1909"/>
      <c r="ED45" s="1909"/>
      <c r="EE45" s="1909"/>
      <c r="EF45" s="1909"/>
      <c r="EG45" s="1909"/>
      <c r="EH45" s="1909"/>
      <c r="EI45" s="1909"/>
      <c r="EJ45" s="1909"/>
      <c r="EK45" s="1909"/>
      <c r="EL45" s="1909"/>
      <c r="EM45" s="1909"/>
      <c r="EN45" s="1909"/>
      <c r="EO45" s="1909"/>
      <c r="EP45" s="1909"/>
      <c r="EQ45" s="1909"/>
      <c r="ER45" s="1909"/>
      <c r="ES45" s="1909"/>
      <c r="ET45" s="1909"/>
      <c r="EU45" s="1909"/>
      <c r="EV45" s="1909"/>
      <c r="EW45" s="1909"/>
      <c r="EX45" s="1909"/>
      <c r="EY45" s="1909"/>
      <c r="EZ45" s="1909"/>
      <c r="FA45" s="1909"/>
      <c r="FB45" s="1909"/>
      <c r="FC45" s="1909"/>
      <c r="FD45" s="1909"/>
      <c r="FE45" s="1909"/>
      <c r="FF45" s="1909"/>
      <c r="FG45" s="1909"/>
      <c r="FH45" s="1909"/>
      <c r="FI45" s="1909"/>
      <c r="FJ45" s="1909"/>
      <c r="FK45" s="1909"/>
      <c r="FL45" s="1909"/>
      <c r="FM45" s="1909"/>
      <c r="FN45" s="1909"/>
      <c r="FO45" s="1909"/>
      <c r="FP45" s="1909"/>
      <c r="FQ45" s="1909"/>
      <c r="FR45" s="1909"/>
      <c r="FS45" s="1909"/>
      <c r="FT45" s="1909"/>
      <c r="FU45" s="1909"/>
      <c r="FV45" s="1909"/>
      <c r="FW45" s="1909"/>
      <c r="FX45" s="1909"/>
      <c r="FY45" s="1909"/>
      <c r="FZ45" s="1909"/>
      <c r="GA45" s="1909"/>
      <c r="GB45" s="1909"/>
      <c r="GC45" s="1909"/>
      <c r="GD45" s="1909"/>
      <c r="GE45" s="1909"/>
    </row>
    <row r="46" spans="1:187">
      <c r="A46" s="1956"/>
      <c r="B46" s="1955"/>
      <c r="C46" s="1955"/>
      <c r="D46" s="1955"/>
      <c r="E46" s="1955"/>
      <c r="F46" s="1955"/>
      <c r="G46" s="1955"/>
      <c r="H46" s="1909"/>
      <c r="I46" s="1909"/>
      <c r="J46" s="1909"/>
      <c r="K46" s="1909"/>
      <c r="L46" s="1909"/>
      <c r="M46" s="1909"/>
      <c r="N46" s="1909"/>
      <c r="O46" s="1909"/>
      <c r="P46" s="1909"/>
      <c r="Q46" s="1909"/>
      <c r="R46" s="1909"/>
      <c r="S46" s="1909"/>
      <c r="T46" s="1909"/>
      <c r="U46" s="1909"/>
      <c r="V46" s="1909"/>
      <c r="W46" s="1909"/>
      <c r="X46" s="1909"/>
      <c r="Y46" s="1909"/>
      <c r="Z46" s="1909"/>
      <c r="AA46" s="1909"/>
      <c r="AB46" s="1909"/>
      <c r="AC46" s="1909"/>
      <c r="AD46" s="1909"/>
      <c r="AE46" s="1909"/>
      <c r="AF46" s="1909"/>
      <c r="AG46" s="1909"/>
      <c r="AH46" s="1909"/>
      <c r="AI46" s="1909"/>
      <c r="AJ46" s="1909"/>
      <c r="AK46" s="1909"/>
      <c r="AL46" s="1909"/>
      <c r="AM46" s="1909"/>
      <c r="AN46" s="1909"/>
      <c r="AO46" s="1909"/>
      <c r="AP46" s="1909"/>
      <c r="AQ46" s="1909"/>
      <c r="AR46" s="1909"/>
      <c r="AS46" s="1909"/>
      <c r="AT46" s="1909"/>
      <c r="AU46" s="1909"/>
      <c r="AV46" s="1909"/>
      <c r="AW46" s="1909"/>
      <c r="AX46" s="1909"/>
      <c r="AY46" s="1909"/>
      <c r="AZ46" s="1909"/>
      <c r="BA46" s="1909"/>
      <c r="BB46" s="1909"/>
      <c r="BC46" s="1909"/>
      <c r="BD46" s="1909"/>
      <c r="BE46" s="1909"/>
      <c r="BF46" s="1909"/>
      <c r="BG46" s="1909"/>
      <c r="BH46" s="1909"/>
      <c r="BI46" s="1909"/>
      <c r="BJ46" s="1909"/>
      <c r="BK46" s="1909"/>
      <c r="BL46" s="1909"/>
      <c r="BM46" s="1909"/>
      <c r="BN46" s="1909"/>
      <c r="BO46" s="1909"/>
      <c r="BP46" s="1909"/>
      <c r="BQ46" s="1909"/>
      <c r="BR46" s="1909"/>
      <c r="BS46" s="1909"/>
      <c r="BT46" s="1909"/>
      <c r="BU46" s="1909"/>
      <c r="BV46" s="1909"/>
      <c r="BW46" s="1909"/>
      <c r="BX46" s="1909"/>
      <c r="BY46" s="1909"/>
      <c r="BZ46" s="1909"/>
      <c r="CA46" s="1909"/>
      <c r="CB46" s="1909"/>
      <c r="CC46" s="1909"/>
      <c r="CD46" s="1909"/>
      <c r="CE46" s="1909"/>
      <c r="CF46" s="1909"/>
      <c r="CG46" s="1909"/>
      <c r="CH46" s="1909"/>
      <c r="CI46" s="1909"/>
      <c r="CJ46" s="1909"/>
      <c r="CK46" s="1909"/>
      <c r="CL46" s="1909"/>
      <c r="CM46" s="1909"/>
      <c r="CN46" s="1909"/>
      <c r="CO46" s="1909"/>
      <c r="CP46" s="1909"/>
      <c r="CQ46" s="1909"/>
      <c r="CR46" s="1909"/>
      <c r="CS46" s="1909"/>
      <c r="CT46" s="1909"/>
      <c r="CU46" s="1909"/>
      <c r="CV46" s="1909"/>
      <c r="CW46" s="1909"/>
      <c r="CX46" s="1909"/>
      <c r="CY46" s="1909"/>
      <c r="CZ46" s="1909"/>
      <c r="DA46" s="1909"/>
      <c r="DB46" s="1909"/>
      <c r="DC46" s="1909"/>
      <c r="DD46" s="1909"/>
      <c r="DE46" s="1909"/>
      <c r="DF46" s="1909"/>
      <c r="DG46" s="1909"/>
      <c r="DH46" s="1909"/>
      <c r="DI46" s="1909"/>
      <c r="DJ46" s="1909"/>
      <c r="DK46" s="1909"/>
      <c r="DL46" s="1909"/>
      <c r="DM46" s="1909"/>
      <c r="DN46" s="1909"/>
      <c r="DO46" s="1909"/>
      <c r="DP46" s="1909"/>
      <c r="DQ46" s="1909"/>
      <c r="DR46" s="1909"/>
      <c r="DS46" s="1909"/>
      <c r="DT46" s="1909"/>
      <c r="DU46" s="1909"/>
      <c r="DV46" s="1909"/>
      <c r="DW46" s="1909"/>
      <c r="DX46" s="1909"/>
      <c r="DY46" s="1909"/>
      <c r="DZ46" s="1909"/>
      <c r="EA46" s="1909"/>
      <c r="EB46" s="1909"/>
      <c r="EC46" s="1909"/>
      <c r="ED46" s="1909"/>
      <c r="EE46" s="1909"/>
      <c r="EF46" s="1909"/>
      <c r="EG46" s="1909"/>
      <c r="EH46" s="1909"/>
      <c r="EI46" s="1909"/>
      <c r="EJ46" s="1909"/>
      <c r="EK46" s="1909"/>
      <c r="EL46" s="1909"/>
      <c r="EM46" s="1909"/>
      <c r="EN46" s="1909"/>
      <c r="EO46" s="1909"/>
      <c r="EP46" s="1909"/>
      <c r="EQ46" s="1909"/>
      <c r="ER46" s="1909"/>
      <c r="ES46" s="1909"/>
      <c r="ET46" s="1909"/>
      <c r="EU46" s="1909"/>
      <c r="EV46" s="1909"/>
      <c r="EW46" s="1909"/>
      <c r="EX46" s="1909"/>
      <c r="EY46" s="1909"/>
      <c r="EZ46" s="1909"/>
      <c r="FA46" s="1909"/>
      <c r="FB46" s="1909"/>
      <c r="FC46" s="1909"/>
      <c r="FD46" s="1909"/>
      <c r="FE46" s="1909"/>
      <c r="FF46" s="1909"/>
      <c r="FG46" s="1909"/>
      <c r="FH46" s="1909"/>
      <c r="FI46" s="1909"/>
      <c r="FJ46" s="1909"/>
      <c r="FK46" s="1909"/>
      <c r="FL46" s="1909"/>
      <c r="FM46" s="1909"/>
      <c r="FN46" s="1909"/>
      <c r="FO46" s="1909"/>
      <c r="FP46" s="1909"/>
      <c r="FQ46" s="1909"/>
      <c r="FR46" s="1909"/>
      <c r="FS46" s="1909"/>
      <c r="FT46" s="1909"/>
      <c r="FU46" s="1909"/>
      <c r="FV46" s="1909"/>
      <c r="FW46" s="1909"/>
      <c r="FX46" s="1909"/>
      <c r="FY46" s="1909"/>
      <c r="FZ46" s="1909"/>
      <c r="GA46" s="1909"/>
      <c r="GB46" s="1909"/>
      <c r="GC46" s="1909"/>
      <c r="GD46" s="1909"/>
      <c r="GE46" s="1909"/>
    </row>
    <row r="47" spans="1:187">
      <c r="A47" s="1956"/>
      <c r="B47" s="1955"/>
      <c r="C47" s="1955"/>
      <c r="D47" s="1955"/>
      <c r="E47" s="1955"/>
      <c r="F47" s="1955"/>
      <c r="G47" s="1955"/>
      <c r="H47" s="1909"/>
      <c r="I47" s="1909"/>
      <c r="J47" s="1909"/>
      <c r="K47" s="1909"/>
      <c r="L47" s="1909"/>
      <c r="M47" s="1909"/>
      <c r="N47" s="1909"/>
      <c r="O47" s="1909"/>
      <c r="P47" s="1909"/>
      <c r="Q47" s="1909"/>
      <c r="R47" s="1909"/>
      <c r="S47" s="1909"/>
      <c r="T47" s="1909"/>
      <c r="U47" s="1909"/>
      <c r="V47" s="1909"/>
      <c r="W47" s="1909"/>
      <c r="X47" s="1909"/>
      <c r="Y47" s="1909"/>
      <c r="Z47" s="1909"/>
      <c r="AA47" s="1909"/>
      <c r="AB47" s="1909"/>
      <c r="AC47" s="1909"/>
      <c r="AD47" s="1909"/>
      <c r="AE47" s="1909"/>
      <c r="AF47" s="1909"/>
      <c r="AG47" s="1909"/>
      <c r="AH47" s="1909"/>
      <c r="AI47" s="1909"/>
      <c r="AJ47" s="1909"/>
      <c r="AK47" s="1909"/>
      <c r="AL47" s="1909"/>
      <c r="AM47" s="1909"/>
      <c r="AN47" s="1909"/>
      <c r="AO47" s="1909"/>
      <c r="AP47" s="1909"/>
      <c r="AQ47" s="1909"/>
      <c r="AR47" s="1909"/>
      <c r="AS47" s="1909"/>
      <c r="AT47" s="1909"/>
      <c r="AU47" s="1909"/>
      <c r="AV47" s="1909"/>
      <c r="AW47" s="1909"/>
      <c r="AX47" s="1909"/>
      <c r="AY47" s="1909"/>
      <c r="AZ47" s="1909"/>
      <c r="BA47" s="1909"/>
      <c r="BB47" s="1909"/>
      <c r="BC47" s="1909"/>
      <c r="BD47" s="1909"/>
      <c r="BE47" s="1909"/>
      <c r="BF47" s="1909"/>
      <c r="BG47" s="1909"/>
      <c r="BH47" s="1909"/>
      <c r="BI47" s="1909"/>
      <c r="BJ47" s="1909"/>
      <c r="BK47" s="1909"/>
      <c r="BL47" s="1909"/>
      <c r="BM47" s="1909"/>
      <c r="BN47" s="1909"/>
      <c r="BO47" s="1909"/>
      <c r="BP47" s="1909"/>
      <c r="BQ47" s="1909"/>
      <c r="BR47" s="1909"/>
      <c r="BS47" s="1909"/>
      <c r="BT47" s="1909"/>
      <c r="BU47" s="1909"/>
      <c r="BV47" s="1909"/>
      <c r="BW47" s="1909"/>
      <c r="BX47" s="1909"/>
      <c r="BY47" s="1909"/>
      <c r="BZ47" s="1909"/>
      <c r="CA47" s="1909"/>
      <c r="CB47" s="1909"/>
      <c r="CC47" s="1909"/>
      <c r="CD47" s="1909"/>
      <c r="CE47" s="1909"/>
      <c r="CF47" s="1909"/>
      <c r="CG47" s="1909"/>
      <c r="CH47" s="1909"/>
      <c r="CI47" s="1909"/>
      <c r="CJ47" s="1909"/>
      <c r="CK47" s="1909"/>
      <c r="CL47" s="1909"/>
      <c r="CM47" s="1909"/>
      <c r="CN47" s="1909"/>
      <c r="CO47" s="1909"/>
      <c r="CP47" s="1909"/>
      <c r="CQ47" s="1909"/>
      <c r="CR47" s="1909"/>
      <c r="CS47" s="1909"/>
      <c r="CT47" s="1909"/>
      <c r="CU47" s="1909"/>
      <c r="CV47" s="1909"/>
      <c r="CW47" s="1909"/>
      <c r="CX47" s="1909"/>
      <c r="CY47" s="1909"/>
      <c r="CZ47" s="1909"/>
      <c r="DA47" s="1909"/>
      <c r="DB47" s="1909"/>
      <c r="DC47" s="1909"/>
      <c r="DD47" s="1909"/>
      <c r="DE47" s="1909"/>
      <c r="DF47" s="1909"/>
      <c r="DG47" s="1909"/>
      <c r="DH47" s="1909"/>
      <c r="DI47" s="1909"/>
      <c r="DJ47" s="1909"/>
      <c r="DK47" s="1909"/>
      <c r="DL47" s="1909"/>
      <c r="DM47" s="1909"/>
      <c r="DN47" s="1909"/>
      <c r="DO47" s="1909"/>
      <c r="DP47" s="1909"/>
      <c r="DQ47" s="1909"/>
      <c r="DR47" s="1909"/>
      <c r="DS47" s="1909"/>
      <c r="DT47" s="1909"/>
      <c r="DU47" s="1909"/>
      <c r="DV47" s="1909"/>
      <c r="DW47" s="1909"/>
      <c r="DX47" s="1909"/>
      <c r="DY47" s="1909"/>
      <c r="DZ47" s="1909"/>
      <c r="EA47" s="1909"/>
      <c r="EB47" s="1909"/>
      <c r="EC47" s="1909"/>
      <c r="ED47" s="1909"/>
      <c r="EE47" s="1909"/>
      <c r="EF47" s="1909"/>
      <c r="EG47" s="1909"/>
      <c r="EH47" s="1909"/>
      <c r="EI47" s="1909"/>
      <c r="EJ47" s="1909"/>
      <c r="EK47" s="1909"/>
      <c r="EL47" s="1909"/>
      <c r="EM47" s="1909"/>
      <c r="EN47" s="1909"/>
      <c r="EO47" s="1909"/>
      <c r="EP47" s="1909"/>
      <c r="EQ47" s="1909"/>
      <c r="ER47" s="1909"/>
      <c r="ES47" s="1909"/>
      <c r="ET47" s="1909"/>
      <c r="EU47" s="1909"/>
      <c r="EV47" s="1909"/>
      <c r="EW47" s="1909"/>
      <c r="EX47" s="1909"/>
      <c r="EY47" s="1909"/>
      <c r="EZ47" s="1909"/>
      <c r="FA47" s="1909"/>
      <c r="FB47" s="1909"/>
      <c r="FC47" s="1909"/>
      <c r="FD47" s="1909"/>
      <c r="FE47" s="1909"/>
      <c r="FF47" s="1909"/>
      <c r="FG47" s="1909"/>
      <c r="FH47" s="1909"/>
      <c r="FI47" s="1909"/>
      <c r="FJ47" s="1909"/>
      <c r="FK47" s="1909"/>
      <c r="FL47" s="1909"/>
      <c r="FM47" s="1909"/>
      <c r="FN47" s="1909"/>
      <c r="FO47" s="1909"/>
      <c r="FP47" s="1909"/>
      <c r="FQ47" s="1909"/>
      <c r="FR47" s="1909"/>
      <c r="FS47" s="1909"/>
      <c r="FT47" s="1909"/>
      <c r="FU47" s="1909"/>
      <c r="FV47" s="1909"/>
      <c r="FW47" s="1909"/>
      <c r="FX47" s="1909"/>
      <c r="FY47" s="1909"/>
      <c r="FZ47" s="1909"/>
      <c r="GA47" s="1909"/>
      <c r="GB47" s="1909"/>
      <c r="GC47" s="1909"/>
      <c r="GD47" s="1909"/>
      <c r="GE47" s="1909"/>
    </row>
    <row r="48" spans="1:187">
      <c r="A48" s="1956"/>
      <c r="B48" s="1955"/>
      <c r="C48" s="1955"/>
      <c r="D48" s="1955"/>
      <c r="E48" s="1955"/>
      <c r="F48" s="1955"/>
      <c r="G48" s="1955"/>
      <c r="H48" s="1909"/>
      <c r="I48" s="1909"/>
      <c r="J48" s="1909"/>
      <c r="K48" s="1909"/>
      <c r="L48" s="1909"/>
      <c r="M48" s="1909"/>
      <c r="N48" s="1909"/>
      <c r="O48" s="1909"/>
      <c r="P48" s="1909"/>
      <c r="Q48" s="1909"/>
      <c r="R48" s="1909"/>
      <c r="S48" s="1909"/>
      <c r="T48" s="1909"/>
      <c r="U48" s="1909"/>
      <c r="V48" s="1909"/>
      <c r="W48" s="1909"/>
      <c r="X48" s="1909"/>
      <c r="Y48" s="1909"/>
      <c r="Z48" s="1909"/>
      <c r="AA48" s="1909"/>
      <c r="AB48" s="1909"/>
      <c r="AC48" s="1909"/>
      <c r="AD48" s="1909"/>
      <c r="AE48" s="1909"/>
      <c r="AF48" s="1909"/>
      <c r="AG48" s="1909"/>
      <c r="AH48" s="1909"/>
      <c r="AI48" s="1909"/>
      <c r="AJ48" s="1909"/>
      <c r="AK48" s="1909"/>
      <c r="AL48" s="1909"/>
      <c r="AM48" s="1909"/>
      <c r="AN48" s="1909"/>
      <c r="AO48" s="1909"/>
      <c r="AP48" s="1909"/>
      <c r="AQ48" s="1909"/>
      <c r="AR48" s="1909"/>
      <c r="AS48" s="1909"/>
      <c r="AT48" s="1909"/>
      <c r="AU48" s="1909"/>
      <c r="AV48" s="1909"/>
      <c r="AW48" s="1909"/>
      <c r="AX48" s="1909"/>
      <c r="AY48" s="1909"/>
      <c r="AZ48" s="1909"/>
      <c r="BA48" s="1909"/>
      <c r="BB48" s="1909"/>
      <c r="BC48" s="1909"/>
      <c r="BD48" s="1909"/>
      <c r="BE48" s="1909"/>
      <c r="BF48" s="1909"/>
      <c r="BG48" s="1909"/>
      <c r="BH48" s="1909"/>
      <c r="BI48" s="1909"/>
      <c r="BJ48" s="1909"/>
      <c r="BK48" s="1909"/>
      <c r="BL48" s="1909"/>
      <c r="BM48" s="1909"/>
      <c r="BN48" s="1909"/>
      <c r="BO48" s="1909"/>
      <c r="BP48" s="1909"/>
      <c r="BQ48" s="1909"/>
      <c r="BR48" s="1909"/>
      <c r="BS48" s="1909"/>
      <c r="BT48" s="1909"/>
      <c r="BU48" s="1909"/>
      <c r="BV48" s="1909"/>
      <c r="BW48" s="1909"/>
      <c r="BX48" s="1909"/>
      <c r="BY48" s="1909"/>
      <c r="BZ48" s="1909"/>
      <c r="CA48" s="1909"/>
      <c r="CB48" s="1909"/>
      <c r="CC48" s="1909"/>
      <c r="CD48" s="1909"/>
      <c r="CE48" s="1909"/>
      <c r="CF48" s="1909"/>
      <c r="CG48" s="1909"/>
      <c r="CH48" s="1909"/>
      <c r="CI48" s="1909"/>
      <c r="CJ48" s="1909"/>
      <c r="CK48" s="1909"/>
      <c r="CL48" s="1909"/>
      <c r="CM48" s="1909"/>
      <c r="CN48" s="1909"/>
      <c r="CO48" s="1909"/>
      <c r="CP48" s="1909"/>
      <c r="CQ48" s="1909"/>
      <c r="CR48" s="1909"/>
      <c r="CS48" s="1909"/>
      <c r="CT48" s="1909"/>
      <c r="CU48" s="1909"/>
      <c r="CV48" s="1909"/>
      <c r="CW48" s="1909"/>
      <c r="CX48" s="1909"/>
      <c r="CY48" s="1909"/>
      <c r="CZ48" s="1909"/>
      <c r="DA48" s="1909"/>
      <c r="DB48" s="1909"/>
      <c r="DC48" s="1909"/>
      <c r="DD48" s="1909"/>
      <c r="DE48" s="1909"/>
      <c r="DF48" s="1909"/>
      <c r="DG48" s="1909"/>
      <c r="DH48" s="1909"/>
      <c r="DI48" s="1909"/>
      <c r="DJ48" s="1909"/>
      <c r="DK48" s="1909"/>
      <c r="DL48" s="1909"/>
      <c r="DM48" s="1909"/>
      <c r="DN48" s="1909"/>
      <c r="DO48" s="1909"/>
      <c r="DP48" s="1909"/>
      <c r="DQ48" s="1909"/>
      <c r="DR48" s="1909"/>
      <c r="DS48" s="1909"/>
      <c r="DT48" s="1909"/>
      <c r="DU48" s="1909"/>
      <c r="DV48" s="1909"/>
      <c r="DW48" s="1909"/>
      <c r="DX48" s="1909"/>
      <c r="DY48" s="1909"/>
      <c r="DZ48" s="1909"/>
      <c r="EA48" s="1909"/>
      <c r="EB48" s="1909"/>
      <c r="EC48" s="1909"/>
      <c r="ED48" s="1909"/>
      <c r="EE48" s="1909"/>
      <c r="EF48" s="1909"/>
      <c r="EG48" s="1909"/>
      <c r="EH48" s="1909"/>
      <c r="EI48" s="1909"/>
      <c r="EJ48" s="1909"/>
      <c r="EK48" s="1909"/>
      <c r="EL48" s="1909"/>
      <c r="EM48" s="1909"/>
      <c r="EN48" s="1909"/>
      <c r="EO48" s="1909"/>
      <c r="EP48" s="1909"/>
      <c r="EQ48" s="1909"/>
      <c r="ER48" s="1909"/>
      <c r="ES48" s="1909"/>
      <c r="ET48" s="1909"/>
      <c r="EU48" s="1909"/>
      <c r="EV48" s="1909"/>
      <c r="EW48" s="1909"/>
      <c r="EX48" s="1909"/>
      <c r="EY48" s="1909"/>
      <c r="EZ48" s="1909"/>
      <c r="FA48" s="1909"/>
      <c r="FB48" s="1909"/>
      <c r="FC48" s="1909"/>
      <c r="FD48" s="1909"/>
      <c r="FE48" s="1909"/>
      <c r="FF48" s="1909"/>
      <c r="FG48" s="1909"/>
      <c r="FH48" s="1909"/>
      <c r="FI48" s="1909"/>
      <c r="FJ48" s="1909"/>
      <c r="FK48" s="1909"/>
      <c r="FL48" s="1909"/>
      <c r="FM48" s="1909"/>
      <c r="FN48" s="1909"/>
      <c r="FO48" s="1909"/>
      <c r="FP48" s="1909"/>
      <c r="FQ48" s="1909"/>
      <c r="FR48" s="1909"/>
      <c r="FS48" s="1909"/>
      <c r="FT48" s="1909"/>
      <c r="FU48" s="1909"/>
      <c r="FV48" s="1909"/>
      <c r="FW48" s="1909"/>
      <c r="FX48" s="1909"/>
      <c r="FY48" s="1909"/>
      <c r="FZ48" s="1909"/>
      <c r="GA48" s="1909"/>
      <c r="GB48" s="1909"/>
      <c r="GC48" s="1909"/>
      <c r="GD48" s="1909"/>
      <c r="GE48" s="1909"/>
    </row>
    <row r="49" spans="1:187">
      <c r="A49" s="1956"/>
      <c r="B49" s="1955"/>
      <c r="C49" s="1955"/>
      <c r="D49" s="1955"/>
      <c r="E49" s="1955"/>
      <c r="F49" s="1955"/>
      <c r="G49" s="1955"/>
      <c r="H49" s="1909"/>
      <c r="I49" s="1909"/>
      <c r="J49" s="1909"/>
      <c r="K49" s="1909"/>
      <c r="L49" s="1909"/>
      <c r="M49" s="1909"/>
      <c r="N49" s="1909"/>
      <c r="O49" s="1909"/>
      <c r="P49" s="1909"/>
      <c r="Q49" s="1909"/>
      <c r="R49" s="1909"/>
      <c r="S49" s="1909"/>
      <c r="T49" s="1909"/>
      <c r="U49" s="1909"/>
      <c r="V49" s="1909"/>
      <c r="W49" s="1909"/>
      <c r="X49" s="1909"/>
      <c r="Y49" s="1909"/>
      <c r="Z49" s="1909"/>
      <c r="AA49" s="1909"/>
      <c r="AB49" s="1909"/>
      <c r="AC49" s="1909"/>
      <c r="AD49" s="1909"/>
      <c r="AE49" s="1909"/>
      <c r="AF49" s="1909"/>
      <c r="AG49" s="1909"/>
      <c r="AH49" s="1909"/>
      <c r="AI49" s="1909"/>
      <c r="AJ49" s="1909"/>
      <c r="AK49" s="1909"/>
      <c r="AL49" s="1909"/>
      <c r="AM49" s="1909"/>
      <c r="AN49" s="1909"/>
      <c r="AO49" s="1909"/>
      <c r="AP49" s="1909"/>
      <c r="AQ49" s="1909"/>
      <c r="AR49" s="1909"/>
      <c r="AS49" s="1909"/>
      <c r="AT49" s="1909"/>
      <c r="AU49" s="1909"/>
      <c r="AV49" s="1909"/>
      <c r="AW49" s="1909"/>
      <c r="AX49" s="1909"/>
      <c r="AY49" s="1909"/>
      <c r="AZ49" s="1909"/>
      <c r="BA49" s="1909"/>
      <c r="BB49" s="1909"/>
      <c r="BC49" s="1909"/>
      <c r="BD49" s="1909"/>
      <c r="BE49" s="1909"/>
      <c r="BF49" s="1909"/>
      <c r="BG49" s="1909"/>
      <c r="BH49" s="1909"/>
      <c r="BI49" s="1909"/>
      <c r="BJ49" s="1909"/>
      <c r="BK49" s="1909"/>
      <c r="BL49" s="1909"/>
      <c r="BM49" s="1909"/>
      <c r="BN49" s="1909"/>
      <c r="BO49" s="1909"/>
      <c r="BP49" s="1909"/>
      <c r="BQ49" s="1909"/>
      <c r="BR49" s="1909"/>
      <c r="BS49" s="1909"/>
      <c r="BT49" s="1909"/>
      <c r="BU49" s="1909"/>
      <c r="BV49" s="1909"/>
      <c r="BW49" s="1909"/>
      <c r="BX49" s="1909"/>
      <c r="BY49" s="1909"/>
      <c r="BZ49" s="1909"/>
      <c r="CA49" s="1909"/>
      <c r="CB49" s="1909"/>
      <c r="CC49" s="1909"/>
      <c r="CD49" s="1909"/>
      <c r="CE49" s="1909"/>
      <c r="CF49" s="1909"/>
      <c r="CG49" s="1909"/>
      <c r="CH49" s="1909"/>
      <c r="CI49" s="1909"/>
      <c r="CJ49" s="1909"/>
      <c r="CK49" s="1909"/>
      <c r="CL49" s="1909"/>
      <c r="CM49" s="1909"/>
      <c r="CN49" s="1909"/>
      <c r="CO49" s="1909"/>
      <c r="CP49" s="1909"/>
      <c r="CQ49" s="1909"/>
      <c r="CR49" s="1909"/>
      <c r="CS49" s="1909"/>
      <c r="CT49" s="1909"/>
      <c r="CU49" s="1909"/>
      <c r="CV49" s="1909"/>
      <c r="CW49" s="1909"/>
      <c r="CX49" s="1909"/>
      <c r="CY49" s="1909"/>
      <c r="CZ49" s="1909"/>
      <c r="DA49" s="1909"/>
      <c r="DB49" s="1909"/>
      <c r="DC49" s="1909"/>
      <c r="DD49" s="1909"/>
      <c r="DE49" s="1909"/>
      <c r="DF49" s="1909"/>
      <c r="DG49" s="1909"/>
      <c r="DH49" s="1909"/>
      <c r="DI49" s="1909"/>
      <c r="DJ49" s="1909"/>
      <c r="DK49" s="1909"/>
      <c r="DL49" s="1909"/>
      <c r="DM49" s="1909"/>
      <c r="DN49" s="1909"/>
      <c r="DO49" s="1909"/>
      <c r="DP49" s="1909"/>
      <c r="DQ49" s="1909"/>
      <c r="DR49" s="1909"/>
      <c r="DS49" s="1909"/>
      <c r="DT49" s="1909"/>
      <c r="DU49" s="1909"/>
      <c r="DV49" s="1909"/>
      <c r="DW49" s="1909"/>
      <c r="DX49" s="1909"/>
      <c r="DY49" s="1909"/>
      <c r="DZ49" s="1909"/>
      <c r="EA49" s="1909"/>
      <c r="EB49" s="1909"/>
      <c r="EC49" s="1909"/>
      <c r="ED49" s="1909"/>
      <c r="EE49" s="1909"/>
      <c r="EF49" s="1909"/>
      <c r="EG49" s="1909"/>
      <c r="EH49" s="1909"/>
      <c r="EI49" s="1909"/>
      <c r="EJ49" s="1909"/>
      <c r="EK49" s="1909"/>
      <c r="EL49" s="1909"/>
      <c r="EM49" s="1909"/>
      <c r="EN49" s="1909"/>
      <c r="EO49" s="1909"/>
      <c r="EP49" s="1909"/>
      <c r="EQ49" s="1909"/>
      <c r="ER49" s="1909"/>
      <c r="ES49" s="1909"/>
      <c r="ET49" s="1909"/>
      <c r="EU49" s="1909"/>
      <c r="EV49" s="1909"/>
      <c r="EW49" s="1909"/>
      <c r="EX49" s="1909"/>
      <c r="EY49" s="1909"/>
      <c r="EZ49" s="1909"/>
      <c r="FA49" s="1909"/>
      <c r="FB49" s="1909"/>
      <c r="FC49" s="1909"/>
      <c r="FD49" s="1909"/>
      <c r="FE49" s="1909"/>
      <c r="FF49" s="1909"/>
      <c r="FG49" s="1909"/>
      <c r="FH49" s="1909"/>
      <c r="FI49" s="1909"/>
      <c r="FJ49" s="1909"/>
      <c r="FK49" s="1909"/>
      <c r="FL49" s="1909"/>
      <c r="FM49" s="1909"/>
      <c r="FN49" s="1909"/>
      <c r="FO49" s="1909"/>
      <c r="FP49" s="1909"/>
      <c r="FQ49" s="1909"/>
      <c r="FR49" s="1909"/>
      <c r="FS49" s="1909"/>
      <c r="FT49" s="1909"/>
      <c r="FU49" s="1909"/>
      <c r="FV49" s="1909"/>
      <c r="FW49" s="1909"/>
      <c r="FX49" s="1909"/>
      <c r="FY49" s="1909"/>
      <c r="FZ49" s="1909"/>
      <c r="GA49" s="1909"/>
      <c r="GB49" s="1909"/>
      <c r="GC49" s="1909"/>
      <c r="GD49" s="1909"/>
      <c r="GE49" s="1909"/>
    </row>
    <row r="50" spans="1:187">
      <c r="A50" s="1956"/>
      <c r="B50" s="1955"/>
      <c r="C50" s="1955"/>
      <c r="D50" s="1955"/>
      <c r="E50" s="1955"/>
      <c r="F50" s="1955"/>
      <c r="G50" s="1955"/>
      <c r="H50" s="1909"/>
      <c r="I50" s="1909"/>
      <c r="J50" s="1909"/>
      <c r="K50" s="1909"/>
      <c r="L50" s="1909"/>
      <c r="M50" s="1909"/>
      <c r="N50" s="1909"/>
      <c r="O50" s="1909"/>
      <c r="P50" s="1909"/>
      <c r="Q50" s="1909"/>
      <c r="R50" s="1909"/>
      <c r="S50" s="1909"/>
      <c r="T50" s="1909"/>
      <c r="U50" s="1909"/>
      <c r="V50" s="1909"/>
      <c r="W50" s="1909"/>
      <c r="X50" s="1909"/>
      <c r="Y50" s="1909"/>
      <c r="Z50" s="1909"/>
      <c r="AA50" s="1909"/>
      <c r="AB50" s="1909"/>
      <c r="AC50" s="1909"/>
      <c r="AD50" s="1909"/>
      <c r="AE50" s="1909"/>
      <c r="AF50" s="1909"/>
      <c r="AG50" s="1909"/>
      <c r="AH50" s="1909"/>
      <c r="AI50" s="1909"/>
      <c r="AJ50" s="1909"/>
      <c r="AK50" s="1909"/>
      <c r="AL50" s="1909"/>
      <c r="AM50" s="1909"/>
      <c r="AN50" s="1909"/>
      <c r="AO50" s="1909"/>
      <c r="AP50" s="1909"/>
      <c r="AQ50" s="1909"/>
      <c r="AR50" s="1909"/>
      <c r="AS50" s="1909"/>
      <c r="AT50" s="1909"/>
      <c r="AU50" s="1909"/>
      <c r="AV50" s="1909"/>
      <c r="AW50" s="1909"/>
      <c r="AX50" s="1909"/>
      <c r="AY50" s="1909"/>
      <c r="AZ50" s="1909"/>
      <c r="BA50" s="1909"/>
      <c r="BB50" s="1909"/>
      <c r="BC50" s="1909"/>
      <c r="BD50" s="1909"/>
      <c r="BE50" s="1909"/>
      <c r="BF50" s="1909"/>
      <c r="BG50" s="1909"/>
      <c r="BH50" s="1909"/>
      <c r="BI50" s="1909"/>
      <c r="BJ50" s="1909"/>
      <c r="BK50" s="1909"/>
      <c r="BL50" s="1909"/>
      <c r="BM50" s="1909"/>
      <c r="BN50" s="1909"/>
      <c r="BO50" s="1909"/>
      <c r="BP50" s="1909"/>
      <c r="BQ50" s="1909"/>
      <c r="BR50" s="1909"/>
      <c r="BS50" s="1909"/>
      <c r="BT50" s="1909"/>
      <c r="BU50" s="1909"/>
      <c r="BV50" s="1909"/>
      <c r="BW50" s="1909"/>
      <c r="BX50" s="1909"/>
      <c r="BY50" s="1909"/>
      <c r="BZ50" s="1909"/>
      <c r="CA50" s="1909"/>
      <c r="CB50" s="1909"/>
      <c r="CC50" s="1909"/>
      <c r="CD50" s="1909"/>
      <c r="CE50" s="1909"/>
      <c r="CF50" s="1909"/>
      <c r="CG50" s="1909"/>
      <c r="CH50" s="1909"/>
      <c r="CI50" s="1909"/>
      <c r="CJ50" s="1909"/>
      <c r="CK50" s="1909"/>
      <c r="CL50" s="1909"/>
      <c r="CM50" s="1909"/>
      <c r="CN50" s="1909"/>
      <c r="CO50" s="1909"/>
      <c r="CP50" s="1909"/>
      <c r="CQ50" s="1909"/>
      <c r="CR50" s="1909"/>
      <c r="CS50" s="1909"/>
      <c r="CT50" s="1909"/>
      <c r="CU50" s="1909"/>
      <c r="CV50" s="1909"/>
      <c r="CW50" s="1909"/>
      <c r="CX50" s="1909"/>
      <c r="CY50" s="1909"/>
      <c r="CZ50" s="1909"/>
      <c r="DA50" s="1909"/>
      <c r="DB50" s="1909"/>
      <c r="DC50" s="1909"/>
      <c r="DD50" s="1909"/>
      <c r="DE50" s="1909"/>
      <c r="DF50" s="1909"/>
      <c r="DG50" s="1909"/>
      <c r="DH50" s="1909"/>
      <c r="DI50" s="1909"/>
      <c r="DJ50" s="1909"/>
      <c r="DK50" s="1909"/>
      <c r="DL50" s="1909"/>
      <c r="DM50" s="1909"/>
      <c r="DN50" s="1909"/>
      <c r="DO50" s="1909"/>
      <c r="DP50" s="1909"/>
      <c r="DQ50" s="1909"/>
      <c r="DR50" s="1909"/>
      <c r="DS50" s="1909"/>
      <c r="DT50" s="1909"/>
      <c r="DU50" s="1909"/>
      <c r="DV50" s="1909"/>
      <c r="DW50" s="1909"/>
      <c r="DX50" s="1909"/>
      <c r="DY50" s="1909"/>
      <c r="DZ50" s="1909"/>
      <c r="EA50" s="1909"/>
      <c r="EB50" s="1909"/>
      <c r="EC50" s="1909"/>
      <c r="ED50" s="1909"/>
      <c r="EE50" s="1909"/>
      <c r="EF50" s="1909"/>
      <c r="EG50" s="1909"/>
      <c r="EH50" s="1909"/>
      <c r="EI50" s="1909"/>
      <c r="EJ50" s="1909"/>
      <c r="EK50" s="1909"/>
      <c r="EL50" s="1909"/>
      <c r="EM50" s="1909"/>
      <c r="EN50" s="1909"/>
      <c r="EO50" s="1909"/>
      <c r="EP50" s="1909"/>
      <c r="EQ50" s="1909"/>
      <c r="ER50" s="1909"/>
      <c r="ES50" s="1909"/>
      <c r="ET50" s="1909"/>
      <c r="EU50" s="1909"/>
      <c r="EV50" s="1909"/>
      <c r="EW50" s="1909"/>
      <c r="EX50" s="1909"/>
      <c r="EY50" s="1909"/>
      <c r="EZ50" s="1909"/>
      <c r="FA50" s="1909"/>
      <c r="FB50" s="1909"/>
      <c r="FC50" s="1909"/>
      <c r="FD50" s="1909"/>
      <c r="FE50" s="1909"/>
      <c r="FF50" s="1909"/>
      <c r="FG50" s="1909"/>
      <c r="FH50" s="1909"/>
      <c r="FI50" s="1909"/>
      <c r="FJ50" s="1909"/>
      <c r="FK50" s="1909"/>
      <c r="FL50" s="1909"/>
      <c r="FM50" s="1909"/>
      <c r="FN50" s="1909"/>
      <c r="FO50" s="1909"/>
      <c r="FP50" s="1909"/>
      <c r="FQ50" s="1909"/>
      <c r="FR50" s="1909"/>
      <c r="FS50" s="1909"/>
      <c r="FT50" s="1909"/>
      <c r="FU50" s="1909"/>
      <c r="FV50" s="1909"/>
      <c r="FW50" s="1909"/>
      <c r="FX50" s="1909"/>
      <c r="FY50" s="1909"/>
      <c r="FZ50" s="1909"/>
      <c r="GA50" s="1909"/>
      <c r="GB50" s="1909"/>
      <c r="GC50" s="1909"/>
      <c r="GD50" s="1909"/>
      <c r="GE50" s="1909"/>
    </row>
    <row r="51" spans="1:187">
      <c r="A51" s="1956"/>
      <c r="B51" s="1955"/>
      <c r="C51" s="1955"/>
      <c r="D51" s="1955"/>
      <c r="E51" s="1955"/>
      <c r="F51" s="1955"/>
      <c r="G51" s="1955"/>
      <c r="H51" s="1909"/>
      <c r="I51" s="1909"/>
      <c r="J51" s="1909"/>
      <c r="K51" s="1909"/>
      <c r="L51" s="1909"/>
      <c r="M51" s="1909"/>
      <c r="N51" s="1909"/>
      <c r="O51" s="1909"/>
      <c r="P51" s="1909"/>
      <c r="Q51" s="1909"/>
      <c r="R51" s="1909"/>
      <c r="S51" s="1909"/>
      <c r="T51" s="1909"/>
      <c r="U51" s="1909"/>
      <c r="V51" s="1909"/>
      <c r="W51" s="1909"/>
      <c r="X51" s="1909"/>
      <c r="Y51" s="1909"/>
      <c r="Z51" s="1909"/>
      <c r="AA51" s="1909"/>
      <c r="AB51" s="1909"/>
      <c r="AC51" s="1909"/>
      <c r="AD51" s="1909"/>
      <c r="AE51" s="1909"/>
      <c r="AF51" s="1909"/>
      <c r="AG51" s="1909"/>
      <c r="AH51" s="1909"/>
      <c r="AI51" s="1909"/>
      <c r="AJ51" s="1909"/>
      <c r="AK51" s="1909"/>
      <c r="AL51" s="1909"/>
      <c r="AM51" s="1909"/>
      <c r="AN51" s="1909"/>
      <c r="AO51" s="1909"/>
      <c r="AP51" s="1909"/>
      <c r="AQ51" s="1909"/>
      <c r="AR51" s="1909"/>
      <c r="AS51" s="1909"/>
      <c r="AT51" s="1909"/>
      <c r="AU51" s="1909"/>
      <c r="AV51" s="1909"/>
      <c r="AW51" s="1909"/>
      <c r="AX51" s="1909"/>
      <c r="AY51" s="1909"/>
      <c r="AZ51" s="1909"/>
      <c r="BA51" s="1909"/>
      <c r="BB51" s="1909"/>
      <c r="BC51" s="1909"/>
      <c r="BD51" s="1909"/>
      <c r="BE51" s="1909"/>
      <c r="BF51" s="1909"/>
      <c r="BG51" s="1909"/>
      <c r="BH51" s="1909"/>
      <c r="BI51" s="1909"/>
    </row>
    <row r="52" spans="1:187">
      <c r="A52" s="1956"/>
      <c r="B52" s="1955"/>
      <c r="C52" s="1955"/>
      <c r="D52" s="1955"/>
      <c r="E52" s="1955"/>
      <c r="F52" s="1955"/>
      <c r="G52" s="1955"/>
      <c r="H52" s="1909"/>
      <c r="I52" s="1909"/>
      <c r="J52" s="1909"/>
      <c r="K52" s="1909"/>
      <c r="L52" s="1909"/>
      <c r="M52" s="1909"/>
      <c r="N52" s="1909"/>
      <c r="O52" s="1909"/>
      <c r="P52" s="1909"/>
      <c r="Q52" s="1909"/>
      <c r="R52" s="1909"/>
      <c r="S52" s="1909"/>
      <c r="T52" s="1909"/>
      <c r="U52" s="1909"/>
      <c r="V52" s="1909"/>
      <c r="W52" s="1909"/>
      <c r="X52" s="1909"/>
      <c r="Y52" s="1909"/>
      <c r="Z52" s="1909"/>
      <c r="AA52" s="1909"/>
      <c r="AB52" s="1909"/>
      <c r="AC52" s="1909"/>
      <c r="AD52" s="1909"/>
      <c r="AE52" s="1909"/>
      <c r="AF52" s="1909"/>
      <c r="AG52" s="1909"/>
      <c r="AH52" s="1909"/>
      <c r="AI52" s="1909"/>
      <c r="AJ52" s="1909"/>
      <c r="AK52" s="1909"/>
      <c r="AL52" s="1909"/>
      <c r="AM52" s="1909"/>
      <c r="AN52" s="1909"/>
      <c r="AO52" s="1909"/>
      <c r="AP52" s="1909"/>
      <c r="AQ52" s="1909"/>
      <c r="AR52" s="1909"/>
      <c r="AS52" s="1909"/>
      <c r="AT52" s="1909"/>
      <c r="AU52" s="1909"/>
      <c r="AV52" s="1909"/>
      <c r="AW52" s="1909"/>
      <c r="AX52" s="1909"/>
      <c r="AY52" s="1909"/>
      <c r="AZ52" s="1909"/>
      <c r="BA52" s="1909"/>
      <c r="BB52" s="1909"/>
      <c r="BC52" s="1909"/>
      <c r="BD52" s="1909"/>
      <c r="BE52" s="1909"/>
      <c r="BF52" s="1909"/>
      <c r="BG52" s="1909"/>
      <c r="BH52" s="1909"/>
      <c r="BI52" s="1909"/>
    </row>
    <row r="53" spans="1:187">
      <c r="A53" s="1956"/>
      <c r="B53" s="1955"/>
      <c r="C53" s="1955"/>
      <c r="D53" s="1955"/>
      <c r="E53" s="1955"/>
      <c r="F53" s="1955"/>
      <c r="G53" s="1955"/>
      <c r="H53" s="1909"/>
      <c r="I53" s="1909"/>
      <c r="J53" s="1909"/>
      <c r="K53" s="1909"/>
      <c r="L53" s="1909"/>
      <c r="M53" s="1909"/>
      <c r="N53" s="1909"/>
      <c r="O53" s="1909"/>
      <c r="P53" s="1909"/>
      <c r="Q53" s="1909"/>
      <c r="R53" s="1909"/>
      <c r="S53" s="1909"/>
      <c r="T53" s="1909"/>
      <c r="U53" s="1909"/>
      <c r="V53" s="1909"/>
      <c r="W53" s="1909"/>
      <c r="X53" s="1909"/>
      <c r="Y53" s="1909"/>
      <c r="Z53" s="1909"/>
      <c r="AA53" s="1909"/>
      <c r="AB53" s="1909"/>
      <c r="AC53" s="1909"/>
      <c r="AD53" s="1909"/>
      <c r="AE53" s="1909"/>
      <c r="AF53" s="1909"/>
      <c r="AG53" s="1909"/>
      <c r="AH53" s="1909"/>
      <c r="AI53" s="1909"/>
      <c r="AJ53" s="1909"/>
      <c r="AK53" s="1909"/>
      <c r="AL53" s="1909"/>
      <c r="AM53" s="1909"/>
      <c r="AN53" s="1909"/>
      <c r="AO53" s="1909"/>
      <c r="AP53" s="1909"/>
      <c r="AQ53" s="1909"/>
      <c r="AR53" s="1909"/>
      <c r="AS53" s="1909"/>
      <c r="AT53" s="1909"/>
      <c r="AU53" s="1909"/>
      <c r="AV53" s="1909"/>
      <c r="AW53" s="1909"/>
      <c r="AX53" s="1909"/>
      <c r="AY53" s="1909"/>
      <c r="AZ53" s="1909"/>
      <c r="BA53" s="1909"/>
      <c r="BB53" s="1909"/>
      <c r="BC53" s="1909"/>
      <c r="BD53" s="1909"/>
      <c r="BE53" s="1909"/>
      <c r="BF53" s="1909"/>
      <c r="BG53" s="1909"/>
      <c r="BH53" s="1909"/>
      <c r="BI53" s="1909"/>
    </row>
    <row r="54" spans="1:187">
      <c r="A54" s="1956"/>
      <c r="B54" s="1955"/>
      <c r="C54" s="1955"/>
      <c r="D54" s="1955"/>
      <c r="E54" s="1955"/>
      <c r="F54" s="1955"/>
      <c r="G54" s="1955"/>
      <c r="H54" s="1909"/>
      <c r="I54" s="1909"/>
      <c r="J54" s="1909"/>
      <c r="K54" s="1909"/>
      <c r="L54" s="1909"/>
      <c r="M54" s="1909"/>
      <c r="N54" s="1909"/>
      <c r="O54" s="1909"/>
      <c r="P54" s="1909"/>
      <c r="Q54" s="1909"/>
      <c r="R54" s="1909"/>
      <c r="S54" s="1909"/>
      <c r="T54" s="1909"/>
      <c r="U54" s="1909"/>
      <c r="V54" s="1909"/>
      <c r="W54" s="1909"/>
      <c r="X54" s="1909"/>
      <c r="Y54" s="1909"/>
      <c r="Z54" s="1909"/>
      <c r="AA54" s="1909"/>
      <c r="AB54" s="1909"/>
      <c r="AC54" s="1909"/>
      <c r="AD54" s="1909"/>
      <c r="AE54" s="1909"/>
      <c r="AF54" s="1909"/>
      <c r="AG54" s="1909"/>
      <c r="AH54" s="1909"/>
      <c r="AI54" s="1909"/>
      <c r="AJ54" s="1909"/>
      <c r="AK54" s="1909"/>
      <c r="AL54" s="1909"/>
      <c r="AM54" s="1909"/>
      <c r="AN54" s="1909"/>
      <c r="AO54" s="1909"/>
      <c r="AP54" s="1909"/>
      <c r="AQ54" s="1909"/>
      <c r="AR54" s="1909"/>
      <c r="AS54" s="1909"/>
      <c r="AT54" s="1909"/>
      <c r="AU54" s="1909"/>
      <c r="AV54" s="1909"/>
      <c r="AW54" s="1909"/>
      <c r="AX54" s="1909"/>
      <c r="AY54" s="1909"/>
      <c r="AZ54" s="1909"/>
      <c r="BA54" s="1909"/>
      <c r="BB54" s="1909"/>
      <c r="BC54" s="1909"/>
      <c r="BD54" s="1909"/>
      <c r="BE54" s="1909"/>
      <c r="BF54" s="1909"/>
      <c r="BG54" s="1909"/>
      <c r="BH54" s="1909"/>
      <c r="BI54" s="1909"/>
    </row>
    <row r="55" spans="1:187">
      <c r="A55" s="1956"/>
      <c r="B55" s="1955"/>
      <c r="C55" s="1955"/>
      <c r="D55" s="1955"/>
      <c r="E55" s="1955"/>
      <c r="F55" s="1955"/>
      <c r="G55" s="1955"/>
      <c r="H55" s="1909"/>
      <c r="I55" s="1909"/>
      <c r="J55" s="1909"/>
      <c r="K55" s="1909"/>
      <c r="L55" s="1909"/>
      <c r="M55" s="1909"/>
      <c r="N55" s="1909"/>
      <c r="O55" s="1909"/>
      <c r="P55" s="1909"/>
      <c r="Q55" s="1909"/>
      <c r="R55" s="1909"/>
      <c r="S55" s="1909"/>
      <c r="T55" s="1909"/>
      <c r="U55" s="1909"/>
      <c r="V55" s="1909"/>
      <c r="W55" s="1909"/>
      <c r="X55" s="1909"/>
      <c r="Y55" s="1909"/>
      <c r="Z55" s="1909"/>
      <c r="AA55" s="1909"/>
      <c r="AB55" s="1909"/>
      <c r="AC55" s="1909"/>
      <c r="AD55" s="1909"/>
      <c r="AE55" s="1909"/>
      <c r="AF55" s="1909"/>
      <c r="AG55" s="1909"/>
      <c r="AH55" s="1909"/>
      <c r="AI55" s="1909"/>
      <c r="AJ55" s="1909"/>
      <c r="AK55" s="1909"/>
      <c r="AL55" s="1909"/>
      <c r="AM55" s="1909"/>
      <c r="AN55" s="1909"/>
      <c r="AO55" s="1909"/>
      <c r="AP55" s="1909"/>
      <c r="AQ55" s="1909"/>
      <c r="AR55" s="1909"/>
      <c r="AS55" s="1909"/>
      <c r="AT55" s="1909"/>
      <c r="AU55" s="1909"/>
      <c r="AV55" s="1909"/>
      <c r="AW55" s="1909"/>
      <c r="AX55" s="1909"/>
      <c r="AY55" s="1909"/>
      <c r="AZ55" s="1909"/>
      <c r="BA55" s="1909"/>
      <c r="BB55" s="1909"/>
      <c r="BC55" s="1909"/>
      <c r="BD55" s="1909"/>
      <c r="BE55" s="1909"/>
      <c r="BF55" s="1909"/>
      <c r="BG55" s="1909"/>
      <c r="BH55" s="1909"/>
      <c r="BI55" s="1909"/>
    </row>
    <row r="56" spans="1:187">
      <c r="A56" s="1956"/>
      <c r="B56" s="1955"/>
      <c r="C56" s="1955"/>
      <c r="D56" s="1955"/>
      <c r="E56" s="1955"/>
      <c r="F56" s="1955"/>
      <c r="G56" s="1955"/>
      <c r="H56" s="1909"/>
      <c r="I56" s="1909"/>
      <c r="J56" s="1909"/>
      <c r="K56" s="1909"/>
      <c r="L56" s="1909"/>
      <c r="M56" s="1909"/>
      <c r="N56" s="1909"/>
      <c r="O56" s="1909"/>
      <c r="P56" s="1909"/>
      <c r="Q56" s="1909"/>
      <c r="R56" s="1909"/>
      <c r="S56" s="1909"/>
      <c r="T56" s="1909"/>
      <c r="U56" s="1909"/>
      <c r="V56" s="1909"/>
      <c r="W56" s="1909"/>
      <c r="X56" s="1909"/>
      <c r="Y56" s="1909"/>
      <c r="Z56" s="1909"/>
      <c r="AA56" s="1909"/>
      <c r="AB56" s="1909"/>
      <c r="AC56" s="1909"/>
      <c r="AD56" s="1909"/>
      <c r="AE56" s="1909"/>
      <c r="AF56" s="1909"/>
      <c r="AG56" s="1909"/>
      <c r="AH56" s="1909"/>
      <c r="AI56" s="1909"/>
      <c r="AJ56" s="1909"/>
      <c r="AK56" s="1909"/>
      <c r="AL56" s="1909"/>
      <c r="AM56" s="1909"/>
      <c r="AN56" s="1909"/>
      <c r="AO56" s="1909"/>
      <c r="AP56" s="1909"/>
      <c r="AQ56" s="1909"/>
      <c r="AR56" s="1909"/>
      <c r="AS56" s="1909"/>
      <c r="AT56" s="1909"/>
      <c r="AU56" s="1909"/>
      <c r="AV56" s="1909"/>
      <c r="AW56" s="1909"/>
      <c r="AX56" s="1909"/>
      <c r="AY56" s="1909"/>
      <c r="AZ56" s="1909"/>
      <c r="BA56" s="1909"/>
      <c r="BB56" s="1909"/>
      <c r="BC56" s="1909"/>
      <c r="BD56" s="1909"/>
      <c r="BE56" s="1909"/>
      <c r="BF56" s="1909"/>
      <c r="BG56" s="1909"/>
      <c r="BH56" s="1909"/>
      <c r="BI56" s="1909"/>
    </row>
    <row r="57" spans="1:187">
      <c r="A57" s="1956"/>
      <c r="B57" s="1955"/>
      <c r="C57" s="1955"/>
      <c r="D57" s="1955"/>
      <c r="E57" s="1955"/>
      <c r="F57" s="1955"/>
      <c r="G57" s="1955"/>
      <c r="H57" s="1909"/>
      <c r="I57" s="1909"/>
      <c r="J57" s="1909"/>
      <c r="K57" s="1909"/>
      <c r="L57" s="1909"/>
      <c r="M57" s="1909"/>
      <c r="N57" s="1909"/>
      <c r="O57" s="1909"/>
      <c r="P57" s="1909"/>
      <c r="Q57" s="1909"/>
      <c r="R57" s="1909"/>
      <c r="S57" s="1909"/>
      <c r="T57" s="1909"/>
      <c r="U57" s="1909"/>
      <c r="V57" s="1909"/>
      <c r="W57" s="1909"/>
      <c r="X57" s="1909"/>
      <c r="Y57" s="1909"/>
      <c r="Z57" s="1909"/>
      <c r="AA57" s="1909"/>
      <c r="AB57" s="1909"/>
      <c r="AC57" s="1909"/>
      <c r="AD57" s="1909"/>
      <c r="AE57" s="1909"/>
      <c r="AF57" s="1909"/>
      <c r="AG57" s="1909"/>
      <c r="AH57" s="1909"/>
      <c r="AI57" s="1909"/>
      <c r="AJ57" s="1909"/>
      <c r="AK57" s="1909"/>
      <c r="AL57" s="1909"/>
      <c r="AM57" s="1909"/>
      <c r="AN57" s="1909"/>
      <c r="AO57" s="1909"/>
      <c r="AP57" s="1909"/>
      <c r="AQ57" s="1909"/>
      <c r="AR57" s="1909"/>
      <c r="AS57" s="1909"/>
      <c r="AT57" s="1909"/>
      <c r="AU57" s="1909"/>
      <c r="AV57" s="1909"/>
      <c r="AW57" s="1909"/>
      <c r="AX57" s="1909"/>
      <c r="AY57" s="1909"/>
      <c r="AZ57" s="1909"/>
      <c r="BA57" s="1909"/>
      <c r="BB57" s="1909"/>
      <c r="BC57" s="1909"/>
      <c r="BD57" s="1909"/>
      <c r="BE57" s="1909"/>
      <c r="BF57" s="1909"/>
      <c r="BG57" s="1909"/>
      <c r="BH57" s="1909"/>
      <c r="BI57" s="1909"/>
    </row>
    <row r="58" spans="1:187">
      <c r="A58" s="1956"/>
      <c r="B58" s="1955"/>
      <c r="C58" s="1955"/>
      <c r="D58" s="1955"/>
      <c r="E58" s="1955"/>
      <c r="F58" s="1955"/>
      <c r="G58" s="1955"/>
      <c r="H58" s="1909"/>
      <c r="I58" s="1909"/>
      <c r="J58" s="1909"/>
      <c r="K58" s="1909"/>
      <c r="L58" s="1909"/>
      <c r="M58" s="1909"/>
      <c r="N58" s="1909"/>
      <c r="O58" s="1909"/>
      <c r="P58" s="1909"/>
      <c r="Q58" s="1909"/>
      <c r="R58" s="1909"/>
      <c r="S58" s="1909"/>
      <c r="T58" s="1909"/>
      <c r="U58" s="1909"/>
      <c r="V58" s="1909"/>
      <c r="W58" s="1909"/>
      <c r="X58" s="1909"/>
      <c r="Y58" s="1909"/>
      <c r="Z58" s="1909"/>
      <c r="AA58" s="1909"/>
      <c r="AB58" s="1909"/>
      <c r="AC58" s="1909"/>
      <c r="AD58" s="1909"/>
      <c r="AE58" s="1909"/>
      <c r="AF58" s="1909"/>
      <c r="AG58" s="1909"/>
      <c r="AH58" s="1909"/>
      <c r="AI58" s="1909"/>
      <c r="AJ58" s="1909"/>
      <c r="AK58" s="1909"/>
      <c r="AL58" s="1909"/>
      <c r="AM58" s="1909"/>
      <c r="AN58" s="1909"/>
      <c r="AO58" s="1909"/>
      <c r="AP58" s="1909"/>
      <c r="AQ58" s="1909"/>
      <c r="AR58" s="1909"/>
      <c r="AS58" s="1909"/>
      <c r="AT58" s="1909"/>
      <c r="AU58" s="1909"/>
      <c r="AV58" s="1909"/>
      <c r="AW58" s="1909"/>
      <c r="AX58" s="1909"/>
      <c r="AY58" s="1909"/>
      <c r="AZ58" s="1909"/>
      <c r="BA58" s="1909"/>
      <c r="BB58" s="1909"/>
      <c r="BC58" s="1909"/>
      <c r="BD58" s="1909"/>
      <c r="BE58" s="1909"/>
      <c r="BF58" s="1909"/>
      <c r="BG58" s="1909"/>
      <c r="BH58" s="1909"/>
      <c r="BI58" s="1909"/>
    </row>
    <row r="59" spans="1:187">
      <c r="A59" s="1956"/>
      <c r="B59" s="1955"/>
      <c r="C59" s="1955"/>
      <c r="D59" s="1955"/>
      <c r="E59" s="1955"/>
      <c r="F59" s="1955"/>
      <c r="G59" s="1955"/>
      <c r="H59" s="1909"/>
      <c r="I59" s="1909"/>
      <c r="J59" s="1909"/>
      <c r="K59" s="1909"/>
      <c r="L59" s="1909"/>
      <c r="M59" s="1909"/>
      <c r="N59" s="1909"/>
      <c r="O59" s="1909"/>
      <c r="P59" s="1909"/>
      <c r="Q59" s="1909"/>
      <c r="R59" s="1909"/>
      <c r="S59" s="1909"/>
      <c r="T59" s="1909"/>
      <c r="U59" s="1909"/>
      <c r="V59" s="1909"/>
      <c r="W59" s="1909"/>
      <c r="X59" s="1909"/>
      <c r="Y59" s="1909"/>
      <c r="Z59" s="1909"/>
      <c r="AA59" s="1909"/>
      <c r="AB59" s="1909"/>
      <c r="AC59" s="1909"/>
      <c r="AD59" s="1909"/>
      <c r="AE59" s="1909"/>
      <c r="AF59" s="1909"/>
      <c r="AG59" s="1909"/>
      <c r="AH59" s="1909"/>
      <c r="AI59" s="1909"/>
      <c r="AJ59" s="1909"/>
      <c r="AK59" s="1909"/>
      <c r="AL59" s="1909"/>
      <c r="AM59" s="1909"/>
      <c r="AN59" s="1909"/>
      <c r="AO59" s="1909"/>
      <c r="AP59" s="1909"/>
      <c r="AQ59" s="1909"/>
      <c r="AR59" s="1909"/>
      <c r="AS59" s="1909"/>
      <c r="AT59" s="1909"/>
      <c r="AU59" s="1909"/>
      <c r="AV59" s="1909"/>
      <c r="AW59" s="1909"/>
      <c r="AX59" s="1909"/>
      <c r="AY59" s="1909"/>
      <c r="AZ59" s="1909"/>
      <c r="BA59" s="1909"/>
      <c r="BB59" s="1909"/>
      <c r="BC59" s="1909"/>
      <c r="BD59" s="1909"/>
      <c r="BE59" s="1909"/>
      <c r="BF59" s="1909"/>
      <c r="BG59" s="1909"/>
      <c r="BH59" s="1909"/>
      <c r="BI59" s="1909"/>
    </row>
    <row r="60" spans="1:187">
      <c r="A60" s="1956"/>
      <c r="B60" s="1955"/>
      <c r="C60" s="1955"/>
      <c r="D60" s="1955"/>
      <c r="E60" s="1955"/>
      <c r="F60" s="1955"/>
      <c r="G60" s="1955"/>
      <c r="H60" s="1909"/>
      <c r="I60" s="1909"/>
      <c r="J60" s="1909"/>
      <c r="K60" s="1909"/>
      <c r="L60" s="1909"/>
      <c r="M60" s="1909"/>
      <c r="N60" s="1909"/>
      <c r="O60" s="1909"/>
      <c r="P60" s="1909"/>
      <c r="Q60" s="1909"/>
      <c r="R60" s="1909"/>
      <c r="S60" s="1909"/>
      <c r="T60" s="1909"/>
      <c r="U60" s="1909"/>
      <c r="V60" s="1909"/>
      <c r="W60" s="1909"/>
      <c r="X60" s="1909"/>
      <c r="Y60" s="1909"/>
      <c r="Z60" s="1909"/>
      <c r="AA60" s="1909"/>
      <c r="AB60" s="1909"/>
      <c r="AC60" s="1909"/>
      <c r="AD60" s="1909"/>
      <c r="AE60" s="1909"/>
      <c r="AF60" s="1909"/>
      <c r="AG60" s="1909"/>
      <c r="AH60" s="1909"/>
      <c r="AI60" s="1909"/>
      <c r="AJ60" s="1909"/>
      <c r="AK60" s="1909"/>
      <c r="AL60" s="1909"/>
      <c r="AM60" s="1909"/>
      <c r="AN60" s="1909"/>
      <c r="AO60" s="1909"/>
      <c r="AP60" s="1909"/>
      <c r="AQ60" s="1909"/>
      <c r="AR60" s="1909"/>
      <c r="AS60" s="1909"/>
      <c r="AT60" s="1909"/>
      <c r="AU60" s="1909"/>
      <c r="AV60" s="1909"/>
      <c r="AW60" s="1909"/>
      <c r="AX60" s="1909"/>
      <c r="AY60" s="1909"/>
      <c r="AZ60" s="1909"/>
      <c r="BA60" s="1909"/>
      <c r="BB60" s="1909"/>
      <c r="BC60" s="1909"/>
      <c r="BD60" s="1909"/>
      <c r="BE60" s="1909"/>
      <c r="BF60" s="1909"/>
      <c r="BG60" s="1909"/>
      <c r="BH60" s="1909"/>
      <c r="BI60" s="1909"/>
    </row>
    <row r="61" spans="1:187">
      <c r="A61" s="1956"/>
      <c r="B61" s="1955"/>
      <c r="C61" s="1955"/>
      <c r="D61" s="1955"/>
      <c r="E61" s="1955"/>
      <c r="F61" s="1955"/>
      <c r="G61" s="1955"/>
      <c r="H61" s="1909"/>
      <c r="I61" s="1909"/>
      <c r="J61" s="1909"/>
      <c r="K61" s="1909"/>
      <c r="L61" s="1909"/>
      <c r="M61" s="1909"/>
      <c r="N61" s="1909"/>
      <c r="O61" s="1909"/>
      <c r="P61" s="1909"/>
      <c r="Q61" s="1909"/>
      <c r="R61" s="1909"/>
      <c r="S61" s="1909"/>
      <c r="T61" s="1909"/>
      <c r="U61" s="1909"/>
      <c r="V61" s="1909"/>
      <c r="W61" s="1909"/>
      <c r="X61" s="1909"/>
      <c r="Y61" s="1909"/>
      <c r="Z61" s="1909"/>
      <c r="AA61" s="1909"/>
      <c r="AB61" s="1909"/>
      <c r="AC61" s="1909"/>
      <c r="AD61" s="1909"/>
      <c r="AE61" s="1909"/>
      <c r="AF61" s="1909"/>
      <c r="AG61" s="1909"/>
      <c r="AH61" s="1909"/>
      <c r="AI61" s="1909"/>
      <c r="AJ61" s="1909"/>
      <c r="AK61" s="1909"/>
      <c r="AL61" s="1909"/>
      <c r="AM61" s="1909"/>
      <c r="AN61" s="1909"/>
      <c r="AO61" s="1909"/>
      <c r="AP61" s="1909"/>
      <c r="AQ61" s="1909"/>
      <c r="AR61" s="1909"/>
      <c r="AS61" s="1909"/>
      <c r="AT61" s="1909"/>
      <c r="AU61" s="1909"/>
      <c r="AV61" s="1909"/>
      <c r="AW61" s="1909"/>
      <c r="AX61" s="1909"/>
      <c r="AY61" s="1909"/>
      <c r="AZ61" s="1909"/>
      <c r="BA61" s="1909"/>
      <c r="BB61" s="1909"/>
      <c r="BC61" s="1909"/>
      <c r="BD61" s="1909"/>
      <c r="BE61" s="1909"/>
      <c r="BF61" s="1909"/>
      <c r="BG61" s="1909"/>
      <c r="BH61" s="1909"/>
      <c r="BI61" s="1909"/>
    </row>
    <row r="62" spans="1:187">
      <c r="A62" s="1956"/>
      <c r="B62" s="1955"/>
      <c r="C62" s="1955"/>
      <c r="D62" s="1955"/>
      <c r="E62" s="1955"/>
      <c r="F62" s="1955"/>
      <c r="G62" s="1955"/>
      <c r="H62" s="1909"/>
      <c r="I62" s="1909"/>
      <c r="J62" s="1909"/>
      <c r="K62" s="1909"/>
      <c r="L62" s="1909"/>
      <c r="M62" s="1909"/>
      <c r="N62" s="1909"/>
      <c r="O62" s="1909"/>
      <c r="P62" s="1909"/>
      <c r="Q62" s="1909"/>
      <c r="R62" s="1909"/>
      <c r="S62" s="1909"/>
      <c r="T62" s="1909"/>
      <c r="U62" s="1909"/>
      <c r="V62" s="1909"/>
      <c r="W62" s="1909"/>
      <c r="X62" s="1909"/>
      <c r="Y62" s="1909"/>
      <c r="Z62" s="1909"/>
      <c r="AA62" s="1909"/>
      <c r="AB62" s="1909"/>
      <c r="AC62" s="1909"/>
      <c r="AD62" s="1909"/>
      <c r="AE62" s="1909"/>
      <c r="AF62" s="1909"/>
      <c r="AG62" s="1909"/>
      <c r="AH62" s="1909"/>
      <c r="AI62" s="1909"/>
      <c r="AJ62" s="1909"/>
      <c r="AK62" s="1909"/>
      <c r="AL62" s="1909"/>
      <c r="AM62" s="1909"/>
      <c r="AN62" s="1909"/>
      <c r="AO62" s="1909"/>
      <c r="AP62" s="1909"/>
      <c r="AQ62" s="1909"/>
      <c r="AR62" s="1909"/>
      <c r="AS62" s="1909"/>
      <c r="AT62" s="1909"/>
      <c r="AU62" s="1909"/>
      <c r="AV62" s="1909"/>
      <c r="AW62" s="1909"/>
      <c r="AX62" s="1909"/>
      <c r="AY62" s="1909"/>
      <c r="AZ62" s="1909"/>
      <c r="BA62" s="1909"/>
      <c r="BB62" s="1909"/>
      <c r="BC62" s="1909"/>
      <c r="BD62" s="1909"/>
      <c r="BE62" s="1909"/>
      <c r="BF62" s="1909"/>
      <c r="BG62" s="1909"/>
      <c r="BH62" s="1909"/>
      <c r="BI62" s="1909"/>
    </row>
    <row r="63" spans="1:187">
      <c r="A63" s="1956"/>
      <c r="B63" s="1955"/>
      <c r="C63" s="1955"/>
      <c r="D63" s="1955"/>
      <c r="E63" s="1955"/>
      <c r="F63" s="1955"/>
      <c r="G63" s="1955"/>
      <c r="H63" s="1909"/>
      <c r="I63" s="1909"/>
      <c r="J63" s="1909"/>
      <c r="K63" s="1909"/>
      <c r="L63" s="1909"/>
      <c r="M63" s="1909"/>
      <c r="N63" s="1909"/>
      <c r="O63" s="1909"/>
      <c r="P63" s="1909"/>
      <c r="Q63" s="1909"/>
      <c r="R63" s="1909"/>
      <c r="S63" s="1909"/>
      <c r="T63" s="1909"/>
      <c r="U63" s="1909"/>
      <c r="V63" s="1909"/>
      <c r="W63" s="1909"/>
      <c r="X63" s="1909"/>
      <c r="Y63" s="1909"/>
      <c r="Z63" s="1909"/>
      <c r="AA63" s="1909"/>
      <c r="AB63" s="1909"/>
      <c r="AC63" s="1909"/>
      <c r="AD63" s="1909"/>
      <c r="AE63" s="1909"/>
      <c r="AF63" s="1909"/>
      <c r="AG63" s="1909"/>
      <c r="AH63" s="1909"/>
      <c r="AI63" s="1909"/>
      <c r="AJ63" s="1909"/>
      <c r="AK63" s="1909"/>
      <c r="AL63" s="1909"/>
      <c r="AM63" s="1909"/>
      <c r="AN63" s="1909"/>
      <c r="AO63" s="1909"/>
      <c r="AP63" s="1909"/>
      <c r="AQ63" s="1909"/>
      <c r="AR63" s="1909"/>
      <c r="AS63" s="1909"/>
      <c r="AT63" s="1909"/>
      <c r="AU63" s="1909"/>
      <c r="AV63" s="1909"/>
      <c r="AW63" s="1909"/>
      <c r="AX63" s="1909"/>
      <c r="AY63" s="1909"/>
      <c r="AZ63" s="1909"/>
      <c r="BA63" s="1909"/>
      <c r="BB63" s="1909"/>
      <c r="BC63" s="1909"/>
      <c r="BD63" s="1909"/>
      <c r="BE63" s="1909"/>
      <c r="BF63" s="1909"/>
      <c r="BG63" s="1909"/>
      <c r="BH63" s="1909"/>
      <c r="BI63" s="1909"/>
    </row>
    <row r="64" spans="1:187">
      <c r="A64" s="1956"/>
      <c r="B64" s="1955"/>
      <c r="C64" s="1955"/>
      <c r="D64" s="1955"/>
      <c r="E64" s="1955"/>
      <c r="F64" s="1955"/>
      <c r="G64" s="1955"/>
      <c r="H64" s="1909"/>
      <c r="I64" s="1909"/>
      <c r="J64" s="1909"/>
      <c r="K64" s="1909"/>
      <c r="L64" s="1909"/>
      <c r="M64" s="1909"/>
      <c r="N64" s="1909"/>
      <c r="O64" s="1909"/>
      <c r="P64" s="1909"/>
      <c r="Q64" s="1909"/>
      <c r="R64" s="1909"/>
      <c r="S64" s="1909"/>
      <c r="T64" s="1909"/>
      <c r="U64" s="1909"/>
      <c r="V64" s="1909"/>
      <c r="W64" s="1909"/>
      <c r="X64" s="1909"/>
      <c r="Y64" s="1909"/>
      <c r="Z64" s="1909"/>
      <c r="AA64" s="1909"/>
      <c r="AB64" s="1909"/>
      <c r="AC64" s="1909"/>
      <c r="AD64" s="1909"/>
      <c r="AE64" s="1909"/>
      <c r="AF64" s="1909"/>
      <c r="AG64" s="1909"/>
      <c r="AH64" s="1909"/>
      <c r="AI64" s="1909"/>
      <c r="AJ64" s="1909"/>
      <c r="AK64" s="1909"/>
      <c r="AL64" s="1909"/>
      <c r="AM64" s="1909"/>
      <c r="AN64" s="1909"/>
      <c r="AO64" s="1909"/>
      <c r="AP64" s="1909"/>
      <c r="AQ64" s="1909"/>
      <c r="AR64" s="1909"/>
      <c r="AS64" s="1909"/>
      <c r="AT64" s="1909"/>
      <c r="AU64" s="1909"/>
      <c r="AV64" s="1909"/>
      <c r="AW64" s="1909"/>
      <c r="AX64" s="1909"/>
      <c r="AY64" s="1909"/>
      <c r="AZ64" s="1909"/>
      <c r="BA64" s="1909"/>
      <c r="BB64" s="1909"/>
      <c r="BC64" s="1909"/>
      <c r="BD64" s="1909"/>
      <c r="BE64" s="1909"/>
      <c r="BF64" s="1909"/>
      <c r="BG64" s="1909"/>
      <c r="BH64" s="1909"/>
      <c r="BI64" s="1909"/>
    </row>
    <row r="65" spans="1:61">
      <c r="A65" s="1956"/>
      <c r="B65" s="1955"/>
      <c r="C65" s="1955"/>
      <c r="D65" s="1955"/>
      <c r="E65" s="1955"/>
      <c r="F65" s="1955"/>
      <c r="G65" s="1955"/>
      <c r="H65" s="1909"/>
      <c r="I65" s="1909"/>
      <c r="J65" s="1909"/>
      <c r="K65" s="1909"/>
      <c r="L65" s="1909"/>
      <c r="M65" s="1909"/>
      <c r="N65" s="1909"/>
      <c r="O65" s="1909"/>
      <c r="P65" s="1909"/>
      <c r="Q65" s="1909"/>
      <c r="R65" s="1909"/>
      <c r="S65" s="1909"/>
      <c r="T65" s="1909"/>
      <c r="U65" s="1909"/>
      <c r="V65" s="1909"/>
      <c r="W65" s="1909"/>
      <c r="X65" s="1909"/>
      <c r="Y65" s="1909"/>
      <c r="Z65" s="1909"/>
      <c r="AA65" s="1909"/>
      <c r="AB65" s="1909"/>
      <c r="AC65" s="1909"/>
      <c r="AD65" s="1909"/>
      <c r="AE65" s="1909"/>
      <c r="AF65" s="1909"/>
      <c r="AG65" s="1909"/>
      <c r="AH65" s="1909"/>
      <c r="AI65" s="1909"/>
      <c r="AJ65" s="1909"/>
      <c r="AK65" s="1909"/>
      <c r="AL65" s="1909"/>
      <c r="AM65" s="1909"/>
      <c r="AN65" s="1909"/>
      <c r="AO65" s="1909"/>
      <c r="AP65" s="1909"/>
      <c r="AQ65" s="1909"/>
      <c r="AR65" s="1909"/>
      <c r="AS65" s="1909"/>
      <c r="AT65" s="1909"/>
      <c r="AU65" s="1909"/>
      <c r="AV65" s="1909"/>
      <c r="AW65" s="1909"/>
      <c r="AX65" s="1909"/>
      <c r="AY65" s="1909"/>
      <c r="AZ65" s="1909"/>
      <c r="BA65" s="1909"/>
      <c r="BB65" s="1909"/>
      <c r="BC65" s="1909"/>
      <c r="BD65" s="1909"/>
      <c r="BE65" s="1909"/>
      <c r="BF65" s="1909"/>
      <c r="BG65" s="1909"/>
      <c r="BH65" s="1909"/>
      <c r="BI65" s="1909"/>
    </row>
    <row r="66" spans="1:61">
      <c r="A66" s="1956"/>
      <c r="B66" s="1955"/>
      <c r="C66" s="1955"/>
      <c r="D66" s="1955"/>
      <c r="E66" s="1955"/>
      <c r="F66" s="1955"/>
      <c r="G66" s="1955"/>
      <c r="H66" s="1909"/>
      <c r="I66" s="1909"/>
      <c r="J66" s="1909"/>
      <c r="K66" s="1909"/>
      <c r="L66" s="1909"/>
      <c r="M66" s="1909"/>
      <c r="N66" s="1909"/>
      <c r="O66" s="1909"/>
      <c r="P66" s="1909"/>
      <c r="Q66" s="1909"/>
      <c r="R66" s="1909"/>
      <c r="S66" s="1909"/>
      <c r="T66" s="1909"/>
      <c r="U66" s="1909"/>
      <c r="V66" s="1909"/>
      <c r="W66" s="1909"/>
      <c r="X66" s="1909"/>
      <c r="Y66" s="1909"/>
      <c r="Z66" s="1909"/>
      <c r="AA66" s="1909"/>
      <c r="AB66" s="1909"/>
      <c r="AC66" s="1909"/>
      <c r="AD66" s="1909"/>
      <c r="AE66" s="1909"/>
      <c r="AF66" s="1909"/>
      <c r="AG66" s="1909"/>
      <c r="AH66" s="1909"/>
      <c r="AI66" s="1909"/>
      <c r="AJ66" s="1909"/>
      <c r="AK66" s="1909"/>
      <c r="AL66" s="1909"/>
      <c r="AM66" s="1909"/>
      <c r="AN66" s="1909"/>
      <c r="AO66" s="1909"/>
      <c r="AP66" s="1909"/>
      <c r="AQ66" s="1909"/>
      <c r="AR66" s="1909"/>
      <c r="AS66" s="1909"/>
      <c r="AT66" s="1909"/>
      <c r="AU66" s="1909"/>
      <c r="AV66" s="1909"/>
      <c r="AW66" s="1909"/>
      <c r="AX66" s="1909"/>
      <c r="AY66" s="1909"/>
      <c r="AZ66" s="1909"/>
      <c r="BA66" s="1909"/>
      <c r="BB66" s="1909"/>
      <c r="BC66" s="1909"/>
      <c r="BD66" s="1909"/>
      <c r="BE66" s="1909"/>
      <c r="BF66" s="1909"/>
      <c r="BG66" s="1909"/>
      <c r="BH66" s="1909"/>
      <c r="BI66" s="1909"/>
    </row>
    <row r="67" spans="1:61">
      <c r="A67" s="1956"/>
      <c r="B67" s="1955"/>
      <c r="C67" s="1955"/>
      <c r="D67" s="1955"/>
      <c r="E67" s="1955"/>
      <c r="F67" s="1955"/>
      <c r="G67" s="1955"/>
      <c r="H67" s="1909"/>
      <c r="I67" s="1909"/>
      <c r="J67" s="1909"/>
      <c r="K67" s="1909"/>
      <c r="L67" s="1909"/>
      <c r="M67" s="1909"/>
      <c r="N67" s="1909"/>
      <c r="O67" s="1909"/>
      <c r="P67" s="1909"/>
      <c r="Q67" s="1909"/>
      <c r="R67" s="1909"/>
      <c r="S67" s="1909"/>
      <c r="T67" s="1909"/>
      <c r="U67" s="1909"/>
      <c r="V67" s="1909"/>
      <c r="W67" s="1909"/>
      <c r="X67" s="1909"/>
      <c r="Y67" s="1909"/>
      <c r="Z67" s="1909"/>
      <c r="AA67" s="1909"/>
      <c r="AB67" s="1909"/>
      <c r="AC67" s="1909"/>
      <c r="AD67" s="1909"/>
      <c r="AE67" s="1909"/>
      <c r="AF67" s="1909"/>
      <c r="AG67" s="1909"/>
      <c r="AH67" s="1909"/>
      <c r="AI67" s="1909"/>
      <c r="AJ67" s="1909"/>
      <c r="AK67" s="1909"/>
      <c r="AL67" s="1909"/>
      <c r="AM67" s="1909"/>
      <c r="AN67" s="1909"/>
      <c r="AO67" s="1909"/>
      <c r="AP67" s="1909"/>
      <c r="AQ67" s="1909"/>
      <c r="AR67" s="1909"/>
      <c r="AS67" s="1909"/>
      <c r="AT67" s="1909"/>
      <c r="AU67" s="1909"/>
      <c r="AV67" s="1909"/>
      <c r="AW67" s="1909"/>
      <c r="AX67" s="1909"/>
      <c r="AY67" s="1909"/>
      <c r="AZ67" s="1909"/>
      <c r="BA67" s="1909"/>
      <c r="BB67" s="1909"/>
      <c r="BC67" s="1909"/>
      <c r="BD67" s="1909"/>
      <c r="BE67" s="1909"/>
      <c r="BF67" s="1909"/>
      <c r="BG67" s="1909"/>
      <c r="BH67" s="1909"/>
      <c r="BI67" s="1909"/>
    </row>
    <row r="68" spans="1:61">
      <c r="A68" s="1956"/>
      <c r="B68" s="1955"/>
      <c r="C68" s="1955"/>
      <c r="D68" s="1955"/>
      <c r="E68" s="1955"/>
      <c r="F68" s="1955"/>
      <c r="G68" s="1955"/>
      <c r="H68" s="1909"/>
      <c r="I68" s="1909"/>
      <c r="J68" s="1909"/>
      <c r="K68" s="1909"/>
      <c r="L68" s="1909"/>
      <c r="M68" s="1909"/>
      <c r="N68" s="1909"/>
      <c r="O68" s="1909"/>
      <c r="P68" s="1909"/>
      <c r="Q68" s="1909"/>
      <c r="R68" s="1909"/>
      <c r="S68" s="1909"/>
      <c r="T68" s="1909"/>
      <c r="U68" s="1909"/>
      <c r="V68" s="1909"/>
      <c r="W68" s="1909"/>
      <c r="X68" s="1909"/>
      <c r="Y68" s="1909"/>
      <c r="Z68" s="1909"/>
      <c r="AA68" s="1909"/>
      <c r="AB68" s="1909"/>
      <c r="AC68" s="1909"/>
      <c r="AD68" s="1909"/>
      <c r="AE68" s="1909"/>
      <c r="AF68" s="1909"/>
      <c r="AG68" s="1909"/>
      <c r="AH68" s="1909"/>
      <c r="AI68" s="1909"/>
      <c r="AJ68" s="1909"/>
      <c r="AK68" s="1909"/>
      <c r="AL68" s="1909"/>
      <c r="AM68" s="1909"/>
      <c r="AN68" s="1909"/>
      <c r="AO68" s="1909"/>
      <c r="AP68" s="1909"/>
      <c r="AQ68" s="1909"/>
      <c r="AR68" s="1909"/>
      <c r="AS68" s="1909"/>
      <c r="AT68" s="1909"/>
      <c r="AU68" s="1909"/>
      <c r="AV68" s="1909"/>
      <c r="AW68" s="1909"/>
      <c r="AX68" s="1909"/>
      <c r="AY68" s="1909"/>
      <c r="AZ68" s="1909"/>
      <c r="BA68" s="1909"/>
      <c r="BB68" s="1909"/>
      <c r="BC68" s="1909"/>
      <c r="BD68" s="1909"/>
      <c r="BE68" s="1909"/>
      <c r="BF68" s="1909"/>
      <c r="BG68" s="1909"/>
      <c r="BH68" s="1909"/>
      <c r="BI68" s="1909"/>
    </row>
    <row r="69" spans="1:61">
      <c r="A69" s="1956"/>
      <c r="B69" s="1955"/>
      <c r="C69" s="1955"/>
      <c r="D69" s="1955"/>
      <c r="E69" s="1955"/>
      <c r="F69" s="1955"/>
      <c r="G69" s="1955"/>
      <c r="H69" s="1909"/>
      <c r="I69" s="1909"/>
      <c r="J69" s="1909"/>
      <c r="K69" s="1909"/>
      <c r="L69" s="1909"/>
      <c r="M69" s="1909"/>
      <c r="N69" s="1909"/>
      <c r="O69" s="1909"/>
      <c r="P69" s="1909"/>
      <c r="Q69" s="1909"/>
      <c r="R69" s="1909"/>
      <c r="S69" s="1909"/>
      <c r="T69" s="1909"/>
      <c r="U69" s="1909"/>
      <c r="V69" s="1909"/>
      <c r="W69" s="1909"/>
      <c r="X69" s="1909"/>
      <c r="Y69" s="1909"/>
      <c r="Z69" s="1909"/>
      <c r="AA69" s="1909"/>
      <c r="AB69" s="1909"/>
      <c r="AC69" s="1909"/>
      <c r="AD69" s="1909"/>
      <c r="AE69" s="1909"/>
      <c r="AF69" s="1909"/>
      <c r="AG69" s="1909"/>
      <c r="AH69" s="1909"/>
      <c r="AI69" s="1909"/>
      <c r="AJ69" s="1909"/>
      <c r="AK69" s="1909"/>
      <c r="AL69" s="1909"/>
      <c r="AM69" s="1909"/>
      <c r="AN69" s="1909"/>
      <c r="AO69" s="1909"/>
      <c r="AP69" s="1909"/>
      <c r="AQ69" s="1909"/>
      <c r="AR69" s="1909"/>
      <c r="AS69" s="1909"/>
      <c r="AT69" s="1909"/>
      <c r="AU69" s="1909"/>
      <c r="AV69" s="1909"/>
      <c r="AW69" s="1909"/>
      <c r="AX69" s="1909"/>
      <c r="AY69" s="1909"/>
      <c r="AZ69" s="1909"/>
      <c r="BA69" s="1909"/>
      <c r="BB69" s="1909"/>
      <c r="BC69" s="1909"/>
      <c r="BD69" s="1909"/>
      <c r="BE69" s="1909"/>
      <c r="BF69" s="1909"/>
      <c r="BG69" s="1909"/>
      <c r="BH69" s="1909"/>
      <c r="BI69" s="1909"/>
    </row>
    <row r="70" spans="1:61">
      <c r="A70" s="1956"/>
      <c r="B70" s="1955"/>
      <c r="C70" s="1955"/>
      <c r="D70" s="1955"/>
      <c r="E70" s="1955"/>
      <c r="F70" s="1955"/>
      <c r="G70" s="1955"/>
      <c r="H70" s="1909"/>
      <c r="I70" s="1909"/>
      <c r="J70" s="1909"/>
      <c r="K70" s="1909"/>
      <c r="L70" s="1909"/>
      <c r="M70" s="1909"/>
      <c r="N70" s="1909"/>
      <c r="O70" s="1909"/>
      <c r="P70" s="1909"/>
      <c r="Q70" s="1909"/>
      <c r="R70" s="1909"/>
      <c r="S70" s="1909"/>
      <c r="T70" s="1909"/>
      <c r="U70" s="1909"/>
      <c r="V70" s="1909"/>
      <c r="W70" s="1909"/>
      <c r="X70" s="1909"/>
      <c r="Y70" s="1909"/>
      <c r="Z70" s="1909"/>
      <c r="AA70" s="1909"/>
      <c r="AB70" s="1909"/>
      <c r="AC70" s="1909"/>
      <c r="AD70" s="1909"/>
      <c r="AE70" s="1909"/>
      <c r="AF70" s="1909"/>
      <c r="AG70" s="1909"/>
      <c r="AH70" s="1909"/>
      <c r="AI70" s="1909"/>
      <c r="AJ70" s="1909"/>
      <c r="AK70" s="1909"/>
      <c r="AL70" s="1909"/>
      <c r="AM70" s="1909"/>
      <c r="AN70" s="1909"/>
      <c r="AO70" s="1909"/>
      <c r="AP70" s="1909"/>
      <c r="AQ70" s="1909"/>
      <c r="AR70" s="1909"/>
      <c r="AS70" s="1909"/>
      <c r="AT70" s="1909"/>
      <c r="AU70" s="1909"/>
      <c r="AV70" s="1909"/>
      <c r="AW70" s="1909"/>
      <c r="AX70" s="1909"/>
      <c r="AY70" s="1909"/>
      <c r="AZ70" s="1909"/>
      <c r="BA70" s="1909"/>
      <c r="BB70" s="1909"/>
      <c r="BC70" s="1909"/>
      <c r="BD70" s="1909"/>
      <c r="BE70" s="1909"/>
      <c r="BF70" s="1909"/>
      <c r="BG70" s="1909"/>
      <c r="BH70" s="1909"/>
      <c r="BI70" s="1909"/>
    </row>
    <row r="71" spans="1:61">
      <c r="A71" s="1956"/>
      <c r="B71" s="1955"/>
      <c r="C71" s="1955"/>
      <c r="D71" s="1955"/>
      <c r="E71" s="1955"/>
      <c r="F71" s="1955"/>
      <c r="G71" s="1955"/>
      <c r="H71" s="1909"/>
      <c r="I71" s="1909"/>
      <c r="J71" s="1909"/>
      <c r="K71" s="1909"/>
      <c r="L71" s="1909"/>
      <c r="M71" s="1909"/>
      <c r="N71" s="1909"/>
      <c r="O71" s="1909"/>
      <c r="P71" s="1909"/>
      <c r="Q71" s="1909"/>
      <c r="R71" s="1909"/>
      <c r="S71" s="1909"/>
      <c r="T71" s="1909"/>
      <c r="U71" s="1909"/>
      <c r="V71" s="1909"/>
      <c r="W71" s="1909"/>
      <c r="X71" s="1909"/>
      <c r="Y71" s="1909"/>
      <c r="Z71" s="1909"/>
      <c r="AA71" s="1909"/>
      <c r="AB71" s="1909"/>
      <c r="AC71" s="1909"/>
      <c r="AD71" s="1909"/>
      <c r="AE71" s="1909"/>
      <c r="AF71" s="1909"/>
      <c r="AG71" s="1909"/>
      <c r="AH71" s="1909"/>
      <c r="AI71" s="1909"/>
      <c r="AJ71" s="1909"/>
      <c r="AK71" s="1909"/>
      <c r="AL71" s="1909"/>
      <c r="AM71" s="1909"/>
      <c r="AN71" s="1909"/>
      <c r="AO71" s="1909"/>
      <c r="AP71" s="1909"/>
      <c r="AQ71" s="1909"/>
      <c r="AR71" s="1909"/>
      <c r="AS71" s="1909"/>
      <c r="AT71" s="1909"/>
      <c r="AU71" s="1909"/>
      <c r="AV71" s="1909"/>
      <c r="AW71" s="1909"/>
      <c r="AX71" s="1909"/>
      <c r="AY71" s="1909"/>
      <c r="AZ71" s="1909"/>
      <c r="BA71" s="1909"/>
      <c r="BB71" s="1909"/>
      <c r="BC71" s="1909"/>
      <c r="BD71" s="1909"/>
      <c r="BE71" s="1909"/>
      <c r="BF71" s="1909"/>
      <c r="BG71" s="1909"/>
      <c r="BH71" s="1909"/>
      <c r="BI71" s="1909"/>
    </row>
    <row r="72" spans="1:61">
      <c r="A72" s="1956"/>
      <c r="B72" s="1955"/>
      <c r="C72" s="1955"/>
      <c r="D72" s="1955"/>
      <c r="E72" s="1955"/>
      <c r="F72" s="1955"/>
      <c r="G72" s="1955"/>
      <c r="H72" s="1909"/>
      <c r="I72" s="1909"/>
      <c r="J72" s="1909"/>
      <c r="K72" s="1909"/>
      <c r="L72" s="1909"/>
      <c r="M72" s="1909"/>
      <c r="N72" s="1909"/>
      <c r="O72" s="1909"/>
      <c r="P72" s="1909"/>
      <c r="Q72" s="1909"/>
      <c r="R72" s="1909"/>
      <c r="S72" s="1909"/>
      <c r="T72" s="1909"/>
      <c r="U72" s="1909"/>
      <c r="V72" s="1909"/>
      <c r="W72" s="1909"/>
      <c r="X72" s="1909"/>
      <c r="Y72" s="1909"/>
      <c r="Z72" s="1909"/>
      <c r="AA72" s="1909"/>
      <c r="AB72" s="1909"/>
      <c r="AC72" s="1909"/>
      <c r="AD72" s="1909"/>
      <c r="AE72" s="1909"/>
      <c r="AF72" s="1909"/>
      <c r="AG72" s="1909"/>
      <c r="AH72" s="1909"/>
      <c r="AI72" s="1909"/>
      <c r="AJ72" s="1909"/>
      <c r="AK72" s="1909"/>
      <c r="AL72" s="1909"/>
      <c r="AM72" s="1909"/>
      <c r="AN72" s="1909"/>
      <c r="AO72" s="1909"/>
      <c r="AP72" s="1909"/>
      <c r="AQ72" s="1909"/>
      <c r="AR72" s="1909"/>
      <c r="AS72" s="1909"/>
      <c r="AT72" s="1909"/>
      <c r="AU72" s="1909"/>
      <c r="AV72" s="1909"/>
      <c r="AW72" s="1909"/>
      <c r="AX72" s="1909"/>
      <c r="AY72" s="1909"/>
      <c r="AZ72" s="1909"/>
      <c r="BA72" s="1909"/>
      <c r="BB72" s="1909"/>
      <c r="BC72" s="1909"/>
      <c r="BD72" s="1909"/>
      <c r="BE72" s="1909"/>
      <c r="BF72" s="1909"/>
      <c r="BG72" s="1909"/>
      <c r="BH72" s="1909"/>
      <c r="BI72" s="1909"/>
    </row>
    <row r="73" spans="1:61">
      <c r="A73" s="1956"/>
      <c r="B73" s="1955"/>
      <c r="C73" s="1955"/>
      <c r="D73" s="1955"/>
      <c r="E73" s="1955"/>
      <c r="F73" s="1955"/>
      <c r="G73" s="1955"/>
      <c r="H73" s="1909"/>
      <c r="I73" s="1909"/>
      <c r="J73" s="1909"/>
      <c r="K73" s="1909"/>
      <c r="L73" s="1909"/>
      <c r="M73" s="1909"/>
      <c r="N73" s="1909"/>
      <c r="O73" s="1909"/>
      <c r="P73" s="1909"/>
      <c r="Q73" s="1909"/>
      <c r="R73" s="1909"/>
      <c r="S73" s="1909"/>
      <c r="T73" s="1909"/>
      <c r="U73" s="1909"/>
      <c r="V73" s="1909"/>
      <c r="W73" s="1909"/>
      <c r="X73" s="1909"/>
      <c r="Y73" s="1909"/>
      <c r="Z73" s="1909"/>
      <c r="AA73" s="1909"/>
      <c r="AB73" s="1909"/>
      <c r="AC73" s="1909"/>
      <c r="AD73" s="1909"/>
      <c r="AE73" s="1909"/>
      <c r="AF73" s="1909"/>
      <c r="AG73" s="1909"/>
      <c r="AH73" s="1909"/>
      <c r="AI73" s="1909"/>
      <c r="AJ73" s="1909"/>
      <c r="AK73" s="1909"/>
      <c r="AL73" s="1909"/>
      <c r="AM73" s="1909"/>
      <c r="AN73" s="1909"/>
      <c r="AO73" s="1909"/>
      <c r="AP73" s="1909"/>
      <c r="AQ73" s="1909"/>
      <c r="AR73" s="1909"/>
      <c r="AS73" s="1909"/>
      <c r="AT73" s="1909"/>
      <c r="AU73" s="1909"/>
      <c r="AV73" s="1909"/>
      <c r="AW73" s="1909"/>
      <c r="AX73" s="1909"/>
      <c r="AY73" s="1909"/>
      <c r="AZ73" s="1909"/>
      <c r="BA73" s="1909"/>
      <c r="BB73" s="1909"/>
      <c r="BC73" s="1909"/>
      <c r="BD73" s="1909"/>
      <c r="BE73" s="1909"/>
      <c r="BF73" s="1909"/>
      <c r="BG73" s="1909"/>
      <c r="BH73" s="1909"/>
      <c r="BI73" s="1909"/>
    </row>
    <row r="74" spans="1:61">
      <c r="A74" s="1956"/>
      <c r="B74" s="1955"/>
      <c r="C74" s="1955"/>
      <c r="D74" s="1955"/>
      <c r="E74" s="1955"/>
      <c r="F74" s="1955"/>
      <c r="G74" s="1955"/>
      <c r="H74" s="1909"/>
      <c r="I74" s="1909"/>
      <c r="J74" s="1909"/>
      <c r="K74" s="1909"/>
      <c r="L74" s="1909"/>
      <c r="M74" s="1909"/>
      <c r="N74" s="1909"/>
      <c r="O74" s="1909"/>
      <c r="P74" s="1909"/>
      <c r="Q74" s="1909"/>
      <c r="R74" s="1909"/>
      <c r="S74" s="1909"/>
      <c r="T74" s="1909"/>
      <c r="U74" s="1909"/>
      <c r="V74" s="1909"/>
      <c r="W74" s="1909"/>
      <c r="X74" s="1909"/>
      <c r="Y74" s="1909"/>
      <c r="Z74" s="1909"/>
      <c r="AA74" s="1909"/>
      <c r="AB74" s="1909"/>
      <c r="AC74" s="1909"/>
      <c r="AD74" s="1909"/>
      <c r="AE74" s="1909"/>
      <c r="AF74" s="1909"/>
      <c r="AG74" s="1909"/>
      <c r="AH74" s="1909"/>
      <c r="AI74" s="1909"/>
      <c r="AJ74" s="1909"/>
      <c r="AK74" s="1909"/>
      <c r="AL74" s="1909"/>
      <c r="AM74" s="1909"/>
      <c r="AN74" s="1909"/>
      <c r="AO74" s="1909"/>
      <c r="AP74" s="1909"/>
      <c r="AQ74" s="1909"/>
      <c r="AR74" s="1909"/>
      <c r="AS74" s="1909"/>
      <c r="AT74" s="1909"/>
      <c r="AU74" s="1909"/>
      <c r="AV74" s="1909"/>
      <c r="AW74" s="1909"/>
      <c r="AX74" s="1909"/>
      <c r="AY74" s="1909"/>
      <c r="AZ74" s="1909"/>
      <c r="BA74" s="1909"/>
      <c r="BB74" s="1909"/>
      <c r="BC74" s="1909"/>
      <c r="BD74" s="1909"/>
      <c r="BE74" s="1909"/>
      <c r="BF74" s="1909"/>
      <c r="BG74" s="1909"/>
      <c r="BH74" s="1909"/>
      <c r="BI74" s="1909"/>
    </row>
    <row r="75" spans="1:61">
      <c r="A75" s="1956"/>
      <c r="B75" s="1955"/>
      <c r="C75" s="1955"/>
      <c r="D75" s="1955"/>
      <c r="E75" s="1955"/>
      <c r="F75" s="1955"/>
      <c r="G75" s="1955"/>
      <c r="H75" s="1909"/>
      <c r="I75" s="1909"/>
      <c r="J75" s="1909"/>
      <c r="K75" s="1909"/>
      <c r="L75" s="1909"/>
      <c r="M75" s="1909"/>
      <c r="N75" s="1909"/>
      <c r="O75" s="1909"/>
      <c r="P75" s="1909"/>
      <c r="Q75" s="1909"/>
      <c r="R75" s="1909"/>
      <c r="S75" s="1909"/>
      <c r="T75" s="1909"/>
      <c r="U75" s="1909"/>
      <c r="V75" s="1909"/>
      <c r="W75" s="1909"/>
      <c r="X75" s="1909"/>
      <c r="Y75" s="1909"/>
      <c r="Z75" s="1909"/>
      <c r="AA75" s="1909"/>
      <c r="AB75" s="1909"/>
      <c r="AC75" s="1909"/>
      <c r="AD75" s="1909"/>
      <c r="AE75" s="1909"/>
      <c r="AF75" s="1909"/>
      <c r="AG75" s="1909"/>
      <c r="AH75" s="1909"/>
      <c r="AI75" s="1909"/>
      <c r="AJ75" s="1909"/>
      <c r="AK75" s="1909"/>
      <c r="AL75" s="1909"/>
      <c r="AM75" s="1909"/>
      <c r="AN75" s="1909"/>
      <c r="AO75" s="1909"/>
      <c r="AP75" s="1909"/>
      <c r="AQ75" s="1909"/>
      <c r="AR75" s="1909"/>
      <c r="AS75" s="1909"/>
      <c r="AT75" s="1909"/>
      <c r="AU75" s="1909"/>
      <c r="AV75" s="1909"/>
      <c r="AW75" s="1909"/>
      <c r="AX75" s="1909"/>
      <c r="AY75" s="1909"/>
      <c r="AZ75" s="1909"/>
      <c r="BA75" s="1909"/>
      <c r="BB75" s="1909"/>
      <c r="BC75" s="1909"/>
      <c r="BD75" s="1909"/>
      <c r="BE75" s="1909"/>
      <c r="BF75" s="1909"/>
      <c r="BG75" s="1909"/>
      <c r="BH75" s="1909"/>
      <c r="BI75" s="1909"/>
    </row>
    <row r="76" spans="1:61">
      <c r="A76" s="1956"/>
      <c r="B76" s="1955"/>
      <c r="C76" s="1955"/>
      <c r="D76" s="1955"/>
      <c r="E76" s="1955"/>
      <c r="F76" s="1955"/>
      <c r="G76" s="1955"/>
      <c r="H76" s="1909"/>
      <c r="I76" s="1909"/>
      <c r="J76" s="1909"/>
      <c r="K76" s="1909"/>
      <c r="L76" s="1909"/>
      <c r="M76" s="1909"/>
      <c r="N76" s="1909"/>
      <c r="O76" s="1909"/>
      <c r="P76" s="1909"/>
      <c r="Q76" s="1909"/>
      <c r="R76" s="1909"/>
      <c r="S76" s="1909"/>
      <c r="T76" s="1909"/>
      <c r="U76" s="1909"/>
      <c r="V76" s="1909"/>
      <c r="W76" s="1909"/>
      <c r="X76" s="1909"/>
      <c r="Y76" s="1909"/>
      <c r="Z76" s="1909"/>
      <c r="AA76" s="1909"/>
      <c r="AB76" s="1909"/>
      <c r="AC76" s="1909"/>
      <c r="AD76" s="1909"/>
      <c r="AE76" s="1909"/>
      <c r="AF76" s="1909"/>
      <c r="AG76" s="1909"/>
      <c r="AH76" s="1909"/>
      <c r="AI76" s="1909"/>
      <c r="AJ76" s="1909"/>
      <c r="AK76" s="1909"/>
      <c r="AL76" s="1909"/>
      <c r="AM76" s="1909"/>
      <c r="AN76" s="1909"/>
      <c r="AO76" s="1909"/>
      <c r="AP76" s="1909"/>
      <c r="AQ76" s="1909"/>
      <c r="AR76" s="1909"/>
      <c r="AS76" s="1909"/>
      <c r="AT76" s="1909"/>
      <c r="AU76" s="1909"/>
      <c r="AV76" s="1909"/>
      <c r="AW76" s="1909"/>
      <c r="AX76" s="1909"/>
      <c r="AY76" s="1909"/>
      <c r="AZ76" s="1909"/>
      <c r="BA76" s="1909"/>
      <c r="BB76" s="1909"/>
      <c r="BC76" s="1909"/>
      <c r="BD76" s="1909"/>
      <c r="BE76" s="1909"/>
      <c r="BF76" s="1909"/>
      <c r="BG76" s="1909"/>
      <c r="BH76" s="1909"/>
      <c r="BI76" s="1909"/>
    </row>
    <row r="77" spans="1:61">
      <c r="A77" s="1956"/>
      <c r="B77" s="1955"/>
      <c r="C77" s="1955"/>
      <c r="D77" s="1955"/>
      <c r="E77" s="1955"/>
      <c r="F77" s="1955"/>
      <c r="G77" s="1955"/>
      <c r="H77" s="1909"/>
      <c r="I77" s="1909"/>
      <c r="J77" s="1909"/>
      <c r="K77" s="1909"/>
      <c r="L77" s="1909"/>
      <c r="M77" s="1909"/>
      <c r="N77" s="1909"/>
      <c r="O77" s="1909"/>
      <c r="P77" s="1909"/>
      <c r="Q77" s="1909"/>
      <c r="R77" s="1909"/>
      <c r="S77" s="1909"/>
      <c r="T77" s="1909"/>
      <c r="U77" s="1909"/>
      <c r="V77" s="1909"/>
      <c r="W77" s="1909"/>
      <c r="X77" s="1909"/>
      <c r="Y77" s="1909"/>
      <c r="Z77" s="1909"/>
      <c r="AA77" s="1909"/>
      <c r="AB77" s="1909"/>
      <c r="AC77" s="1909"/>
      <c r="AD77" s="1909"/>
      <c r="AE77" s="1909"/>
      <c r="AF77" s="1909"/>
      <c r="AG77" s="1909"/>
      <c r="AH77" s="1909"/>
      <c r="AI77" s="1909"/>
      <c r="AJ77" s="1909"/>
      <c r="AK77" s="1909"/>
      <c r="AL77" s="1909"/>
      <c r="AM77" s="1909"/>
      <c r="AN77" s="1909"/>
      <c r="AO77" s="1909"/>
      <c r="AP77" s="1909"/>
      <c r="AQ77" s="1909"/>
      <c r="AR77" s="1909"/>
      <c r="AS77" s="1909"/>
      <c r="AT77" s="1909"/>
      <c r="AU77" s="1909"/>
      <c r="AV77" s="1909"/>
      <c r="AW77" s="1909"/>
      <c r="AX77" s="1909"/>
      <c r="AY77" s="1909"/>
      <c r="AZ77" s="1909"/>
      <c r="BA77" s="1909"/>
      <c r="BB77" s="1909"/>
      <c r="BC77" s="1909"/>
      <c r="BD77" s="1909"/>
      <c r="BE77" s="1909"/>
      <c r="BF77" s="1909"/>
      <c r="BG77" s="1909"/>
      <c r="BH77" s="1909"/>
      <c r="BI77" s="1909"/>
    </row>
    <row r="78" spans="1:61">
      <c r="A78" s="1956"/>
      <c r="B78" s="1955"/>
      <c r="C78" s="1955"/>
      <c r="D78" s="1955"/>
      <c r="E78" s="1955"/>
      <c r="F78" s="1955"/>
      <c r="G78" s="1955"/>
      <c r="H78" s="1909"/>
      <c r="I78" s="1909"/>
      <c r="J78" s="1909"/>
      <c r="K78" s="1909"/>
      <c r="L78" s="1909"/>
      <c r="M78" s="1909"/>
      <c r="N78" s="1909"/>
      <c r="O78" s="1909"/>
      <c r="P78" s="1909"/>
      <c r="Q78" s="1909"/>
      <c r="R78" s="1909"/>
      <c r="S78" s="1909"/>
      <c r="T78" s="1909"/>
      <c r="U78" s="1909"/>
      <c r="V78" s="1909"/>
      <c r="W78" s="1909"/>
      <c r="X78" s="1909"/>
      <c r="Y78" s="1909"/>
      <c r="Z78" s="1909"/>
      <c r="AA78" s="1909"/>
      <c r="AB78" s="1909"/>
      <c r="AC78" s="1909"/>
      <c r="AD78" s="1909"/>
      <c r="AE78" s="1909"/>
      <c r="AF78" s="1909"/>
      <c r="AG78" s="1909"/>
      <c r="AH78" s="1909"/>
      <c r="AI78" s="1909"/>
      <c r="AJ78" s="1909"/>
      <c r="AK78" s="1909"/>
      <c r="AL78" s="1909"/>
      <c r="AM78" s="1909"/>
      <c r="AN78" s="1909"/>
      <c r="AO78" s="1909"/>
      <c r="AP78" s="1909"/>
      <c r="AQ78" s="1909"/>
      <c r="AR78" s="1909"/>
      <c r="AS78" s="1909"/>
      <c r="AT78" s="1909"/>
      <c r="AU78" s="1909"/>
      <c r="AV78" s="1909"/>
      <c r="AW78" s="1909"/>
      <c r="AX78" s="1909"/>
      <c r="AY78" s="1909"/>
      <c r="AZ78" s="1909"/>
      <c r="BA78" s="1909"/>
      <c r="BB78" s="1909"/>
      <c r="BC78" s="1909"/>
      <c r="BD78" s="1909"/>
      <c r="BE78" s="1909"/>
      <c r="BF78" s="1909"/>
      <c r="BG78" s="1909"/>
      <c r="BH78" s="1909"/>
      <c r="BI78" s="1909"/>
    </row>
    <row r="79" spans="1:61">
      <c r="A79" s="1956"/>
      <c r="B79" s="1955"/>
      <c r="C79" s="1955"/>
      <c r="D79" s="1955"/>
      <c r="E79" s="1955"/>
      <c r="F79" s="1955"/>
      <c r="G79" s="1955"/>
      <c r="H79" s="1909"/>
      <c r="I79" s="1909"/>
      <c r="J79" s="1909"/>
      <c r="K79" s="1909"/>
      <c r="L79" s="1909"/>
      <c r="M79" s="1909"/>
      <c r="N79" s="1909"/>
      <c r="O79" s="1909"/>
      <c r="P79" s="1909"/>
      <c r="Q79" s="1909"/>
      <c r="R79" s="1909"/>
      <c r="S79" s="1909"/>
      <c r="T79" s="1909"/>
      <c r="U79" s="1909"/>
      <c r="V79" s="1909"/>
      <c r="W79" s="1909"/>
      <c r="X79" s="1909"/>
      <c r="Y79" s="1909"/>
      <c r="Z79" s="1909"/>
      <c r="AA79" s="1909"/>
      <c r="AB79" s="1909"/>
      <c r="AC79" s="1909"/>
      <c r="AD79" s="1909"/>
      <c r="AE79" s="1909"/>
      <c r="AF79" s="1909"/>
      <c r="AG79" s="1909"/>
      <c r="AH79" s="1909"/>
      <c r="AI79" s="1909"/>
      <c r="AJ79" s="1909"/>
      <c r="AK79" s="1909"/>
      <c r="AL79" s="1909"/>
      <c r="AM79" s="1909"/>
      <c r="AN79" s="1909"/>
      <c r="AO79" s="1909"/>
      <c r="AP79" s="1909"/>
      <c r="AQ79" s="1909"/>
      <c r="AR79" s="1909"/>
      <c r="AS79" s="1909"/>
      <c r="AT79" s="1909"/>
      <c r="AU79" s="1909"/>
      <c r="AV79" s="1909"/>
      <c r="AW79" s="1909"/>
      <c r="AX79" s="1909"/>
      <c r="AY79" s="1909"/>
      <c r="AZ79" s="1909"/>
      <c r="BA79" s="1909"/>
      <c r="BB79" s="1909"/>
      <c r="BC79" s="1909"/>
      <c r="BD79" s="1909"/>
      <c r="BE79" s="1909"/>
      <c r="BF79" s="1909"/>
      <c r="BG79" s="1909"/>
      <c r="BH79" s="1909"/>
      <c r="BI79" s="1909"/>
    </row>
    <row r="80" spans="1:61">
      <c r="A80" s="1956"/>
      <c r="B80" s="1955"/>
      <c r="C80" s="1955"/>
      <c r="D80" s="1955"/>
      <c r="E80" s="1955"/>
      <c r="F80" s="1955"/>
      <c r="G80" s="1955"/>
      <c r="H80" s="1909"/>
      <c r="I80" s="1909"/>
      <c r="J80" s="1909"/>
      <c r="K80" s="1909"/>
      <c r="L80" s="1909"/>
      <c r="M80" s="1909"/>
      <c r="N80" s="1909"/>
      <c r="O80" s="1909"/>
      <c r="P80" s="1909"/>
      <c r="Q80" s="1909"/>
      <c r="R80" s="1909"/>
      <c r="S80" s="1909"/>
      <c r="T80" s="1909"/>
      <c r="U80" s="1909"/>
      <c r="V80" s="1909"/>
      <c r="W80" s="1909"/>
      <c r="X80" s="1909"/>
      <c r="Y80" s="1909"/>
      <c r="Z80" s="1909"/>
      <c r="AA80" s="1909"/>
      <c r="AB80" s="1909"/>
      <c r="AC80" s="1909"/>
      <c r="AD80" s="1909"/>
      <c r="AE80" s="1909"/>
      <c r="AF80" s="1909"/>
      <c r="AG80" s="1909"/>
      <c r="AH80" s="1909"/>
      <c r="AI80" s="1909"/>
      <c r="AJ80" s="1909"/>
      <c r="AK80" s="1909"/>
      <c r="AL80" s="1909"/>
      <c r="AM80" s="1909"/>
      <c r="AN80" s="1909"/>
      <c r="AO80" s="1909"/>
      <c r="AP80" s="1909"/>
      <c r="AQ80" s="1909"/>
      <c r="AR80" s="1909"/>
      <c r="AS80" s="1909"/>
      <c r="AT80" s="1909"/>
      <c r="AU80" s="1909"/>
      <c r="AV80" s="1909"/>
      <c r="AW80" s="1909"/>
      <c r="AX80" s="1909"/>
      <c r="AY80" s="1909"/>
      <c r="AZ80" s="1909"/>
      <c r="BA80" s="1909"/>
      <c r="BB80" s="1909"/>
      <c r="BC80" s="1909"/>
      <c r="BD80" s="1909"/>
      <c r="BE80" s="1909"/>
      <c r="BF80" s="1909"/>
      <c r="BG80" s="1909"/>
      <c r="BH80" s="1909"/>
      <c r="BI80" s="1909"/>
    </row>
    <row r="81" spans="1:61">
      <c r="A81" s="1956"/>
      <c r="B81" s="1955"/>
      <c r="C81" s="1955"/>
      <c r="D81" s="1955"/>
      <c r="E81" s="1955"/>
      <c r="F81" s="1955"/>
      <c r="G81" s="1955"/>
      <c r="H81" s="1909"/>
      <c r="I81" s="1909"/>
      <c r="J81" s="1909"/>
      <c r="K81" s="1909"/>
      <c r="L81" s="1909"/>
      <c r="M81" s="1909"/>
      <c r="N81" s="1909"/>
      <c r="O81" s="1909"/>
      <c r="P81" s="1909"/>
      <c r="Q81" s="1909"/>
      <c r="R81" s="1909"/>
      <c r="S81" s="1909"/>
      <c r="T81" s="1909"/>
      <c r="U81" s="1909"/>
      <c r="V81" s="1909"/>
      <c r="W81" s="1909"/>
      <c r="X81" s="1909"/>
      <c r="Y81" s="1909"/>
      <c r="Z81" s="1909"/>
      <c r="AA81" s="1909"/>
      <c r="AB81" s="1909"/>
      <c r="AC81" s="1909"/>
      <c r="AD81" s="1909"/>
      <c r="AE81" s="1909"/>
      <c r="AF81" s="1909"/>
      <c r="AG81" s="1909"/>
      <c r="AH81" s="1909"/>
      <c r="AI81" s="1909"/>
      <c r="AJ81" s="1909"/>
      <c r="AK81" s="1909"/>
      <c r="AL81" s="1909"/>
      <c r="AM81" s="1909"/>
      <c r="AN81" s="1909"/>
      <c r="AO81" s="1909"/>
      <c r="AP81" s="1909"/>
      <c r="AQ81" s="1909"/>
      <c r="AR81" s="1909"/>
      <c r="AS81" s="1909"/>
      <c r="AT81" s="1909"/>
      <c r="AU81" s="1909"/>
      <c r="AV81" s="1909"/>
      <c r="AW81" s="1909"/>
      <c r="AX81" s="1909"/>
      <c r="AY81" s="1909"/>
      <c r="AZ81" s="1909"/>
      <c r="BA81" s="1909"/>
      <c r="BB81" s="1909"/>
      <c r="BC81" s="1909"/>
      <c r="BD81" s="1909"/>
      <c r="BE81" s="1909"/>
      <c r="BF81" s="1909"/>
      <c r="BG81" s="1909"/>
      <c r="BH81" s="1909"/>
      <c r="BI81" s="1909"/>
    </row>
    <row r="82" spans="1:61">
      <c r="A82" s="1956"/>
      <c r="B82" s="1955"/>
      <c r="C82" s="1955"/>
      <c r="D82" s="1955"/>
      <c r="E82" s="1955"/>
      <c r="F82" s="1955"/>
      <c r="G82" s="1955"/>
      <c r="H82" s="1909"/>
      <c r="I82" s="1909"/>
      <c r="J82" s="1909"/>
      <c r="K82" s="1909"/>
      <c r="L82" s="1909"/>
      <c r="M82" s="1909"/>
      <c r="N82" s="1909"/>
      <c r="O82" s="1909"/>
      <c r="P82" s="1909"/>
      <c r="Q82" s="1909"/>
      <c r="R82" s="1909"/>
      <c r="S82" s="1909"/>
      <c r="T82" s="1909"/>
      <c r="U82" s="1909"/>
      <c r="V82" s="1909"/>
      <c r="W82" s="1909"/>
      <c r="X82" s="1909"/>
      <c r="Y82" s="1909"/>
      <c r="Z82" s="1909"/>
      <c r="AA82" s="1909"/>
      <c r="AB82" s="1909"/>
      <c r="AC82" s="1909"/>
      <c r="AD82" s="1909"/>
      <c r="AE82" s="1909"/>
      <c r="AF82" s="1909"/>
      <c r="AG82" s="1909"/>
      <c r="AH82" s="1909"/>
      <c r="AI82" s="1909"/>
      <c r="AJ82" s="1909"/>
      <c r="AK82" s="1909"/>
      <c r="AL82" s="1909"/>
      <c r="AM82" s="1909"/>
      <c r="AN82" s="1909"/>
      <c r="AO82" s="1909"/>
      <c r="AP82" s="1909"/>
      <c r="AQ82" s="1909"/>
      <c r="AR82" s="1909"/>
      <c r="AS82" s="1909"/>
      <c r="AT82" s="1909"/>
      <c r="AU82" s="1909"/>
      <c r="AV82" s="1909"/>
      <c r="AW82" s="1909"/>
      <c r="AX82" s="1909"/>
      <c r="AY82" s="1909"/>
      <c r="AZ82" s="1909"/>
      <c r="BA82" s="1909"/>
      <c r="BB82" s="1909"/>
      <c r="BC82" s="1909"/>
      <c r="BD82" s="1909"/>
      <c r="BE82" s="1909"/>
      <c r="BF82" s="1909"/>
      <c r="BG82" s="1909"/>
      <c r="BH82" s="1909"/>
      <c r="BI82" s="1909"/>
    </row>
    <row r="83" spans="1:61">
      <c r="A83" s="1956"/>
      <c r="B83" s="1955"/>
      <c r="C83" s="1955"/>
      <c r="D83" s="1955"/>
      <c r="E83" s="1955"/>
      <c r="F83" s="1955"/>
      <c r="G83" s="1955"/>
      <c r="H83" s="1909"/>
      <c r="I83" s="1909"/>
      <c r="J83" s="1909"/>
      <c r="K83" s="1909"/>
      <c r="L83" s="1909"/>
      <c r="M83" s="1909"/>
      <c r="N83" s="1909"/>
      <c r="O83" s="1909"/>
      <c r="P83" s="1909"/>
      <c r="Q83" s="1909"/>
      <c r="R83" s="1909"/>
      <c r="S83" s="1909"/>
      <c r="T83" s="1909"/>
      <c r="U83" s="1909"/>
      <c r="V83" s="1909"/>
      <c r="W83" s="1909"/>
      <c r="X83" s="1909"/>
      <c r="Y83" s="1909"/>
      <c r="Z83" s="1909"/>
      <c r="AA83" s="1909"/>
      <c r="AB83" s="1909"/>
      <c r="AC83" s="1909"/>
      <c r="AD83" s="1909"/>
      <c r="AE83" s="1909"/>
      <c r="AF83" s="1909"/>
      <c r="AG83" s="1909"/>
      <c r="AH83" s="1909"/>
      <c r="AI83" s="1909"/>
      <c r="AJ83" s="1909"/>
      <c r="AK83" s="1909"/>
      <c r="AL83" s="1909"/>
      <c r="AM83" s="1909"/>
      <c r="AN83" s="1909"/>
      <c r="AO83" s="1909"/>
      <c r="AP83" s="1909"/>
      <c r="AQ83" s="1909"/>
      <c r="AR83" s="1909"/>
      <c r="AS83" s="1909"/>
      <c r="AT83" s="1909"/>
      <c r="AU83" s="1909"/>
      <c r="AV83" s="1909"/>
      <c r="AW83" s="1909"/>
      <c r="AX83" s="1909"/>
      <c r="AY83" s="1909"/>
      <c r="AZ83" s="1909"/>
      <c r="BA83" s="1909"/>
      <c r="BB83" s="1909"/>
      <c r="BC83" s="1909"/>
      <c r="BD83" s="1909"/>
      <c r="BE83" s="1909"/>
      <c r="BF83" s="1909"/>
      <c r="BG83" s="1909"/>
      <c r="BH83" s="1909"/>
      <c r="BI83" s="1909"/>
    </row>
    <row r="84" spans="1:61">
      <c r="A84" s="1956"/>
      <c r="B84" s="1955"/>
      <c r="C84" s="1955"/>
      <c r="D84" s="1955"/>
      <c r="E84" s="1955"/>
      <c r="F84" s="1955"/>
      <c r="G84" s="1955"/>
      <c r="H84" s="1909"/>
      <c r="I84" s="1909"/>
      <c r="J84" s="1909"/>
      <c r="K84" s="1909"/>
      <c r="L84" s="1909"/>
      <c r="M84" s="1909"/>
      <c r="N84" s="1909"/>
      <c r="O84" s="1909"/>
      <c r="P84" s="1909"/>
      <c r="Q84" s="1909"/>
      <c r="R84" s="1909"/>
      <c r="S84" s="1909"/>
      <c r="T84" s="1909"/>
      <c r="U84" s="1909"/>
      <c r="V84" s="1909"/>
      <c r="W84" s="1909"/>
      <c r="X84" s="1909"/>
      <c r="Y84" s="1909"/>
      <c r="Z84" s="1909"/>
      <c r="AA84" s="1909"/>
      <c r="AB84" s="1909"/>
      <c r="AC84" s="1909"/>
      <c r="AD84" s="1909"/>
      <c r="AE84" s="1909"/>
      <c r="AF84" s="1909"/>
      <c r="AG84" s="1909"/>
      <c r="AH84" s="1909"/>
      <c r="AI84" s="1909"/>
      <c r="AJ84" s="1909"/>
      <c r="AK84" s="1909"/>
      <c r="AL84" s="1909"/>
      <c r="AM84" s="1909"/>
      <c r="AN84" s="1909"/>
      <c r="AO84" s="1909"/>
      <c r="AP84" s="1909"/>
      <c r="AQ84" s="1909"/>
      <c r="AR84" s="1909"/>
      <c r="AS84" s="1909"/>
      <c r="AT84" s="1909"/>
      <c r="AU84" s="1909"/>
      <c r="AV84" s="1909"/>
      <c r="AW84" s="1909"/>
      <c r="AX84" s="1909"/>
      <c r="AY84" s="1909"/>
      <c r="AZ84" s="1909"/>
      <c r="BA84" s="1909"/>
      <c r="BB84" s="1909"/>
      <c r="BC84" s="1909"/>
      <c r="BD84" s="1909"/>
      <c r="BE84" s="1909"/>
      <c r="BF84" s="1909"/>
      <c r="BG84" s="1909"/>
      <c r="BH84" s="1909"/>
      <c r="BI84" s="1909"/>
    </row>
    <row r="85" spans="1:61">
      <c r="A85" s="1956"/>
      <c r="B85" s="1955"/>
      <c r="C85" s="1955"/>
      <c r="D85" s="1955"/>
      <c r="E85" s="1955"/>
      <c r="F85" s="1955"/>
      <c r="G85" s="1955"/>
      <c r="H85" s="1909"/>
      <c r="I85" s="1909"/>
      <c r="J85" s="1909"/>
      <c r="K85" s="1909"/>
      <c r="L85" s="1909"/>
      <c r="M85" s="1909"/>
      <c r="N85" s="1909"/>
      <c r="O85" s="1909"/>
      <c r="P85" s="1909"/>
      <c r="Q85" s="1909"/>
      <c r="R85" s="1909"/>
      <c r="S85" s="1909"/>
      <c r="T85" s="1909"/>
      <c r="U85" s="1909"/>
      <c r="V85" s="1909"/>
      <c r="W85" s="1909"/>
      <c r="X85" s="1909"/>
      <c r="Y85" s="1909"/>
      <c r="Z85" s="1909"/>
      <c r="AA85" s="1909"/>
      <c r="AB85" s="1909"/>
      <c r="AC85" s="1909"/>
      <c r="AD85" s="1909"/>
      <c r="AE85" s="1909"/>
      <c r="AF85" s="1909"/>
      <c r="AG85" s="1909"/>
      <c r="AH85" s="1909"/>
      <c r="AI85" s="1909"/>
      <c r="AJ85" s="1909"/>
      <c r="AK85" s="1909"/>
      <c r="AL85" s="1909"/>
      <c r="AM85" s="1909"/>
      <c r="AN85" s="1909"/>
      <c r="AO85" s="1909"/>
      <c r="AP85" s="1909"/>
      <c r="AQ85" s="1909"/>
      <c r="AR85" s="1909"/>
      <c r="AS85" s="1909"/>
      <c r="AT85" s="1909"/>
      <c r="AU85" s="1909"/>
      <c r="AV85" s="1909"/>
      <c r="AW85" s="1909"/>
      <c r="AX85" s="1909"/>
      <c r="AY85" s="1909"/>
      <c r="AZ85" s="1909"/>
      <c r="BA85" s="1909"/>
      <c r="BB85" s="1909"/>
      <c r="BC85" s="1909"/>
      <c r="BD85" s="1909"/>
      <c r="BE85" s="1909"/>
      <c r="BF85" s="1909"/>
      <c r="BG85" s="1909"/>
      <c r="BH85" s="1909"/>
      <c r="BI85" s="1909"/>
    </row>
    <row r="86" spans="1:61">
      <c r="A86" s="1956"/>
      <c r="B86" s="1955"/>
      <c r="C86" s="1955"/>
      <c r="D86" s="1955"/>
      <c r="E86" s="1955"/>
      <c r="F86" s="1955"/>
      <c r="G86" s="1955"/>
      <c r="H86" s="1909"/>
      <c r="I86" s="1909"/>
      <c r="J86" s="1909"/>
      <c r="K86" s="1909"/>
      <c r="L86" s="1909"/>
      <c r="M86" s="1909"/>
      <c r="N86" s="1909"/>
      <c r="O86" s="1909"/>
      <c r="P86" s="1909"/>
      <c r="Q86" s="1909"/>
      <c r="R86" s="1909"/>
      <c r="S86" s="1909"/>
      <c r="T86" s="1909"/>
      <c r="U86" s="1909"/>
      <c r="V86" s="1909"/>
      <c r="W86" s="1909"/>
      <c r="X86" s="1909"/>
      <c r="Y86" s="1909"/>
      <c r="Z86" s="1909"/>
      <c r="AA86" s="1909"/>
      <c r="AB86" s="1909"/>
      <c r="AC86" s="1909"/>
      <c r="AD86" s="1909"/>
      <c r="AE86" s="1909"/>
      <c r="AF86" s="1909"/>
      <c r="AG86" s="1909"/>
      <c r="AH86" s="1909"/>
      <c r="AI86" s="1909"/>
      <c r="AJ86" s="1909"/>
      <c r="AK86" s="1909"/>
      <c r="AL86" s="1909"/>
      <c r="AM86" s="1909"/>
      <c r="AN86" s="1909"/>
      <c r="AO86" s="1909"/>
      <c r="AP86" s="1909"/>
      <c r="AQ86" s="1909"/>
      <c r="AR86" s="1909"/>
      <c r="AS86" s="1909"/>
      <c r="AT86" s="1909"/>
      <c r="AU86" s="1909"/>
      <c r="AV86" s="1909"/>
      <c r="AW86" s="1909"/>
      <c r="AX86" s="1909"/>
      <c r="AY86" s="1909"/>
      <c r="AZ86" s="1909"/>
      <c r="BA86" s="1909"/>
      <c r="BB86" s="1909"/>
      <c r="BC86" s="1909"/>
      <c r="BD86" s="1909"/>
      <c r="BE86" s="1909"/>
      <c r="BF86" s="1909"/>
      <c r="BG86" s="1909"/>
      <c r="BH86" s="1909"/>
      <c r="BI86" s="1909"/>
    </row>
    <row r="87" spans="1:61">
      <c r="A87" s="1956"/>
      <c r="B87" s="1955"/>
      <c r="C87" s="1955"/>
      <c r="D87" s="1955"/>
      <c r="E87" s="1955"/>
      <c r="F87" s="1955"/>
      <c r="G87" s="1955"/>
      <c r="H87" s="1909"/>
      <c r="I87" s="1909"/>
      <c r="J87" s="1909"/>
      <c r="K87" s="1909"/>
      <c r="L87" s="1909"/>
      <c r="M87" s="1909"/>
      <c r="N87" s="1909"/>
      <c r="O87" s="1909"/>
      <c r="P87" s="1909"/>
      <c r="Q87" s="1909"/>
      <c r="R87" s="1909"/>
      <c r="S87" s="1909"/>
      <c r="T87" s="1909"/>
      <c r="U87" s="1909"/>
      <c r="V87" s="1909"/>
      <c r="W87" s="1909"/>
      <c r="X87" s="1909"/>
      <c r="Y87" s="1909"/>
      <c r="Z87" s="1909"/>
      <c r="AA87" s="1909"/>
      <c r="AB87" s="1909"/>
      <c r="AC87" s="1909"/>
      <c r="AD87" s="1909"/>
      <c r="AE87" s="1909"/>
      <c r="AF87" s="1909"/>
      <c r="AG87" s="1909"/>
      <c r="AH87" s="1909"/>
      <c r="AI87" s="1909"/>
      <c r="AJ87" s="1909"/>
      <c r="AK87" s="1909"/>
      <c r="AL87" s="1909"/>
      <c r="AM87" s="1909"/>
      <c r="AN87" s="1909"/>
      <c r="AO87" s="1909"/>
      <c r="AP87" s="1909"/>
      <c r="AQ87" s="1909"/>
      <c r="AR87" s="1909"/>
      <c r="AS87" s="1909"/>
      <c r="AT87" s="1909"/>
      <c r="AU87" s="1909"/>
      <c r="AV87" s="1909"/>
      <c r="AW87" s="1909"/>
      <c r="AX87" s="1909"/>
      <c r="AY87" s="1909"/>
      <c r="AZ87" s="1909"/>
      <c r="BA87" s="1909"/>
      <c r="BB87" s="1909"/>
      <c r="BC87" s="1909"/>
      <c r="BD87" s="1909"/>
      <c r="BE87" s="1909"/>
      <c r="BF87" s="1909"/>
      <c r="BG87" s="1909"/>
      <c r="BH87" s="1909"/>
      <c r="BI87" s="1909"/>
    </row>
    <row r="88" spans="1:61">
      <c r="A88" s="1956"/>
      <c r="B88" s="1955"/>
      <c r="C88" s="1955"/>
      <c r="D88" s="1955"/>
      <c r="E88" s="1955"/>
      <c r="F88" s="1955"/>
      <c r="G88" s="1955"/>
      <c r="H88" s="1909"/>
      <c r="I88" s="1909"/>
      <c r="J88" s="1909"/>
      <c r="K88" s="1909"/>
      <c r="L88" s="1909"/>
      <c r="M88" s="1909"/>
      <c r="N88" s="1909"/>
      <c r="O88" s="1909"/>
      <c r="P88" s="1909"/>
      <c r="Q88" s="1909"/>
      <c r="R88" s="1909"/>
      <c r="S88" s="1909"/>
      <c r="T88" s="1909"/>
      <c r="U88" s="1909"/>
      <c r="V88" s="1909"/>
      <c r="W88" s="1909"/>
      <c r="X88" s="1909"/>
      <c r="Y88" s="1909"/>
      <c r="Z88" s="1909"/>
      <c r="AA88" s="1909"/>
      <c r="AB88" s="1909"/>
      <c r="AC88" s="1909"/>
      <c r="AD88" s="1909"/>
      <c r="AE88" s="1909"/>
      <c r="AF88" s="1909"/>
      <c r="AG88" s="1909"/>
      <c r="AH88" s="1909"/>
      <c r="AI88" s="1909"/>
      <c r="AJ88" s="1909"/>
      <c r="AK88" s="1909"/>
      <c r="AL88" s="1909"/>
      <c r="AM88" s="1909"/>
      <c r="AN88" s="1909"/>
      <c r="AO88" s="1909"/>
      <c r="AP88" s="1909"/>
      <c r="AQ88" s="1909"/>
      <c r="AR88" s="1909"/>
      <c r="AS88" s="1909"/>
      <c r="AT88" s="1909"/>
      <c r="AU88" s="1909"/>
      <c r="AV88" s="1909"/>
      <c r="AW88" s="1909"/>
      <c r="AX88" s="1909"/>
      <c r="AY88" s="1909"/>
      <c r="AZ88" s="1909"/>
      <c r="BA88" s="1909"/>
      <c r="BB88" s="1909"/>
      <c r="BC88" s="1909"/>
      <c r="BD88" s="1909"/>
      <c r="BE88" s="1909"/>
      <c r="BF88" s="1909"/>
      <c r="BG88" s="1909"/>
      <c r="BH88" s="1909"/>
      <c r="BI88" s="1909"/>
    </row>
    <row r="89" spans="1:61">
      <c r="A89" s="1956"/>
      <c r="B89" s="1955"/>
      <c r="C89" s="1955"/>
      <c r="D89" s="1955"/>
      <c r="E89" s="1955"/>
      <c r="F89" s="1955"/>
      <c r="G89" s="1955"/>
      <c r="H89" s="1909"/>
      <c r="I89" s="1909"/>
      <c r="J89" s="1909"/>
      <c r="K89" s="1909"/>
      <c r="L89" s="1909"/>
      <c r="M89" s="1909"/>
      <c r="N89" s="1909"/>
      <c r="O89" s="1909"/>
      <c r="P89" s="1909"/>
      <c r="Q89" s="1909"/>
      <c r="R89" s="1909"/>
      <c r="S89" s="1909"/>
      <c r="T89" s="1909"/>
      <c r="U89" s="1909"/>
      <c r="V89" s="1909"/>
      <c r="W89" s="1909"/>
      <c r="X89" s="1909"/>
      <c r="Y89" s="1909"/>
      <c r="Z89" s="1909"/>
      <c r="AA89" s="1909"/>
      <c r="AB89" s="1909"/>
      <c r="AC89" s="1909"/>
      <c r="AD89" s="1909"/>
      <c r="AE89" s="1909"/>
      <c r="AF89" s="1909"/>
      <c r="AG89" s="1909"/>
      <c r="AH89" s="1909"/>
      <c r="AI89" s="1909"/>
      <c r="AJ89" s="1909"/>
      <c r="AK89" s="1909"/>
      <c r="AL89" s="1909"/>
      <c r="AM89" s="1909"/>
      <c r="AN89" s="1909"/>
      <c r="AO89" s="1909"/>
      <c r="AP89" s="1909"/>
      <c r="AQ89" s="1909"/>
      <c r="AR89" s="1909"/>
      <c r="AS89" s="1909"/>
      <c r="AT89" s="1909"/>
      <c r="AU89" s="1909"/>
      <c r="AV89" s="1909"/>
      <c r="AW89" s="1909"/>
      <c r="AX89" s="1909"/>
      <c r="AY89" s="1909"/>
      <c r="AZ89" s="1909"/>
      <c r="BA89" s="1909"/>
      <c r="BB89" s="1909"/>
      <c r="BC89" s="1909"/>
      <c r="BD89" s="1909"/>
      <c r="BE89" s="1909"/>
      <c r="BF89" s="1909"/>
      <c r="BG89" s="1909"/>
      <c r="BH89" s="1909"/>
      <c r="BI89" s="1909"/>
    </row>
    <row r="90" spans="1:61">
      <c r="A90" s="1956"/>
      <c r="B90" s="1955"/>
      <c r="C90" s="1955"/>
      <c r="D90" s="1955"/>
      <c r="E90" s="1955"/>
      <c r="F90" s="1955"/>
      <c r="G90" s="1955"/>
      <c r="H90" s="1909"/>
      <c r="I90" s="1909"/>
      <c r="J90" s="1909"/>
      <c r="K90" s="1909"/>
      <c r="L90" s="1909"/>
      <c r="M90" s="1909"/>
      <c r="N90" s="1909"/>
      <c r="O90" s="1909"/>
      <c r="P90" s="1909"/>
      <c r="Q90" s="1909"/>
      <c r="R90" s="1909"/>
      <c r="S90" s="1909"/>
      <c r="T90" s="1909"/>
      <c r="U90" s="1909"/>
      <c r="V90" s="1909"/>
      <c r="W90" s="1909"/>
      <c r="X90" s="1909"/>
      <c r="Y90" s="1909"/>
      <c r="Z90" s="1909"/>
      <c r="AA90" s="1909"/>
      <c r="AB90" s="1909"/>
      <c r="AC90" s="1909"/>
      <c r="AD90" s="1909"/>
      <c r="AE90" s="1909"/>
      <c r="AF90" s="1909"/>
      <c r="AG90" s="1909"/>
      <c r="AH90" s="1909"/>
      <c r="AI90" s="1909"/>
      <c r="AJ90" s="1909"/>
      <c r="AK90" s="1909"/>
      <c r="AL90" s="1909"/>
      <c r="AM90" s="1909"/>
      <c r="AN90" s="1909"/>
      <c r="AO90" s="1909"/>
      <c r="AP90" s="1909"/>
      <c r="AQ90" s="1909"/>
      <c r="AR90" s="1909"/>
      <c r="AS90" s="1909"/>
      <c r="AT90" s="1909"/>
      <c r="AU90" s="1909"/>
      <c r="AV90" s="1909"/>
      <c r="AW90" s="1909"/>
      <c r="AX90" s="1909"/>
      <c r="AY90" s="1909"/>
      <c r="AZ90" s="1909"/>
      <c r="BA90" s="1909"/>
      <c r="BB90" s="1909"/>
      <c r="BC90" s="1909"/>
      <c r="BD90" s="1909"/>
      <c r="BE90" s="1909"/>
      <c r="BF90" s="1909"/>
      <c r="BG90" s="1909"/>
      <c r="BH90" s="1909"/>
      <c r="BI90" s="1909"/>
    </row>
    <row r="91" spans="1:61">
      <c r="A91" s="1956"/>
      <c r="B91" s="1955"/>
      <c r="C91" s="1955"/>
      <c r="D91" s="1955"/>
      <c r="E91" s="1955"/>
      <c r="F91" s="1955"/>
      <c r="G91" s="1955"/>
      <c r="H91" s="1909"/>
      <c r="I91" s="1909"/>
      <c r="J91" s="1909"/>
      <c r="K91" s="1909"/>
      <c r="L91" s="1909"/>
      <c r="M91" s="1909"/>
      <c r="N91" s="1909"/>
      <c r="O91" s="1909"/>
      <c r="P91" s="1909"/>
      <c r="Q91" s="1909"/>
      <c r="R91" s="1909"/>
      <c r="S91" s="1909"/>
      <c r="T91" s="1909"/>
      <c r="U91" s="1909"/>
      <c r="V91" s="1909"/>
      <c r="W91" s="1909"/>
      <c r="X91" s="1909"/>
      <c r="Y91" s="1909"/>
      <c r="Z91" s="1909"/>
      <c r="AA91" s="1909"/>
      <c r="AB91" s="1909"/>
      <c r="AC91" s="1909"/>
      <c r="AD91" s="1909"/>
      <c r="AE91" s="1909"/>
      <c r="AF91" s="1909"/>
      <c r="AG91" s="1909"/>
      <c r="AH91" s="1909"/>
      <c r="AI91" s="1909"/>
      <c r="AJ91" s="1909"/>
      <c r="AK91" s="1909"/>
      <c r="AL91" s="1909"/>
      <c r="AM91" s="1909"/>
      <c r="AN91" s="1909"/>
      <c r="AO91" s="1909"/>
      <c r="AP91" s="1909"/>
      <c r="AQ91" s="1909"/>
      <c r="AR91" s="1909"/>
      <c r="AS91" s="1909"/>
      <c r="AT91" s="1909"/>
      <c r="AU91" s="1909"/>
      <c r="AV91" s="1909"/>
      <c r="AW91" s="1909"/>
      <c r="AX91" s="1909"/>
      <c r="AY91" s="1909"/>
      <c r="AZ91" s="1909"/>
      <c r="BA91" s="1909"/>
      <c r="BB91" s="1909"/>
      <c r="BC91" s="1909"/>
      <c r="BD91" s="1909"/>
      <c r="BE91" s="1909"/>
      <c r="BF91" s="1909"/>
      <c r="BG91" s="1909"/>
      <c r="BH91" s="1909"/>
      <c r="BI91" s="1909"/>
    </row>
    <row r="92" spans="1:61">
      <c r="A92" s="1956"/>
      <c r="B92" s="1955"/>
      <c r="C92" s="1955"/>
      <c r="D92" s="1955"/>
      <c r="E92" s="1955"/>
      <c r="F92" s="1955"/>
      <c r="G92" s="1955"/>
      <c r="H92" s="1909"/>
      <c r="I92" s="1909"/>
      <c r="J92" s="1909"/>
      <c r="K92" s="1909"/>
      <c r="L92" s="1909"/>
      <c r="M92" s="1909"/>
      <c r="N92" s="1909"/>
      <c r="O92" s="1909"/>
      <c r="P92" s="1909"/>
      <c r="Q92" s="1909"/>
      <c r="R92" s="1909"/>
      <c r="S92" s="1909"/>
      <c r="T92" s="1909"/>
      <c r="U92" s="1909"/>
      <c r="V92" s="1909"/>
      <c r="W92" s="1909"/>
      <c r="X92" s="1909"/>
      <c r="Y92" s="1909"/>
      <c r="Z92" s="1909"/>
      <c r="AA92" s="1909"/>
      <c r="AB92" s="1909"/>
      <c r="AC92" s="1909"/>
      <c r="AD92" s="1909"/>
      <c r="AE92" s="1909"/>
      <c r="AF92" s="1909"/>
      <c r="AG92" s="1909"/>
      <c r="AH92" s="1909"/>
      <c r="AI92" s="1909"/>
      <c r="AJ92" s="1909"/>
      <c r="AK92" s="1909"/>
      <c r="AL92" s="1909"/>
      <c r="AM92" s="1909"/>
      <c r="AN92" s="1909"/>
      <c r="AO92" s="1909"/>
      <c r="AP92" s="1909"/>
      <c r="AQ92" s="1909"/>
      <c r="AR92" s="1909"/>
      <c r="AS92" s="1909"/>
      <c r="AT92" s="1909"/>
      <c r="AU92" s="1909"/>
      <c r="AV92" s="1909"/>
      <c r="AW92" s="1909"/>
      <c r="AX92" s="1909"/>
      <c r="AY92" s="1909"/>
      <c r="AZ92" s="1909"/>
      <c r="BA92" s="1909"/>
      <c r="BB92" s="1909"/>
      <c r="BC92" s="1909"/>
      <c r="BD92" s="1909"/>
      <c r="BE92" s="1909"/>
      <c r="BF92" s="1909"/>
      <c r="BG92" s="1909"/>
      <c r="BH92" s="1909"/>
      <c r="BI92" s="1909"/>
    </row>
    <row r="93" spans="1:61">
      <c r="A93" s="1956"/>
      <c r="B93" s="1955"/>
      <c r="C93" s="1955"/>
      <c r="D93" s="1955"/>
      <c r="E93" s="1955"/>
      <c r="F93" s="1955"/>
      <c r="G93" s="1955"/>
      <c r="H93" s="1909"/>
      <c r="I93" s="1909"/>
      <c r="J93" s="1909"/>
      <c r="K93" s="1909"/>
      <c r="L93" s="1909"/>
      <c r="M93" s="1909"/>
      <c r="N93" s="1909"/>
      <c r="O93" s="1909"/>
      <c r="P93" s="1909"/>
      <c r="Q93" s="1909"/>
      <c r="R93" s="1909"/>
      <c r="S93" s="1909"/>
      <c r="T93" s="1909"/>
      <c r="U93" s="1909"/>
      <c r="V93" s="1909"/>
      <c r="W93" s="1909"/>
      <c r="X93" s="1909"/>
      <c r="Y93" s="1909"/>
      <c r="Z93" s="1909"/>
      <c r="AA93" s="1909"/>
      <c r="AB93" s="1909"/>
      <c r="AC93" s="1909"/>
      <c r="AD93" s="1909"/>
      <c r="AE93" s="1909"/>
      <c r="AF93" s="1909"/>
      <c r="AG93" s="1909"/>
      <c r="AH93" s="1909"/>
      <c r="AI93" s="1909"/>
      <c r="AJ93" s="1909"/>
      <c r="AK93" s="1909"/>
      <c r="AL93" s="1909"/>
      <c r="AM93" s="1909"/>
      <c r="AN93" s="1909"/>
      <c r="AO93" s="1909"/>
      <c r="AP93" s="1909"/>
      <c r="AQ93" s="1909"/>
      <c r="AR93" s="1909"/>
      <c r="AS93" s="1909"/>
      <c r="AT93" s="1909"/>
      <c r="AU93" s="1909"/>
      <c r="AV93" s="1909"/>
      <c r="AW93" s="1909"/>
      <c r="AX93" s="1909"/>
      <c r="AY93" s="1909"/>
      <c r="AZ93" s="1909"/>
      <c r="BA93" s="1909"/>
      <c r="BB93" s="1909"/>
      <c r="BC93" s="1909"/>
      <c r="BD93" s="1909"/>
      <c r="BE93" s="1909"/>
      <c r="BF93" s="1909"/>
      <c r="BG93" s="1909"/>
      <c r="BH93" s="1909"/>
      <c r="BI93" s="1909"/>
    </row>
    <row r="94" spans="1:61">
      <c r="A94" s="1956"/>
      <c r="B94" s="1955"/>
      <c r="C94" s="1955"/>
      <c r="D94" s="1955"/>
      <c r="E94" s="1955"/>
      <c r="F94" s="1955"/>
      <c r="G94" s="1955"/>
      <c r="H94" s="1909"/>
      <c r="I94" s="1909"/>
      <c r="J94" s="1909"/>
      <c r="K94" s="1909"/>
      <c r="L94" s="1909"/>
      <c r="M94" s="1909"/>
      <c r="N94" s="1909"/>
      <c r="O94" s="1909"/>
      <c r="P94" s="1909"/>
      <c r="Q94" s="1909"/>
      <c r="R94" s="1909"/>
      <c r="S94" s="1909"/>
      <c r="T94" s="1909"/>
      <c r="U94" s="1909"/>
      <c r="V94" s="1909"/>
      <c r="W94" s="1909"/>
      <c r="X94" s="1909"/>
      <c r="Y94" s="1909"/>
      <c r="Z94" s="1909"/>
      <c r="AA94" s="1909"/>
      <c r="AB94" s="1909"/>
      <c r="AC94" s="1909"/>
      <c r="AD94" s="1909"/>
      <c r="AE94" s="1909"/>
      <c r="AF94" s="1909"/>
      <c r="AG94" s="1909"/>
      <c r="AH94" s="1909"/>
      <c r="AI94" s="1909"/>
      <c r="AJ94" s="1909"/>
      <c r="AK94" s="1909"/>
      <c r="AL94" s="1909"/>
      <c r="AM94" s="1909"/>
      <c r="AN94" s="1909"/>
      <c r="AO94" s="1909"/>
      <c r="AP94" s="1909"/>
      <c r="AQ94" s="1909"/>
      <c r="AR94" s="1909"/>
      <c r="AS94" s="1909"/>
      <c r="AT94" s="1909"/>
      <c r="AU94" s="1909"/>
      <c r="AV94" s="1909"/>
      <c r="AW94" s="1909"/>
      <c r="AX94" s="1909"/>
      <c r="AY94" s="1909"/>
      <c r="AZ94" s="1909"/>
      <c r="BA94" s="1909"/>
      <c r="BB94" s="1909"/>
      <c r="BC94" s="1909"/>
      <c r="BD94" s="1909"/>
      <c r="BE94" s="1909"/>
      <c r="BF94" s="1909"/>
      <c r="BG94" s="1909"/>
      <c r="BH94" s="1909"/>
      <c r="BI94" s="1909"/>
    </row>
    <row r="95" spans="1:61">
      <c r="A95" s="1956"/>
      <c r="B95" s="1955"/>
      <c r="C95" s="1955"/>
      <c r="D95" s="1955"/>
      <c r="E95" s="1955"/>
      <c r="F95" s="1955"/>
      <c r="G95" s="1955"/>
      <c r="H95" s="1909"/>
      <c r="I95" s="1909"/>
      <c r="J95" s="1909"/>
      <c r="K95" s="1909"/>
      <c r="L95" s="1909"/>
      <c r="M95" s="1909"/>
      <c r="N95" s="1909"/>
      <c r="O95" s="1909"/>
      <c r="P95" s="1909"/>
      <c r="Q95" s="1909"/>
      <c r="R95" s="1909"/>
      <c r="S95" s="1909"/>
      <c r="T95" s="1909"/>
      <c r="U95" s="1909"/>
      <c r="V95" s="1909"/>
      <c r="W95" s="1909"/>
      <c r="X95" s="1909"/>
      <c r="Y95" s="1909"/>
      <c r="Z95" s="1909"/>
      <c r="AA95" s="1909"/>
      <c r="AB95" s="1909"/>
      <c r="AC95" s="1909"/>
      <c r="AD95" s="1909"/>
      <c r="AE95" s="1909"/>
      <c r="AF95" s="1909"/>
      <c r="AG95" s="1909"/>
      <c r="AH95" s="1909"/>
      <c r="AI95" s="1909"/>
      <c r="AJ95" s="1909"/>
      <c r="AK95" s="1909"/>
      <c r="AL95" s="1909"/>
      <c r="AM95" s="1909"/>
      <c r="AN95" s="1909"/>
      <c r="AO95" s="1909"/>
      <c r="AP95" s="1909"/>
      <c r="AQ95" s="1909"/>
      <c r="AR95" s="1909"/>
      <c r="AS95" s="1909"/>
      <c r="AT95" s="1909"/>
      <c r="AU95" s="1909"/>
      <c r="AV95" s="1909"/>
      <c r="AW95" s="1909"/>
      <c r="AX95" s="1909"/>
      <c r="AY95" s="1909"/>
      <c r="AZ95" s="1909"/>
      <c r="BA95" s="1909"/>
      <c r="BB95" s="1909"/>
      <c r="BC95" s="1909"/>
      <c r="BD95" s="1909"/>
      <c r="BE95" s="1909"/>
      <c r="BF95" s="1909"/>
      <c r="BG95" s="1909"/>
      <c r="BH95" s="1909"/>
      <c r="BI95" s="1909"/>
    </row>
    <row r="96" spans="1:61">
      <c r="A96" s="1956"/>
      <c r="B96" s="1955"/>
      <c r="C96" s="1955"/>
      <c r="D96" s="1955"/>
      <c r="E96" s="1955"/>
      <c r="F96" s="1955"/>
      <c r="G96" s="1955"/>
      <c r="H96" s="1909"/>
      <c r="I96" s="1909"/>
      <c r="J96" s="1909"/>
      <c r="K96" s="1909"/>
      <c r="L96" s="1909"/>
      <c r="M96" s="1909"/>
      <c r="N96" s="1909"/>
      <c r="O96" s="1909"/>
      <c r="P96" s="1909"/>
      <c r="Q96" s="1909"/>
      <c r="R96" s="1909"/>
      <c r="S96" s="1909"/>
      <c r="T96" s="1909"/>
      <c r="U96" s="1909"/>
      <c r="V96" s="1909"/>
      <c r="W96" s="1909"/>
      <c r="X96" s="1909"/>
      <c r="Y96" s="1909"/>
      <c r="Z96" s="1909"/>
      <c r="AA96" s="1909"/>
      <c r="AB96" s="1909"/>
      <c r="AC96" s="1909"/>
      <c r="AD96" s="1909"/>
      <c r="AE96" s="1909"/>
      <c r="AF96" s="1909"/>
      <c r="AG96" s="1909"/>
      <c r="AH96" s="1909"/>
      <c r="AI96" s="1909"/>
      <c r="AJ96" s="1909"/>
      <c r="AK96" s="1909"/>
      <c r="AL96" s="1909"/>
      <c r="AM96" s="1909"/>
      <c r="AN96" s="1909"/>
      <c r="AO96" s="1909"/>
      <c r="AP96" s="1909"/>
      <c r="AQ96" s="1909"/>
      <c r="AR96" s="1909"/>
      <c r="AS96" s="1909"/>
      <c r="AT96" s="1909"/>
      <c r="AU96" s="1909"/>
      <c r="AV96" s="1909"/>
      <c r="AW96" s="1909"/>
      <c r="AX96" s="1909"/>
      <c r="AY96" s="1909"/>
      <c r="AZ96" s="1909"/>
      <c r="BA96" s="1909"/>
      <c r="BB96" s="1909"/>
      <c r="BC96" s="1909"/>
      <c r="BD96" s="1909"/>
      <c r="BE96" s="1909"/>
      <c r="BF96" s="1909"/>
      <c r="BG96" s="1909"/>
      <c r="BH96" s="1909"/>
      <c r="BI96" s="1909"/>
    </row>
    <row r="97" spans="1:61">
      <c r="A97" s="1956"/>
      <c r="B97" s="1955"/>
      <c r="C97" s="1955"/>
      <c r="D97" s="1955"/>
      <c r="E97" s="1955"/>
      <c r="F97" s="1955"/>
      <c r="G97" s="1955"/>
      <c r="H97" s="1909"/>
      <c r="I97" s="1909"/>
      <c r="J97" s="1909"/>
      <c r="K97" s="1909"/>
      <c r="L97" s="1909"/>
      <c r="M97" s="1909"/>
      <c r="N97" s="1909"/>
      <c r="O97" s="1909"/>
      <c r="P97" s="1909"/>
      <c r="Q97" s="1909"/>
      <c r="R97" s="1909"/>
      <c r="S97" s="1909"/>
      <c r="T97" s="1909"/>
      <c r="U97" s="1909"/>
      <c r="V97" s="1909"/>
      <c r="W97" s="1909"/>
      <c r="X97" s="1909"/>
      <c r="Y97" s="1909"/>
      <c r="Z97" s="1909"/>
      <c r="AA97" s="1909"/>
      <c r="AB97" s="1909"/>
      <c r="AC97" s="1909"/>
      <c r="AD97" s="1909"/>
      <c r="AE97" s="1909"/>
      <c r="AF97" s="1909"/>
      <c r="AG97" s="1909"/>
      <c r="AH97" s="1909"/>
      <c r="AI97" s="1909"/>
      <c r="AJ97" s="1909"/>
      <c r="AK97" s="1909"/>
      <c r="AL97" s="1909"/>
      <c r="AM97" s="1909"/>
      <c r="AN97" s="1909"/>
      <c r="AO97" s="1909"/>
      <c r="AP97" s="1909"/>
      <c r="AQ97" s="1909"/>
      <c r="AR97" s="1909"/>
      <c r="AS97" s="1909"/>
      <c r="AT97" s="1909"/>
      <c r="AU97" s="1909"/>
      <c r="AV97" s="1909"/>
      <c r="AW97" s="1909"/>
      <c r="AX97" s="1909"/>
      <c r="AY97" s="1909"/>
      <c r="AZ97" s="1909"/>
      <c r="BA97" s="1909"/>
      <c r="BB97" s="1909"/>
      <c r="BC97" s="1909"/>
      <c r="BD97" s="1909"/>
      <c r="BE97" s="1909"/>
      <c r="BF97" s="1909"/>
      <c r="BG97" s="1909"/>
      <c r="BH97" s="1909"/>
      <c r="BI97" s="1909"/>
    </row>
    <row r="98" spans="1:61">
      <c r="A98" s="1956"/>
      <c r="B98" s="1955"/>
      <c r="C98" s="1955"/>
      <c r="D98" s="1955"/>
      <c r="E98" s="1955"/>
      <c r="F98" s="1955"/>
      <c r="G98" s="1955"/>
      <c r="H98" s="1909"/>
      <c r="I98" s="1909"/>
      <c r="J98" s="1909"/>
      <c r="K98" s="1909"/>
      <c r="L98" s="1909"/>
      <c r="M98" s="1909"/>
      <c r="N98" s="1909"/>
      <c r="O98" s="1909"/>
      <c r="P98" s="1909"/>
      <c r="Q98" s="1909"/>
      <c r="R98" s="1909"/>
      <c r="S98" s="1909"/>
      <c r="T98" s="1909"/>
      <c r="U98" s="1909"/>
      <c r="V98" s="1909"/>
      <c r="W98" s="1909"/>
      <c r="X98" s="1909"/>
      <c r="Y98" s="1909"/>
      <c r="Z98" s="1909"/>
      <c r="AA98" s="1909"/>
      <c r="AB98" s="1909"/>
      <c r="AC98" s="1909"/>
      <c r="AD98" s="1909"/>
      <c r="AE98" s="1909"/>
      <c r="AF98" s="1909"/>
      <c r="AG98" s="1909"/>
      <c r="AH98" s="1909"/>
      <c r="AI98" s="1909"/>
      <c r="AJ98" s="1909"/>
      <c r="AK98" s="1909"/>
      <c r="AL98" s="1909"/>
      <c r="AM98" s="1909"/>
      <c r="AN98" s="1909"/>
      <c r="AO98" s="1909"/>
      <c r="AP98" s="1909"/>
      <c r="AQ98" s="1909"/>
      <c r="AR98" s="1909"/>
      <c r="AS98" s="1909"/>
      <c r="AT98" s="1909"/>
      <c r="AU98" s="1909"/>
      <c r="AV98" s="1909"/>
      <c r="AW98" s="1909"/>
      <c r="AX98" s="1909"/>
      <c r="AY98" s="1909"/>
      <c r="AZ98" s="1909"/>
      <c r="BA98" s="1909"/>
      <c r="BB98" s="1909"/>
      <c r="BC98" s="1909"/>
      <c r="BD98" s="1909"/>
      <c r="BE98" s="1909"/>
      <c r="BF98" s="1909"/>
      <c r="BG98" s="1909"/>
      <c r="BH98" s="1909"/>
      <c r="BI98" s="1909"/>
    </row>
    <row r="99" spans="1:61">
      <c r="A99" s="1956"/>
      <c r="B99" s="1955"/>
      <c r="C99" s="1955"/>
      <c r="D99" s="1955"/>
      <c r="E99" s="1955"/>
      <c r="F99" s="1955"/>
      <c r="G99" s="1955"/>
      <c r="H99" s="1909"/>
      <c r="I99" s="1909"/>
      <c r="J99" s="1909"/>
      <c r="K99" s="1909"/>
      <c r="L99" s="1909"/>
      <c r="M99" s="1909"/>
      <c r="N99" s="1909"/>
      <c r="O99" s="1909"/>
      <c r="P99" s="1909"/>
      <c r="Q99" s="1909"/>
      <c r="R99" s="1909"/>
      <c r="S99" s="1909"/>
      <c r="T99" s="1909"/>
      <c r="U99" s="1909"/>
      <c r="V99" s="1909"/>
      <c r="W99" s="1909"/>
      <c r="X99" s="1909"/>
      <c r="Y99" s="1909"/>
      <c r="Z99" s="1909"/>
      <c r="AA99" s="1909"/>
      <c r="AB99" s="1909"/>
      <c r="AC99" s="1909"/>
      <c r="AD99" s="1909"/>
      <c r="AE99" s="1909"/>
      <c r="AF99" s="1909"/>
      <c r="AG99" s="1909"/>
      <c r="AH99" s="1909"/>
      <c r="AI99" s="1909"/>
      <c r="AJ99" s="1909"/>
      <c r="AK99" s="1909"/>
      <c r="AL99" s="1909"/>
      <c r="AM99" s="1909"/>
      <c r="AN99" s="1909"/>
      <c r="AO99" s="1909"/>
      <c r="AP99" s="1909"/>
      <c r="AQ99" s="1909"/>
      <c r="AR99" s="1909"/>
      <c r="AS99" s="1909"/>
      <c r="AT99" s="1909"/>
      <c r="AU99" s="1909"/>
      <c r="AV99" s="1909"/>
      <c r="AW99" s="1909"/>
      <c r="AX99" s="1909"/>
      <c r="AY99" s="1909"/>
      <c r="AZ99" s="1909"/>
      <c r="BA99" s="1909"/>
      <c r="BB99" s="1909"/>
      <c r="BC99" s="1909"/>
      <c r="BD99" s="1909"/>
      <c r="BE99" s="1909"/>
      <c r="BF99" s="1909"/>
      <c r="BG99" s="1909"/>
      <c r="BH99" s="1909"/>
      <c r="BI99" s="1909"/>
    </row>
    <row r="100" spans="1:61">
      <c r="A100" s="1956"/>
      <c r="B100" s="1955"/>
      <c r="C100" s="1955"/>
      <c r="D100" s="1955"/>
      <c r="E100" s="1955"/>
      <c r="F100" s="1955"/>
      <c r="G100" s="1955"/>
      <c r="H100" s="1909"/>
      <c r="I100" s="1909"/>
      <c r="J100" s="1909"/>
      <c r="K100" s="1909"/>
      <c r="L100" s="1909"/>
      <c r="M100" s="1909"/>
      <c r="N100" s="1909"/>
      <c r="O100" s="1909"/>
      <c r="P100" s="1909"/>
      <c r="Q100" s="1909"/>
      <c r="R100" s="1909"/>
      <c r="S100" s="1909"/>
      <c r="T100" s="1909"/>
      <c r="U100" s="1909"/>
      <c r="V100" s="1909"/>
      <c r="W100" s="1909"/>
      <c r="X100" s="1909"/>
      <c r="Y100" s="1909"/>
      <c r="Z100" s="1909"/>
      <c r="AA100" s="1909"/>
      <c r="AB100" s="1909"/>
      <c r="AC100" s="1909"/>
      <c r="AD100" s="1909"/>
      <c r="AE100" s="1909"/>
      <c r="AF100" s="1909"/>
      <c r="AG100" s="1909"/>
      <c r="AH100" s="1909"/>
      <c r="AI100" s="1909"/>
      <c r="AJ100" s="1909"/>
      <c r="AK100" s="1909"/>
      <c r="AL100" s="1909"/>
      <c r="AM100" s="1909"/>
      <c r="AN100" s="1909"/>
      <c r="AO100" s="1909"/>
      <c r="AP100" s="1909"/>
      <c r="AQ100" s="1909"/>
      <c r="AR100" s="1909"/>
      <c r="AS100" s="1909"/>
      <c r="AT100" s="1909"/>
      <c r="AU100" s="1909"/>
      <c r="AV100" s="1909"/>
      <c r="AW100" s="1909"/>
      <c r="AX100" s="1909"/>
      <c r="AY100" s="1909"/>
      <c r="AZ100" s="1909"/>
      <c r="BA100" s="1909"/>
      <c r="BB100" s="1909"/>
      <c r="BC100" s="1909"/>
      <c r="BD100" s="1909"/>
      <c r="BE100" s="1909"/>
      <c r="BF100" s="1909"/>
      <c r="BG100" s="1909"/>
      <c r="BH100" s="1909"/>
      <c r="BI100" s="1909"/>
    </row>
    <row r="101" spans="1:61">
      <c r="A101" s="1956"/>
      <c r="B101" s="1955"/>
      <c r="C101" s="1955"/>
      <c r="D101" s="1955"/>
      <c r="E101" s="1955"/>
      <c r="F101" s="1955"/>
      <c r="G101" s="1955"/>
      <c r="H101" s="1909"/>
      <c r="I101" s="1909"/>
      <c r="J101" s="1909"/>
      <c r="K101" s="1909"/>
      <c r="L101" s="1909"/>
      <c r="M101" s="1909"/>
      <c r="N101" s="1909"/>
      <c r="O101" s="1909"/>
      <c r="P101" s="1909"/>
      <c r="Q101" s="1909"/>
      <c r="R101" s="1909"/>
      <c r="S101" s="1909"/>
      <c r="T101" s="1909"/>
      <c r="U101" s="1909"/>
      <c r="V101" s="1909"/>
      <c r="W101" s="1909"/>
      <c r="X101" s="1909"/>
      <c r="Y101" s="1909"/>
      <c r="Z101" s="1909"/>
      <c r="AA101" s="1909"/>
      <c r="AB101" s="1909"/>
      <c r="AC101" s="1909"/>
      <c r="AD101" s="1909"/>
      <c r="AE101" s="1909"/>
      <c r="AF101" s="1909"/>
      <c r="AG101" s="1909"/>
      <c r="AH101" s="1909"/>
      <c r="AI101" s="1909"/>
      <c r="AJ101" s="1909"/>
      <c r="AK101" s="1909"/>
      <c r="AL101" s="1909"/>
      <c r="AM101" s="1909"/>
      <c r="AN101" s="1909"/>
      <c r="AO101" s="1909"/>
      <c r="AP101" s="1909"/>
      <c r="AQ101" s="1909"/>
      <c r="AR101" s="1909"/>
      <c r="AS101" s="1909"/>
      <c r="AT101" s="1909"/>
      <c r="AU101" s="1909"/>
      <c r="AV101" s="1909"/>
      <c r="AW101" s="1909"/>
      <c r="AX101" s="1909"/>
      <c r="AY101" s="1909"/>
      <c r="AZ101" s="1909"/>
      <c r="BA101" s="1909"/>
      <c r="BB101" s="1909"/>
      <c r="BC101" s="1909"/>
      <c r="BD101" s="1909"/>
      <c r="BE101" s="1909"/>
      <c r="BF101" s="1909"/>
      <c r="BG101" s="1909"/>
      <c r="BH101" s="1909"/>
      <c r="BI101" s="1909"/>
    </row>
    <row r="102" spans="1:61">
      <c r="A102" s="1956"/>
      <c r="B102" s="1955"/>
      <c r="C102" s="1955"/>
      <c r="D102" s="1955"/>
      <c r="E102" s="1955"/>
      <c r="F102" s="1955"/>
      <c r="G102" s="1955"/>
      <c r="H102" s="1909"/>
      <c r="I102" s="1909"/>
      <c r="J102" s="1909"/>
      <c r="K102" s="1909"/>
      <c r="L102" s="1909"/>
      <c r="M102" s="1909"/>
      <c r="N102" s="1909"/>
      <c r="O102" s="1909"/>
      <c r="P102" s="1909"/>
      <c r="Q102" s="1909"/>
      <c r="R102" s="1909"/>
      <c r="S102" s="1909"/>
      <c r="T102" s="1909"/>
      <c r="U102" s="1909"/>
      <c r="V102" s="1909"/>
      <c r="W102" s="1909"/>
      <c r="X102" s="1909"/>
      <c r="Y102" s="1909"/>
      <c r="Z102" s="1909"/>
      <c r="AA102" s="1909"/>
      <c r="AB102" s="1909"/>
      <c r="AC102" s="1909"/>
      <c r="AD102" s="1909"/>
      <c r="AE102" s="1909"/>
      <c r="AF102" s="1909"/>
      <c r="AG102" s="1909"/>
      <c r="AH102" s="1909"/>
      <c r="AI102" s="1909"/>
      <c r="AJ102" s="1909"/>
      <c r="AK102" s="1909"/>
      <c r="AL102" s="1909"/>
      <c r="AM102" s="1909"/>
      <c r="AN102" s="1909"/>
      <c r="AO102" s="1909"/>
      <c r="AP102" s="1909"/>
      <c r="AQ102" s="1909"/>
      <c r="AR102" s="1909"/>
      <c r="AS102" s="1909"/>
      <c r="AT102" s="1909"/>
      <c r="AU102" s="1909"/>
      <c r="AV102" s="1909"/>
      <c r="AW102" s="1909"/>
      <c r="AX102" s="1909"/>
      <c r="AY102" s="1909"/>
      <c r="AZ102" s="1909"/>
      <c r="BA102" s="1909"/>
      <c r="BB102" s="1909"/>
      <c r="BC102" s="1909"/>
      <c r="BD102" s="1909"/>
      <c r="BE102" s="1909"/>
      <c r="BF102" s="1909"/>
      <c r="BG102" s="1909"/>
      <c r="BH102" s="1909"/>
      <c r="BI102" s="1909"/>
    </row>
    <row r="103" spans="1:61">
      <c r="A103" s="1956"/>
      <c r="B103" s="1955"/>
      <c r="C103" s="1955"/>
      <c r="D103" s="1955"/>
      <c r="E103" s="1955"/>
      <c r="F103" s="1955"/>
      <c r="G103" s="1955"/>
      <c r="H103" s="1909"/>
      <c r="I103" s="1909"/>
      <c r="J103" s="1909"/>
      <c r="K103" s="1909"/>
      <c r="L103" s="1909"/>
      <c r="M103" s="1909"/>
      <c r="N103" s="1909"/>
      <c r="O103" s="1909"/>
      <c r="P103" s="1909"/>
      <c r="Q103" s="1909"/>
      <c r="R103" s="1909"/>
      <c r="S103" s="1909"/>
      <c r="T103" s="1909"/>
      <c r="U103" s="1909"/>
      <c r="V103" s="1909"/>
      <c r="W103" s="1909"/>
      <c r="X103" s="1909"/>
      <c r="Y103" s="1909"/>
      <c r="Z103" s="1909"/>
      <c r="AA103" s="1909"/>
      <c r="AB103" s="1909"/>
      <c r="AC103" s="1909"/>
      <c r="AD103" s="1909"/>
      <c r="AE103" s="1909"/>
      <c r="AF103" s="1909"/>
      <c r="AG103" s="1909"/>
      <c r="AH103" s="1909"/>
      <c r="AI103" s="1909"/>
      <c r="AJ103" s="1909"/>
      <c r="AK103" s="1909"/>
      <c r="AL103" s="1909"/>
      <c r="AM103" s="1909"/>
      <c r="AN103" s="1909"/>
      <c r="AO103" s="1909"/>
      <c r="AP103" s="1909"/>
      <c r="AQ103" s="1909"/>
      <c r="AR103" s="1909"/>
      <c r="AS103" s="1909"/>
      <c r="AT103" s="1909"/>
      <c r="AU103" s="1909"/>
      <c r="AV103" s="1909"/>
      <c r="AW103" s="1909"/>
      <c r="AX103" s="1909"/>
      <c r="AY103" s="1909"/>
      <c r="AZ103" s="1909"/>
      <c r="BA103" s="1909"/>
      <c r="BB103" s="1909"/>
      <c r="BC103" s="1909"/>
      <c r="BD103" s="1909"/>
      <c r="BE103" s="1909"/>
      <c r="BF103" s="1909"/>
      <c r="BG103" s="1909"/>
      <c r="BH103" s="1909"/>
      <c r="BI103" s="1909"/>
    </row>
    <row r="104" spans="1:61">
      <c r="A104" s="1956"/>
      <c r="B104" s="1955"/>
      <c r="C104" s="1955"/>
      <c r="D104" s="1955"/>
      <c r="E104" s="1955"/>
      <c r="F104" s="1955"/>
      <c r="G104" s="1955"/>
      <c r="H104" s="1909"/>
      <c r="I104" s="1909"/>
      <c r="J104" s="1909"/>
      <c r="K104" s="1909"/>
      <c r="L104" s="1909"/>
      <c r="M104" s="1909"/>
      <c r="N104" s="1909"/>
      <c r="O104" s="1909"/>
      <c r="P104" s="1909"/>
      <c r="Q104" s="1909"/>
      <c r="R104" s="1909"/>
      <c r="S104" s="1909"/>
      <c r="T104" s="1909"/>
      <c r="U104" s="1909"/>
      <c r="V104" s="1909"/>
      <c r="W104" s="1909"/>
      <c r="X104" s="1909"/>
      <c r="Y104" s="1909"/>
      <c r="Z104" s="1909"/>
      <c r="AA104" s="1909"/>
      <c r="AB104" s="1909"/>
      <c r="AC104" s="1909"/>
      <c r="AD104" s="1909"/>
      <c r="AE104" s="1909"/>
      <c r="AF104" s="1909"/>
      <c r="AG104" s="1909"/>
      <c r="AH104" s="1909"/>
      <c r="AI104" s="1909"/>
      <c r="AJ104" s="1909"/>
      <c r="AK104" s="1909"/>
      <c r="AL104" s="1909"/>
      <c r="AM104" s="1909"/>
      <c r="AN104" s="1909"/>
      <c r="AO104" s="1909"/>
      <c r="AP104" s="1909"/>
      <c r="AQ104" s="1909"/>
      <c r="AR104" s="1909"/>
      <c r="AS104" s="1909"/>
      <c r="AT104" s="1909"/>
      <c r="AU104" s="1909"/>
      <c r="AV104" s="1909"/>
      <c r="AW104" s="1909"/>
      <c r="AX104" s="1909"/>
      <c r="AY104" s="1909"/>
      <c r="AZ104" s="1909"/>
      <c r="BA104" s="1909"/>
      <c r="BB104" s="1909"/>
      <c r="BC104" s="1909"/>
      <c r="BD104" s="1909"/>
      <c r="BE104" s="1909"/>
      <c r="BF104" s="1909"/>
      <c r="BG104" s="1909"/>
      <c r="BH104" s="1909"/>
      <c r="BI104" s="1909"/>
    </row>
    <row r="105" spans="1:61">
      <c r="A105" s="1956"/>
      <c r="B105" s="1955"/>
      <c r="C105" s="1955"/>
      <c r="D105" s="1955"/>
      <c r="E105" s="1955"/>
      <c r="F105" s="1955"/>
      <c r="G105" s="1955"/>
      <c r="H105" s="1909"/>
      <c r="I105" s="1909"/>
      <c r="J105" s="1909"/>
      <c r="K105" s="1909"/>
      <c r="L105" s="1909"/>
      <c r="M105" s="1909"/>
      <c r="N105" s="1909"/>
      <c r="O105" s="1909"/>
      <c r="P105" s="1909"/>
      <c r="Q105" s="1909"/>
      <c r="R105" s="1909"/>
      <c r="S105" s="1909"/>
      <c r="T105" s="1909"/>
      <c r="U105" s="1909"/>
      <c r="V105" s="1909"/>
      <c r="W105" s="1909"/>
      <c r="X105" s="1909"/>
      <c r="Y105" s="1909"/>
      <c r="Z105" s="1909"/>
      <c r="AA105" s="1909"/>
      <c r="AB105" s="1909"/>
      <c r="AC105" s="1909"/>
      <c r="AD105" s="1909"/>
      <c r="AE105" s="1909"/>
      <c r="AF105" s="1909"/>
      <c r="AG105" s="1909"/>
      <c r="AH105" s="1909"/>
      <c r="AI105" s="1909"/>
      <c r="AJ105" s="1909"/>
      <c r="AK105" s="1909"/>
      <c r="AL105" s="1909"/>
      <c r="AM105" s="1909"/>
      <c r="AN105" s="1909"/>
      <c r="AO105" s="1909"/>
      <c r="AP105" s="1909"/>
      <c r="AQ105" s="1909"/>
      <c r="AR105" s="1909"/>
      <c r="AS105" s="1909"/>
      <c r="AT105" s="1909"/>
      <c r="AU105" s="1909"/>
      <c r="AV105" s="1909"/>
      <c r="AW105" s="1909"/>
      <c r="AX105" s="1909"/>
      <c r="AY105" s="1909"/>
      <c r="AZ105" s="1909"/>
      <c r="BA105" s="1909"/>
      <c r="BB105" s="1909"/>
      <c r="BC105" s="1909"/>
      <c r="BD105" s="1909"/>
      <c r="BE105" s="1909"/>
      <c r="BF105" s="1909"/>
      <c r="BG105" s="1909"/>
      <c r="BH105" s="1909"/>
      <c r="BI105" s="1909"/>
    </row>
    <row r="106" spans="1:61">
      <c r="A106" s="1956"/>
      <c r="B106" s="1955"/>
      <c r="C106" s="1955"/>
      <c r="D106" s="1955"/>
      <c r="E106" s="1955"/>
      <c r="F106" s="1955"/>
      <c r="G106" s="1955"/>
      <c r="H106" s="1909"/>
      <c r="I106" s="1909"/>
      <c r="J106" s="1909"/>
      <c r="K106" s="1909"/>
      <c r="L106" s="1909"/>
      <c r="M106" s="1909"/>
      <c r="N106" s="1909"/>
      <c r="O106" s="1909"/>
      <c r="P106" s="1909"/>
      <c r="Q106" s="1909"/>
      <c r="R106" s="1909"/>
      <c r="S106" s="1909"/>
      <c r="T106" s="1909"/>
      <c r="U106" s="1909"/>
      <c r="V106" s="1909"/>
      <c r="W106" s="1909"/>
      <c r="X106" s="1909"/>
      <c r="Y106" s="1909"/>
      <c r="Z106" s="1909"/>
      <c r="AA106" s="1909"/>
      <c r="AB106" s="1909"/>
      <c r="AC106" s="1909"/>
      <c r="AD106" s="1909"/>
      <c r="AE106" s="1909"/>
      <c r="AF106" s="1909"/>
      <c r="AG106" s="1909"/>
      <c r="AH106" s="1909"/>
      <c r="AI106" s="1909"/>
      <c r="AJ106" s="1909"/>
      <c r="AK106" s="1909"/>
      <c r="AL106" s="1909"/>
      <c r="AM106" s="1909"/>
      <c r="AN106" s="1909"/>
      <c r="AO106" s="1909"/>
      <c r="AP106" s="1909"/>
      <c r="AQ106" s="1909"/>
      <c r="AR106" s="1909"/>
      <c r="AS106" s="1909"/>
      <c r="AT106" s="1909"/>
      <c r="AU106" s="1909"/>
      <c r="AV106" s="1909"/>
      <c r="AW106" s="1909"/>
      <c r="AX106" s="1909"/>
      <c r="AY106" s="1909"/>
      <c r="AZ106" s="1909"/>
      <c r="BA106" s="1909"/>
      <c r="BB106" s="1909"/>
      <c r="BC106" s="1909"/>
      <c r="BD106" s="1909"/>
      <c r="BE106" s="1909"/>
      <c r="BF106" s="1909"/>
      <c r="BG106" s="1909"/>
      <c r="BH106" s="1909"/>
      <c r="BI106" s="1909"/>
    </row>
    <row r="107" spans="1:61">
      <c r="A107" s="1956"/>
      <c r="B107" s="1955"/>
      <c r="C107" s="1955"/>
      <c r="D107" s="1955"/>
      <c r="E107" s="1955"/>
      <c r="F107" s="1955"/>
      <c r="G107" s="1955"/>
      <c r="H107" s="1909"/>
      <c r="I107" s="1909"/>
      <c r="J107" s="1909"/>
      <c r="K107" s="1909"/>
      <c r="L107" s="1909"/>
      <c r="M107" s="1909"/>
      <c r="N107" s="1909"/>
      <c r="O107" s="1909"/>
      <c r="P107" s="1909"/>
      <c r="Q107" s="1909"/>
      <c r="R107" s="1909"/>
      <c r="S107" s="1909"/>
      <c r="T107" s="1909"/>
      <c r="U107" s="1909"/>
      <c r="V107" s="1909"/>
      <c r="W107" s="1909"/>
      <c r="X107" s="1909"/>
      <c r="Y107" s="1909"/>
      <c r="Z107" s="1909"/>
      <c r="AA107" s="1909"/>
      <c r="AB107" s="1909"/>
      <c r="AC107" s="1909"/>
      <c r="AD107" s="1909"/>
      <c r="AE107" s="1909"/>
      <c r="AF107" s="1909"/>
      <c r="AG107" s="1909"/>
      <c r="AH107" s="1909"/>
      <c r="AI107" s="1909"/>
      <c r="AJ107" s="1909"/>
      <c r="AK107" s="1909"/>
      <c r="AL107" s="1909"/>
      <c r="AM107" s="1909"/>
      <c r="AN107" s="1909"/>
      <c r="AO107" s="1909"/>
      <c r="AP107" s="1909"/>
      <c r="AQ107" s="1909"/>
      <c r="AR107" s="1909"/>
      <c r="AS107" s="1909"/>
      <c r="AT107" s="1909"/>
      <c r="AU107" s="1909"/>
      <c r="AV107" s="1909"/>
      <c r="AW107" s="1909"/>
      <c r="AX107" s="1909"/>
      <c r="AY107" s="1909"/>
      <c r="AZ107" s="1909"/>
      <c r="BA107" s="1909"/>
      <c r="BB107" s="1909"/>
      <c r="BC107" s="1909"/>
      <c r="BD107" s="1909"/>
      <c r="BE107" s="1909"/>
      <c r="BF107" s="1909"/>
      <c r="BG107" s="1909"/>
      <c r="BH107" s="1909"/>
      <c r="BI107" s="1909"/>
    </row>
    <row r="108" spans="1:61">
      <c r="A108" s="1956"/>
      <c r="B108" s="1955"/>
      <c r="C108" s="1955"/>
      <c r="D108" s="1955"/>
      <c r="E108" s="1955"/>
      <c r="F108" s="1955"/>
      <c r="G108" s="1955"/>
      <c r="H108" s="1909"/>
      <c r="I108" s="1909"/>
      <c r="J108" s="1909"/>
      <c r="K108" s="1909"/>
      <c r="L108" s="1909"/>
      <c r="M108" s="1909"/>
      <c r="N108" s="1909"/>
      <c r="O108" s="1909"/>
      <c r="P108" s="1909"/>
      <c r="Q108" s="1909"/>
      <c r="R108" s="1909"/>
      <c r="S108" s="1909"/>
      <c r="T108" s="1909"/>
      <c r="U108" s="1909"/>
      <c r="V108" s="1909"/>
      <c r="W108" s="1909"/>
      <c r="X108" s="1909"/>
      <c r="Y108" s="1909"/>
      <c r="Z108" s="1909"/>
      <c r="AA108" s="1909"/>
      <c r="AB108" s="1909"/>
      <c r="AC108" s="1909"/>
      <c r="AD108" s="1909"/>
      <c r="AE108" s="1909"/>
      <c r="AF108" s="1909"/>
      <c r="AG108" s="1909"/>
      <c r="AH108" s="1909"/>
      <c r="AI108" s="1909"/>
      <c r="AJ108" s="1909"/>
      <c r="AK108" s="1909"/>
      <c r="AL108" s="1909"/>
      <c r="AM108" s="1909"/>
      <c r="AN108" s="1909"/>
      <c r="AO108" s="1909"/>
      <c r="AP108" s="1909"/>
      <c r="AQ108" s="1909"/>
      <c r="AR108" s="1909"/>
      <c r="AS108" s="1909"/>
      <c r="AT108" s="1909"/>
      <c r="AU108" s="1909"/>
      <c r="AV108" s="1909"/>
      <c r="AW108" s="1909"/>
      <c r="AX108" s="1909"/>
      <c r="AY108" s="1909"/>
      <c r="AZ108" s="1909"/>
      <c r="BA108" s="1909"/>
      <c r="BB108" s="1909"/>
      <c r="BC108" s="1909"/>
      <c r="BD108" s="1909"/>
      <c r="BE108" s="1909"/>
      <c r="BF108" s="1909"/>
      <c r="BG108" s="1909"/>
      <c r="BH108" s="1909"/>
      <c r="BI108" s="1909"/>
    </row>
    <row r="109" spans="1:61">
      <c r="A109" s="1956"/>
      <c r="B109" s="1955"/>
      <c r="C109" s="1955"/>
      <c r="D109" s="1955"/>
      <c r="E109" s="1955"/>
      <c r="F109" s="1955"/>
      <c r="G109" s="1955"/>
      <c r="H109" s="1909"/>
      <c r="I109" s="1909"/>
      <c r="J109" s="1909"/>
      <c r="K109" s="1909"/>
      <c r="L109" s="1909"/>
      <c r="M109" s="1909"/>
      <c r="N109" s="1909"/>
      <c r="O109" s="1909"/>
      <c r="P109" s="1909"/>
      <c r="Q109" s="1909"/>
      <c r="R109" s="1909"/>
      <c r="S109" s="1909"/>
      <c r="T109" s="1909"/>
      <c r="U109" s="1909"/>
      <c r="V109" s="1909"/>
      <c r="W109" s="1909"/>
      <c r="X109" s="1909"/>
      <c r="Y109" s="1909"/>
      <c r="Z109" s="1909"/>
      <c r="AA109" s="1909"/>
      <c r="AB109" s="1909"/>
      <c r="AC109" s="1909"/>
      <c r="AD109" s="1909"/>
      <c r="AE109" s="1909"/>
      <c r="AF109" s="1909"/>
      <c r="AG109" s="1909"/>
      <c r="AH109" s="1909"/>
      <c r="AI109" s="1909"/>
      <c r="AJ109" s="1909"/>
      <c r="AK109" s="1909"/>
      <c r="AL109" s="1909"/>
      <c r="AM109" s="1909"/>
      <c r="AN109" s="1909"/>
      <c r="AO109" s="1909"/>
      <c r="AP109" s="1909"/>
      <c r="AQ109" s="1909"/>
      <c r="AR109" s="1909"/>
      <c r="AS109" s="1909"/>
      <c r="AT109" s="1909"/>
      <c r="AU109" s="1909"/>
      <c r="AV109" s="1909"/>
      <c r="AW109" s="1909"/>
      <c r="AX109" s="1909"/>
      <c r="AY109" s="1909"/>
      <c r="AZ109" s="1909"/>
      <c r="BA109" s="1909"/>
      <c r="BB109" s="1909"/>
      <c r="BC109" s="1909"/>
      <c r="BD109" s="1909"/>
      <c r="BE109" s="1909"/>
      <c r="BF109" s="1909"/>
      <c r="BG109" s="1909"/>
      <c r="BH109" s="1909"/>
      <c r="BI109" s="1909"/>
    </row>
    <row r="110" spans="1:61">
      <c r="A110" s="1956"/>
      <c r="B110" s="1955"/>
      <c r="C110" s="1955"/>
      <c r="D110" s="1955"/>
      <c r="E110" s="1955"/>
      <c r="F110" s="1955"/>
      <c r="G110" s="1955"/>
      <c r="H110" s="1909"/>
      <c r="I110" s="1909"/>
      <c r="J110" s="1909"/>
      <c r="K110" s="1909"/>
      <c r="L110" s="1909"/>
      <c r="M110" s="1909"/>
      <c r="N110" s="1909"/>
      <c r="O110" s="1909"/>
      <c r="P110" s="1909"/>
      <c r="Q110" s="1909"/>
      <c r="R110" s="1909"/>
      <c r="S110" s="1909"/>
      <c r="T110" s="1909"/>
      <c r="U110" s="1909"/>
      <c r="V110" s="1909"/>
      <c r="W110" s="1909"/>
      <c r="X110" s="1909"/>
      <c r="Y110" s="1909"/>
      <c r="Z110" s="1909"/>
      <c r="AA110" s="1909"/>
      <c r="AB110" s="1909"/>
      <c r="AC110" s="1909"/>
      <c r="AD110" s="1909"/>
      <c r="AE110" s="1909"/>
      <c r="AF110" s="1909"/>
      <c r="AG110" s="1909"/>
      <c r="AH110" s="1909"/>
      <c r="AI110" s="1909"/>
      <c r="AJ110" s="1909"/>
      <c r="AK110" s="1909"/>
      <c r="AL110" s="1909"/>
      <c r="AM110" s="1909"/>
      <c r="AN110" s="1909"/>
      <c r="AO110" s="1909"/>
      <c r="AP110" s="1909"/>
      <c r="AQ110" s="1909"/>
      <c r="AR110" s="1909"/>
      <c r="AS110" s="1909"/>
      <c r="AT110" s="1909"/>
      <c r="AU110" s="1909"/>
      <c r="AV110" s="1909"/>
      <c r="AW110" s="1909"/>
      <c r="AX110" s="1909"/>
      <c r="AY110" s="1909"/>
      <c r="AZ110" s="1909"/>
      <c r="BA110" s="1909"/>
      <c r="BB110" s="1909"/>
      <c r="BC110" s="1909"/>
      <c r="BD110" s="1909"/>
      <c r="BE110" s="1909"/>
      <c r="BF110" s="1909"/>
      <c r="BG110" s="1909"/>
      <c r="BH110" s="1909"/>
      <c r="BI110" s="1909"/>
    </row>
    <row r="111" spans="1:61">
      <c r="A111" s="1956"/>
      <c r="B111" s="1955"/>
      <c r="C111" s="1955"/>
      <c r="D111" s="1955"/>
      <c r="E111" s="1955"/>
      <c r="F111" s="1955"/>
      <c r="G111" s="1955"/>
      <c r="H111" s="1909"/>
      <c r="I111" s="1909"/>
      <c r="J111" s="1909"/>
      <c r="K111" s="1909"/>
      <c r="L111" s="1909"/>
      <c r="M111" s="1909"/>
      <c r="N111" s="1909"/>
      <c r="O111" s="1909"/>
      <c r="P111" s="1909"/>
      <c r="Q111" s="1909"/>
      <c r="R111" s="1909"/>
      <c r="S111" s="1909"/>
      <c r="T111" s="1909"/>
      <c r="U111" s="1909"/>
      <c r="V111" s="1909"/>
      <c r="W111" s="1909"/>
      <c r="X111" s="1909"/>
      <c r="Y111" s="1909"/>
      <c r="Z111" s="1909"/>
      <c r="AA111" s="1909"/>
      <c r="AB111" s="1909"/>
      <c r="AC111" s="1909"/>
      <c r="AD111" s="1909"/>
      <c r="AE111" s="1909"/>
      <c r="AF111" s="1909"/>
      <c r="AG111" s="1909"/>
      <c r="AH111" s="1909"/>
      <c r="AI111" s="1909"/>
      <c r="AJ111" s="1909"/>
      <c r="AK111" s="1909"/>
      <c r="AL111" s="1909"/>
      <c r="AM111" s="1909"/>
      <c r="AN111" s="1909"/>
      <c r="AO111" s="1909"/>
      <c r="AP111" s="1909"/>
      <c r="AQ111" s="1909"/>
      <c r="AR111" s="1909"/>
      <c r="AS111" s="1909"/>
      <c r="AT111" s="1909"/>
      <c r="AU111" s="1909"/>
      <c r="AV111" s="1909"/>
      <c r="AW111" s="1909"/>
      <c r="AX111" s="1909"/>
      <c r="AY111" s="1909"/>
      <c r="AZ111" s="1909"/>
      <c r="BA111" s="1909"/>
      <c r="BB111" s="1909"/>
      <c r="BC111" s="1909"/>
      <c r="BD111" s="1909"/>
      <c r="BE111" s="1909"/>
      <c r="BF111" s="1909"/>
      <c r="BG111" s="1909"/>
      <c r="BH111" s="1909"/>
      <c r="BI111" s="1909"/>
    </row>
    <row r="112" spans="1:61">
      <c r="A112" s="1956"/>
      <c r="B112" s="1955"/>
      <c r="C112" s="1955"/>
      <c r="D112" s="1955"/>
      <c r="E112" s="1955"/>
      <c r="F112" s="1955"/>
      <c r="G112" s="1955"/>
      <c r="H112" s="1909"/>
      <c r="I112" s="1909"/>
      <c r="J112" s="1909"/>
      <c r="K112" s="1909"/>
      <c r="L112" s="1909"/>
      <c r="M112" s="1909"/>
      <c r="N112" s="1909"/>
      <c r="O112" s="1909"/>
      <c r="P112" s="1909"/>
      <c r="Q112" s="1909"/>
      <c r="R112" s="1909"/>
      <c r="S112" s="1909"/>
      <c r="T112" s="1909"/>
      <c r="U112" s="1909"/>
      <c r="V112" s="1909"/>
      <c r="W112" s="1909"/>
      <c r="X112" s="1909"/>
      <c r="Y112" s="1909"/>
      <c r="Z112" s="1909"/>
      <c r="AA112" s="1909"/>
      <c r="AB112" s="1909"/>
      <c r="AC112" s="1909"/>
      <c r="AD112" s="1909"/>
      <c r="AE112" s="1909"/>
      <c r="AF112" s="1909"/>
      <c r="AG112" s="1909"/>
      <c r="AH112" s="1909"/>
      <c r="AI112" s="1909"/>
      <c r="AJ112" s="1909"/>
      <c r="AK112" s="1909"/>
      <c r="AL112" s="1909"/>
      <c r="AM112" s="1909"/>
      <c r="AN112" s="1909"/>
      <c r="AO112" s="1909"/>
      <c r="AP112" s="1909"/>
      <c r="AQ112" s="1909"/>
      <c r="AR112" s="1909"/>
      <c r="AS112" s="1909"/>
      <c r="AT112" s="1909"/>
      <c r="AU112" s="1909"/>
      <c r="AV112" s="1909"/>
      <c r="AW112" s="1909"/>
      <c r="AX112" s="1909"/>
      <c r="AY112" s="1909"/>
      <c r="AZ112" s="1909"/>
      <c r="BA112" s="1909"/>
      <c r="BB112" s="1909"/>
      <c r="BC112" s="1909"/>
      <c r="BD112" s="1909"/>
      <c r="BE112" s="1909"/>
      <c r="BF112" s="1909"/>
      <c r="BG112" s="1909"/>
      <c r="BH112" s="1909"/>
      <c r="BI112" s="1909"/>
    </row>
    <row r="113" spans="1:61">
      <c r="A113" s="1956"/>
      <c r="B113" s="1955"/>
      <c r="C113" s="1955"/>
      <c r="D113" s="1955"/>
      <c r="E113" s="1955"/>
      <c r="F113" s="1955"/>
      <c r="G113" s="1955"/>
      <c r="H113" s="1909"/>
      <c r="I113" s="1909"/>
      <c r="J113" s="1909"/>
      <c r="K113" s="1909"/>
      <c r="L113" s="1909"/>
      <c r="M113" s="1909"/>
      <c r="N113" s="1909"/>
      <c r="O113" s="1909"/>
      <c r="P113" s="1909"/>
      <c r="Q113" s="1909"/>
      <c r="R113" s="1909"/>
      <c r="S113" s="1909"/>
      <c r="T113" s="1909"/>
      <c r="U113" s="1909"/>
      <c r="V113" s="1909"/>
      <c r="W113" s="1909"/>
      <c r="X113" s="1909"/>
      <c r="Y113" s="1909"/>
      <c r="Z113" s="1909"/>
      <c r="AA113" s="1909"/>
      <c r="AB113" s="1909"/>
      <c r="AC113" s="1909"/>
      <c r="AD113" s="1909"/>
      <c r="AE113" s="1909"/>
      <c r="AF113" s="1909"/>
      <c r="AG113" s="1909"/>
      <c r="AH113" s="1909"/>
      <c r="AI113" s="1909"/>
      <c r="AJ113" s="1909"/>
      <c r="AK113" s="1909"/>
      <c r="AL113" s="1909"/>
      <c r="AM113" s="1909"/>
      <c r="AN113" s="1909"/>
      <c r="AO113" s="1909"/>
      <c r="AP113" s="1909"/>
      <c r="AQ113" s="1909"/>
      <c r="AR113" s="1909"/>
      <c r="AS113" s="1909"/>
      <c r="AT113" s="1909"/>
      <c r="AU113" s="1909"/>
      <c r="AV113" s="1909"/>
      <c r="AW113" s="1909"/>
      <c r="AX113" s="1909"/>
      <c r="AY113" s="1909"/>
      <c r="AZ113" s="1909"/>
      <c r="BA113" s="1909"/>
      <c r="BB113" s="1909"/>
      <c r="BC113" s="1909"/>
      <c r="BD113" s="1909"/>
      <c r="BE113" s="1909"/>
      <c r="BF113" s="1909"/>
      <c r="BG113" s="1909"/>
      <c r="BH113" s="1909"/>
      <c r="BI113" s="1909"/>
    </row>
    <row r="114" spans="1:61">
      <c r="A114" s="1956"/>
      <c r="B114" s="1955"/>
      <c r="C114" s="1955"/>
      <c r="D114" s="1955"/>
      <c r="E114" s="1955"/>
      <c r="F114" s="1955"/>
      <c r="G114" s="1955"/>
      <c r="H114" s="1909"/>
      <c r="I114" s="1909"/>
      <c r="J114" s="1909"/>
      <c r="K114" s="1909"/>
      <c r="L114" s="1909"/>
      <c r="M114" s="1909"/>
      <c r="N114" s="1909"/>
      <c r="O114" s="1909"/>
      <c r="P114" s="1909"/>
      <c r="Q114" s="1909"/>
      <c r="R114" s="1909"/>
      <c r="S114" s="1909"/>
      <c r="T114" s="1909"/>
      <c r="U114" s="1909"/>
      <c r="V114" s="1909"/>
      <c r="W114" s="1909"/>
      <c r="X114" s="1909"/>
      <c r="Y114" s="1909"/>
      <c r="Z114" s="1909"/>
      <c r="AA114" s="1909"/>
      <c r="AB114" s="1909"/>
      <c r="AC114" s="1909"/>
      <c r="AD114" s="1909"/>
      <c r="AE114" s="1909"/>
      <c r="AF114" s="1909"/>
      <c r="AG114" s="1909"/>
      <c r="AH114" s="1909"/>
      <c r="AI114" s="1909"/>
      <c r="AJ114" s="1909"/>
      <c r="AK114" s="1909"/>
      <c r="AL114" s="1909"/>
      <c r="AM114" s="1909"/>
      <c r="AN114" s="1909"/>
      <c r="AO114" s="1909"/>
      <c r="AP114" s="1909"/>
      <c r="AQ114" s="1909"/>
      <c r="AR114" s="1909"/>
      <c r="AS114" s="1909"/>
      <c r="AT114" s="1909"/>
      <c r="AU114" s="1909"/>
      <c r="AV114" s="1909"/>
      <c r="AW114" s="1909"/>
      <c r="AX114" s="1909"/>
      <c r="AY114" s="1909"/>
      <c r="AZ114" s="1909"/>
      <c r="BA114" s="1909"/>
      <c r="BB114" s="1909"/>
      <c r="BC114" s="1909"/>
      <c r="BD114" s="1909"/>
      <c r="BE114" s="1909"/>
      <c r="BF114" s="1909"/>
      <c r="BG114" s="1909"/>
      <c r="BH114" s="1909"/>
      <c r="BI114" s="1909"/>
    </row>
    <row r="115" spans="1:61">
      <c r="A115" s="1956"/>
      <c r="B115" s="1955"/>
      <c r="C115" s="1955"/>
      <c r="D115" s="1955"/>
      <c r="E115" s="1955"/>
      <c r="F115" s="1955"/>
      <c r="G115" s="1955"/>
      <c r="H115" s="1909"/>
      <c r="I115" s="1909"/>
      <c r="J115" s="1909"/>
      <c r="K115" s="1909"/>
      <c r="L115" s="1909"/>
      <c r="M115" s="1909"/>
      <c r="N115" s="1909"/>
      <c r="O115" s="1909"/>
      <c r="P115" s="1909"/>
      <c r="Q115" s="1909"/>
      <c r="R115" s="1909"/>
      <c r="S115" s="1909"/>
      <c r="T115" s="1909"/>
      <c r="U115" s="1909"/>
      <c r="V115" s="1909"/>
      <c r="W115" s="1909"/>
      <c r="X115" s="1909"/>
      <c r="Y115" s="1909"/>
      <c r="Z115" s="1909"/>
      <c r="AA115" s="1909"/>
      <c r="AB115" s="1909"/>
      <c r="AC115" s="1909"/>
      <c r="AD115" s="1909"/>
      <c r="AE115" s="1909"/>
      <c r="AF115" s="1909"/>
      <c r="AG115" s="1909"/>
      <c r="AH115" s="1909"/>
      <c r="AI115" s="1909"/>
      <c r="AJ115" s="1909"/>
      <c r="AK115" s="1909"/>
      <c r="AL115" s="1909"/>
      <c r="AM115" s="1909"/>
      <c r="AN115" s="1909"/>
      <c r="AO115" s="1909"/>
      <c r="AP115" s="1909"/>
      <c r="AQ115" s="1909"/>
      <c r="AR115" s="1909"/>
      <c r="AS115" s="1909"/>
      <c r="AT115" s="1909"/>
      <c r="AU115" s="1909"/>
      <c r="AV115" s="1909"/>
      <c r="AW115" s="1909"/>
      <c r="AX115" s="1909"/>
      <c r="AY115" s="1909"/>
      <c r="AZ115" s="1909"/>
      <c r="BA115" s="1909"/>
      <c r="BB115" s="1909"/>
      <c r="BC115" s="1909"/>
      <c r="BD115" s="1909"/>
      <c r="BE115" s="1909"/>
      <c r="BF115" s="1909"/>
      <c r="BG115" s="1909"/>
      <c r="BH115" s="1909"/>
      <c r="BI115" s="1909"/>
    </row>
    <row r="116" spans="1:61">
      <c r="A116" s="1956"/>
      <c r="B116" s="1955"/>
      <c r="C116" s="1955"/>
      <c r="D116" s="1955"/>
      <c r="E116" s="1955"/>
      <c r="F116" s="1955"/>
      <c r="G116" s="1955"/>
      <c r="H116" s="1909"/>
      <c r="I116" s="1909"/>
      <c r="J116" s="1909"/>
      <c r="K116" s="1909"/>
      <c r="L116" s="1909"/>
      <c r="M116" s="1909"/>
      <c r="N116" s="1909"/>
      <c r="O116" s="1909"/>
      <c r="P116" s="1909"/>
      <c r="Q116" s="1909"/>
      <c r="R116" s="1909"/>
      <c r="S116" s="1909"/>
      <c r="T116" s="1909"/>
      <c r="U116" s="1909"/>
      <c r="V116" s="1909"/>
      <c r="W116" s="1909"/>
      <c r="X116" s="1909"/>
      <c r="Y116" s="1909"/>
      <c r="Z116" s="1909"/>
      <c r="AA116" s="1909"/>
      <c r="AB116" s="1909"/>
      <c r="AC116" s="1909"/>
      <c r="AD116" s="1909"/>
      <c r="AE116" s="1909"/>
      <c r="AF116" s="1909"/>
      <c r="AG116" s="1909"/>
      <c r="AH116" s="1909"/>
      <c r="AI116" s="1909"/>
      <c r="AJ116" s="1909"/>
      <c r="AK116" s="1909"/>
      <c r="AL116" s="1909"/>
      <c r="AM116" s="1909"/>
      <c r="AN116" s="1909"/>
      <c r="AO116" s="1909"/>
      <c r="AP116" s="1909"/>
      <c r="AQ116" s="1909"/>
      <c r="AR116" s="1909"/>
      <c r="AS116" s="1909"/>
      <c r="AT116" s="1909"/>
      <c r="AU116" s="1909"/>
      <c r="AV116" s="1909"/>
      <c r="AW116" s="1909"/>
      <c r="AX116" s="1909"/>
      <c r="AY116" s="1909"/>
      <c r="AZ116" s="1909"/>
      <c r="BA116" s="1909"/>
      <c r="BB116" s="1909"/>
      <c r="BC116" s="1909"/>
      <c r="BD116" s="1909"/>
      <c r="BE116" s="1909"/>
      <c r="BF116" s="1909"/>
      <c r="BG116" s="1909"/>
      <c r="BH116" s="1909"/>
      <c r="BI116" s="1909"/>
    </row>
    <row r="117" spans="1:61">
      <c r="A117" s="1956"/>
      <c r="B117" s="1955"/>
      <c r="C117" s="1955"/>
      <c r="D117" s="1955"/>
      <c r="E117" s="1955"/>
      <c r="F117" s="1955"/>
      <c r="G117" s="1955"/>
      <c r="H117" s="1909"/>
      <c r="I117" s="1909"/>
      <c r="J117" s="1909"/>
      <c r="K117" s="1909"/>
      <c r="L117" s="1909"/>
      <c r="M117" s="1909"/>
      <c r="N117" s="1909"/>
      <c r="O117" s="1909"/>
      <c r="P117" s="1909"/>
      <c r="Q117" s="1909"/>
      <c r="R117" s="1909"/>
      <c r="S117" s="1909"/>
      <c r="T117" s="1909"/>
      <c r="U117" s="1909"/>
      <c r="V117" s="1909"/>
      <c r="W117" s="1909"/>
      <c r="X117" s="1909"/>
      <c r="Y117" s="1909"/>
      <c r="Z117" s="1909"/>
      <c r="AA117" s="1909"/>
      <c r="AB117" s="1909"/>
      <c r="AC117" s="1909"/>
      <c r="AD117" s="1909"/>
      <c r="AE117" s="1909"/>
      <c r="AF117" s="1909"/>
      <c r="AG117" s="1909"/>
      <c r="AH117" s="1909"/>
      <c r="AI117" s="1909"/>
      <c r="AJ117" s="1909"/>
      <c r="AK117" s="1909"/>
      <c r="AL117" s="1909"/>
      <c r="AM117" s="1909"/>
      <c r="AN117" s="1909"/>
      <c r="AO117" s="1909"/>
      <c r="AP117" s="1909"/>
      <c r="AQ117" s="1909"/>
      <c r="AR117" s="1909"/>
      <c r="AS117" s="1909"/>
      <c r="AT117" s="1909"/>
      <c r="AU117" s="1909"/>
      <c r="AV117" s="1909"/>
      <c r="AW117" s="1909"/>
      <c r="AX117" s="1909"/>
      <c r="AY117" s="1909"/>
      <c r="AZ117" s="1909"/>
      <c r="BA117" s="1909"/>
      <c r="BB117" s="1909"/>
      <c r="BC117" s="1909"/>
      <c r="BD117" s="1909"/>
      <c r="BE117" s="1909"/>
      <c r="BF117" s="1909"/>
      <c r="BG117" s="1909"/>
      <c r="BH117" s="1909"/>
      <c r="BI117" s="1909"/>
    </row>
    <row r="118" spans="1:61">
      <c r="A118" s="1956"/>
      <c r="B118" s="1955"/>
      <c r="C118" s="1955"/>
      <c r="D118" s="1955"/>
      <c r="E118" s="1955"/>
      <c r="F118" s="1955"/>
      <c r="G118" s="1955"/>
      <c r="H118" s="1909"/>
      <c r="I118" s="1909"/>
      <c r="J118" s="1909"/>
      <c r="K118" s="1909"/>
      <c r="L118" s="1909"/>
      <c r="M118" s="1909"/>
      <c r="N118" s="1909"/>
      <c r="O118" s="1909"/>
      <c r="P118" s="1909"/>
      <c r="Q118" s="1909"/>
      <c r="R118" s="1909"/>
      <c r="S118" s="1909"/>
      <c r="T118" s="1909"/>
      <c r="U118" s="1909"/>
      <c r="V118" s="1909"/>
      <c r="W118" s="1909"/>
      <c r="X118" s="1909"/>
      <c r="Y118" s="1909"/>
      <c r="Z118" s="1909"/>
      <c r="AA118" s="1909"/>
      <c r="AB118" s="1909"/>
      <c r="AC118" s="1909"/>
      <c r="AD118" s="1909"/>
      <c r="AE118" s="1909"/>
      <c r="AF118" s="1909"/>
      <c r="AG118" s="1909"/>
      <c r="AH118" s="1909"/>
      <c r="AI118" s="1909"/>
      <c r="AJ118" s="1909"/>
      <c r="AK118" s="1909"/>
      <c r="AL118" s="1909"/>
      <c r="AM118" s="1909"/>
      <c r="AN118" s="1909"/>
      <c r="AO118" s="1909"/>
      <c r="AP118" s="1909"/>
      <c r="AQ118" s="1909"/>
      <c r="AR118" s="1909"/>
      <c r="AS118" s="1909"/>
      <c r="AT118" s="1909"/>
      <c r="AU118" s="1909"/>
      <c r="AV118" s="1909"/>
      <c r="AW118" s="1909"/>
      <c r="AX118" s="1909"/>
      <c r="AY118" s="1909"/>
      <c r="AZ118" s="1909"/>
      <c r="BA118" s="1909"/>
      <c r="BB118" s="1909"/>
      <c r="BC118" s="1909"/>
      <c r="BD118" s="1909"/>
      <c r="BE118" s="1909"/>
      <c r="BF118" s="1909"/>
      <c r="BG118" s="1909"/>
      <c r="BH118" s="1909"/>
      <c r="BI118" s="1909"/>
    </row>
    <row r="119" spans="1:61">
      <c r="A119" s="1956"/>
      <c r="B119" s="1955"/>
      <c r="C119" s="1955"/>
      <c r="D119" s="1955"/>
      <c r="E119" s="1955"/>
      <c r="F119" s="1955"/>
      <c r="G119" s="1955"/>
      <c r="H119" s="1909"/>
      <c r="I119" s="1909"/>
      <c r="J119" s="1909"/>
      <c r="K119" s="1909"/>
      <c r="L119" s="1909"/>
      <c r="M119" s="1909"/>
      <c r="N119" s="1909"/>
      <c r="O119" s="1909"/>
      <c r="P119" s="1909"/>
      <c r="Q119" s="1909"/>
      <c r="R119" s="1909"/>
      <c r="S119" s="1909"/>
      <c r="T119" s="1909"/>
      <c r="U119" s="1909"/>
      <c r="V119" s="1909"/>
      <c r="W119" s="1909"/>
      <c r="X119" s="1909"/>
      <c r="Y119" s="1909"/>
      <c r="Z119" s="1909"/>
      <c r="AA119" s="1909"/>
      <c r="AB119" s="1909"/>
      <c r="AC119" s="1909"/>
      <c r="AD119" s="1909"/>
      <c r="AE119" s="1909"/>
      <c r="AF119" s="1909"/>
      <c r="AG119" s="1909"/>
      <c r="AH119" s="1909"/>
      <c r="AI119" s="1909"/>
      <c r="AJ119" s="1909"/>
      <c r="AK119" s="1909"/>
      <c r="AL119" s="1909"/>
      <c r="AM119" s="1909"/>
      <c r="AN119" s="1909"/>
      <c r="AO119" s="1909"/>
      <c r="AP119" s="1909"/>
      <c r="AQ119" s="1909"/>
      <c r="AR119" s="1909"/>
      <c r="AS119" s="1909"/>
      <c r="AT119" s="1909"/>
      <c r="AU119" s="1909"/>
      <c r="AV119" s="1909"/>
      <c r="AW119" s="1909"/>
      <c r="AX119" s="1909"/>
      <c r="AY119" s="1909"/>
      <c r="AZ119" s="1909"/>
      <c r="BA119" s="1909"/>
      <c r="BB119" s="1909"/>
      <c r="BC119" s="1909"/>
      <c r="BD119" s="1909"/>
      <c r="BE119" s="1909"/>
      <c r="BF119" s="1909"/>
      <c r="BG119" s="1909"/>
      <c r="BH119" s="1909"/>
      <c r="BI119" s="1909"/>
    </row>
    <row r="120" spans="1:61">
      <c r="A120" s="1956"/>
      <c r="B120" s="1955"/>
      <c r="C120" s="1955"/>
      <c r="D120" s="1955"/>
      <c r="E120" s="1955"/>
      <c r="F120" s="1955"/>
      <c r="G120" s="1955"/>
      <c r="H120" s="1909"/>
      <c r="I120" s="1909"/>
      <c r="J120" s="1909"/>
      <c r="K120" s="1909"/>
      <c r="L120" s="1909"/>
      <c r="M120" s="1909"/>
      <c r="N120" s="1909"/>
      <c r="O120" s="1909"/>
      <c r="P120" s="1909"/>
      <c r="Q120" s="1909"/>
      <c r="R120" s="1909"/>
      <c r="S120" s="1909"/>
      <c r="T120" s="1909"/>
      <c r="U120" s="1909"/>
      <c r="V120" s="1909"/>
      <c r="W120" s="1909"/>
      <c r="X120" s="1909"/>
      <c r="Y120" s="1909"/>
      <c r="Z120" s="1909"/>
      <c r="AA120" s="1909"/>
      <c r="AB120" s="1909"/>
      <c r="AC120" s="1909"/>
      <c r="AD120" s="1909"/>
      <c r="AE120" s="1909"/>
      <c r="AF120" s="1909"/>
      <c r="AG120" s="1909"/>
      <c r="AH120" s="1909"/>
      <c r="AI120" s="1909"/>
      <c r="AJ120" s="1909"/>
      <c r="AK120" s="1909"/>
      <c r="AL120" s="1909"/>
      <c r="AM120" s="1909"/>
      <c r="AN120" s="1909"/>
      <c r="AO120" s="1909"/>
      <c r="AP120" s="1909"/>
      <c r="AQ120" s="1909"/>
      <c r="AR120" s="1909"/>
      <c r="AS120" s="1909"/>
      <c r="AT120" s="1909"/>
      <c r="AU120" s="1909"/>
      <c r="AV120" s="1909"/>
      <c r="AW120" s="1909"/>
      <c r="AX120" s="1909"/>
      <c r="AY120" s="1909"/>
      <c r="AZ120" s="1909"/>
      <c r="BA120" s="1909"/>
      <c r="BB120" s="1909"/>
      <c r="BC120" s="1909"/>
      <c r="BD120" s="1909"/>
      <c r="BE120" s="1909"/>
      <c r="BF120" s="1909"/>
      <c r="BG120" s="1909"/>
      <c r="BH120" s="1909"/>
      <c r="BI120" s="1909"/>
    </row>
    <row r="121" spans="1:61">
      <c r="A121" s="1956"/>
      <c r="B121" s="1955"/>
      <c r="C121" s="1955"/>
      <c r="D121" s="1955"/>
      <c r="E121" s="1955"/>
      <c r="F121" s="1955"/>
      <c r="G121" s="1955"/>
      <c r="H121" s="1909"/>
      <c r="I121" s="1909"/>
      <c r="J121" s="1909"/>
      <c r="K121" s="1909"/>
      <c r="L121" s="1909"/>
      <c r="M121" s="1909"/>
      <c r="N121" s="1909"/>
      <c r="O121" s="1909"/>
      <c r="P121" s="1909"/>
      <c r="Q121" s="1909"/>
      <c r="R121" s="1909"/>
      <c r="S121" s="1909"/>
      <c r="T121" s="1909"/>
      <c r="U121" s="1909"/>
      <c r="V121" s="1909"/>
      <c r="W121" s="1909"/>
      <c r="X121" s="1909"/>
      <c r="Y121" s="1909"/>
      <c r="Z121" s="1909"/>
      <c r="AA121" s="1909"/>
      <c r="AB121" s="1909"/>
      <c r="AC121" s="1909"/>
      <c r="AD121" s="1909"/>
      <c r="AE121" s="1909"/>
      <c r="AF121" s="1909"/>
      <c r="AG121" s="1909"/>
      <c r="AH121" s="1909"/>
      <c r="AI121" s="1909"/>
      <c r="AJ121" s="1909"/>
      <c r="AK121" s="1909"/>
      <c r="AL121" s="1909"/>
      <c r="AM121" s="1909"/>
      <c r="AN121" s="1909"/>
      <c r="AO121" s="1909"/>
      <c r="AP121" s="1909"/>
      <c r="AQ121" s="1909"/>
      <c r="AR121" s="1909"/>
      <c r="AS121" s="1909"/>
      <c r="AT121" s="1909"/>
      <c r="AU121" s="1909"/>
      <c r="AV121" s="1909"/>
      <c r="AW121" s="1909"/>
      <c r="AX121" s="1909"/>
      <c r="AY121" s="1909"/>
      <c r="AZ121" s="1909"/>
      <c r="BA121" s="1909"/>
      <c r="BB121" s="1909"/>
      <c r="BC121" s="1909"/>
      <c r="BD121" s="1909"/>
      <c r="BE121" s="1909"/>
      <c r="BF121" s="1909"/>
      <c r="BG121" s="1909"/>
      <c r="BH121" s="1909"/>
      <c r="BI121" s="1909"/>
    </row>
    <row r="122" spans="1:61">
      <c r="A122" s="1956"/>
      <c r="B122" s="1955"/>
      <c r="C122" s="1955"/>
      <c r="D122" s="1955"/>
      <c r="E122" s="1955"/>
      <c r="F122" s="1955"/>
      <c r="G122" s="1955"/>
      <c r="H122" s="1909"/>
      <c r="I122" s="1909"/>
      <c r="J122" s="1909"/>
      <c r="K122" s="1909"/>
      <c r="L122" s="1909"/>
      <c r="M122" s="1909"/>
      <c r="N122" s="1909"/>
      <c r="O122" s="1909"/>
      <c r="P122" s="1909"/>
      <c r="Q122" s="1909"/>
      <c r="R122" s="1909"/>
      <c r="S122" s="1909"/>
      <c r="T122" s="1909"/>
      <c r="U122" s="1909"/>
      <c r="V122" s="1909"/>
      <c r="W122" s="1909"/>
      <c r="X122" s="1909"/>
      <c r="Y122" s="1909"/>
      <c r="Z122" s="1909"/>
      <c r="AA122" s="1909"/>
      <c r="AB122" s="1909"/>
      <c r="AC122" s="1909"/>
      <c r="AD122" s="1909"/>
      <c r="AE122" s="1909"/>
      <c r="AF122" s="1909"/>
      <c r="AG122" s="1909"/>
      <c r="AH122" s="1909"/>
      <c r="AI122" s="1909"/>
      <c r="AJ122" s="1909"/>
      <c r="AK122" s="1909"/>
      <c r="AL122" s="1909"/>
      <c r="AM122" s="1909"/>
      <c r="AN122" s="1909"/>
      <c r="AO122" s="1909"/>
      <c r="AP122" s="1909"/>
      <c r="AQ122" s="1909"/>
      <c r="AR122" s="1909"/>
      <c r="AS122" s="1909"/>
      <c r="AT122" s="1909"/>
      <c r="AU122" s="1909"/>
      <c r="AV122" s="1909"/>
      <c r="AW122" s="1909"/>
      <c r="AX122" s="1909"/>
      <c r="AY122" s="1909"/>
      <c r="AZ122" s="1909"/>
      <c r="BA122" s="1909"/>
      <c r="BB122" s="1909"/>
      <c r="BC122" s="1909"/>
      <c r="BD122" s="1909"/>
      <c r="BE122" s="1909"/>
      <c r="BF122" s="1909"/>
      <c r="BG122" s="1909"/>
      <c r="BH122" s="1909"/>
      <c r="BI122" s="1909"/>
    </row>
    <row r="123" spans="1:61">
      <c r="A123" s="1956"/>
      <c r="B123" s="1955"/>
      <c r="C123" s="1955"/>
      <c r="D123" s="1955"/>
      <c r="E123" s="1955"/>
      <c r="F123" s="1955"/>
      <c r="G123" s="1955"/>
      <c r="H123" s="1909"/>
      <c r="I123" s="1909"/>
      <c r="J123" s="1909"/>
      <c r="K123" s="1909"/>
      <c r="L123" s="1909"/>
      <c r="M123" s="1909"/>
      <c r="N123" s="1909"/>
      <c r="O123" s="1909"/>
      <c r="P123" s="1909"/>
      <c r="Q123" s="1909"/>
      <c r="R123" s="1909"/>
      <c r="S123" s="1909"/>
      <c r="T123" s="1909"/>
      <c r="U123" s="1909"/>
      <c r="V123" s="1909"/>
      <c r="W123" s="1909"/>
      <c r="X123" s="1909"/>
      <c r="Y123" s="1909"/>
      <c r="Z123" s="1909"/>
      <c r="AA123" s="1909"/>
      <c r="AB123" s="1909"/>
      <c r="AC123" s="1909"/>
      <c r="AD123" s="1909"/>
      <c r="AE123" s="1909"/>
      <c r="AF123" s="1909"/>
      <c r="AG123" s="1909"/>
      <c r="AH123" s="1909"/>
      <c r="AI123" s="1909"/>
      <c r="AJ123" s="1909"/>
      <c r="AK123" s="1909"/>
      <c r="AL123" s="1909"/>
      <c r="AM123" s="1909"/>
      <c r="AN123" s="1909"/>
      <c r="AO123" s="1909"/>
      <c r="AP123" s="1909"/>
      <c r="AQ123" s="1909"/>
      <c r="AR123" s="1909"/>
      <c r="AS123" s="1909"/>
      <c r="AT123" s="1909"/>
      <c r="AU123" s="1909"/>
      <c r="AV123" s="1909"/>
      <c r="AW123" s="1909"/>
      <c r="AX123" s="1909"/>
      <c r="AY123" s="1909"/>
      <c r="AZ123" s="1909"/>
      <c r="BA123" s="1909"/>
      <c r="BB123" s="1909"/>
      <c r="BC123" s="1909"/>
      <c r="BD123" s="1909"/>
      <c r="BE123" s="1909"/>
      <c r="BF123" s="1909"/>
      <c r="BG123" s="1909"/>
      <c r="BH123" s="1909"/>
      <c r="BI123" s="1909"/>
    </row>
    <row r="124" spans="1:61">
      <c r="A124" s="1956"/>
      <c r="B124" s="1955"/>
      <c r="C124" s="1955"/>
      <c r="D124" s="1955"/>
      <c r="E124" s="1955"/>
      <c r="F124" s="1955"/>
      <c r="G124" s="1955"/>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c r="AD124" s="1909"/>
      <c r="AE124" s="1909"/>
      <c r="AF124" s="1909"/>
      <c r="AG124" s="1909"/>
      <c r="AH124" s="1909"/>
      <c r="AI124" s="1909"/>
      <c r="AJ124" s="1909"/>
      <c r="AK124" s="1909"/>
      <c r="AL124" s="1909"/>
      <c r="AM124" s="1909"/>
      <c r="AN124" s="1909"/>
      <c r="AO124" s="1909"/>
      <c r="AP124" s="1909"/>
      <c r="AQ124" s="1909"/>
      <c r="AR124" s="1909"/>
      <c r="AS124" s="1909"/>
      <c r="AT124" s="1909"/>
      <c r="AU124" s="1909"/>
      <c r="AV124" s="1909"/>
      <c r="AW124" s="1909"/>
      <c r="AX124" s="1909"/>
      <c r="AY124" s="1909"/>
      <c r="AZ124" s="1909"/>
      <c r="BA124" s="1909"/>
      <c r="BB124" s="1909"/>
      <c r="BC124" s="1909"/>
      <c r="BD124" s="1909"/>
      <c r="BE124" s="1909"/>
      <c r="BF124" s="1909"/>
      <c r="BG124" s="1909"/>
      <c r="BH124" s="1909"/>
      <c r="BI124" s="1909"/>
    </row>
    <row r="125" spans="1:61">
      <c r="A125" s="1956"/>
      <c r="B125" s="1955"/>
      <c r="C125" s="1955"/>
      <c r="D125" s="1955"/>
      <c r="E125" s="1955"/>
      <c r="F125" s="1955"/>
      <c r="G125" s="1955"/>
      <c r="H125" s="1909"/>
      <c r="I125" s="1909"/>
      <c r="J125" s="1909"/>
      <c r="K125" s="1909"/>
      <c r="L125" s="1909"/>
      <c r="M125" s="1909"/>
      <c r="N125" s="1909"/>
      <c r="O125" s="1909"/>
      <c r="P125" s="1909"/>
      <c r="Q125" s="1909"/>
      <c r="R125" s="1909"/>
      <c r="S125" s="1909"/>
      <c r="T125" s="1909"/>
      <c r="U125" s="1909"/>
      <c r="V125" s="1909"/>
      <c r="W125" s="1909"/>
      <c r="X125" s="1909"/>
      <c r="Y125" s="1909"/>
      <c r="Z125" s="1909"/>
      <c r="AA125" s="1909"/>
      <c r="AB125" s="1909"/>
      <c r="AC125" s="1909"/>
      <c r="AD125" s="1909"/>
      <c r="AE125" s="1909"/>
      <c r="AF125" s="1909"/>
      <c r="AG125" s="1909"/>
      <c r="AH125" s="1909"/>
      <c r="AI125" s="1909"/>
      <c r="AJ125" s="1909"/>
      <c r="AK125" s="1909"/>
      <c r="AL125" s="1909"/>
      <c r="AM125" s="1909"/>
      <c r="AN125" s="1909"/>
      <c r="AO125" s="1909"/>
      <c r="AP125" s="1909"/>
      <c r="AQ125" s="1909"/>
      <c r="AR125" s="1909"/>
      <c r="AS125" s="1909"/>
      <c r="AT125" s="1909"/>
      <c r="AU125" s="1909"/>
      <c r="AV125" s="1909"/>
      <c r="AW125" s="1909"/>
      <c r="AX125" s="1909"/>
      <c r="AY125" s="1909"/>
      <c r="AZ125" s="1909"/>
      <c r="BA125" s="1909"/>
      <c r="BB125" s="1909"/>
      <c r="BC125" s="1909"/>
      <c r="BD125" s="1909"/>
      <c r="BE125" s="1909"/>
      <c r="BF125" s="1909"/>
      <c r="BG125" s="1909"/>
      <c r="BH125" s="1909"/>
      <c r="BI125" s="1909"/>
    </row>
    <row r="126" spans="1:61">
      <c r="A126" s="1956"/>
      <c r="B126" s="1955"/>
      <c r="C126" s="1955"/>
      <c r="D126" s="1955"/>
      <c r="E126" s="1955"/>
      <c r="F126" s="1955"/>
      <c r="G126" s="1955"/>
      <c r="H126" s="1909"/>
      <c r="I126" s="1909"/>
      <c r="J126" s="1909"/>
      <c r="K126" s="1909"/>
      <c r="L126" s="1909"/>
      <c r="M126" s="1909"/>
      <c r="N126" s="1909"/>
      <c r="O126" s="1909"/>
      <c r="P126" s="1909"/>
      <c r="Q126" s="1909"/>
      <c r="R126" s="1909"/>
      <c r="S126" s="1909"/>
      <c r="T126" s="1909"/>
      <c r="U126" s="1909"/>
      <c r="V126" s="1909"/>
      <c r="W126" s="1909"/>
      <c r="X126" s="1909"/>
      <c r="Y126" s="1909"/>
      <c r="Z126" s="1909"/>
      <c r="AA126" s="1909"/>
      <c r="AB126" s="1909"/>
      <c r="AC126" s="1909"/>
      <c r="AD126" s="1909"/>
      <c r="AE126" s="1909"/>
      <c r="AF126" s="1909"/>
      <c r="AG126" s="1909"/>
      <c r="AH126" s="1909"/>
      <c r="AI126" s="1909"/>
      <c r="AJ126" s="1909"/>
      <c r="AK126" s="1909"/>
      <c r="AL126" s="1909"/>
      <c r="AM126" s="1909"/>
      <c r="AN126" s="1909"/>
      <c r="AO126" s="1909"/>
      <c r="AP126" s="1909"/>
      <c r="AQ126" s="1909"/>
      <c r="AR126" s="1909"/>
      <c r="AS126" s="1909"/>
      <c r="AT126" s="1909"/>
      <c r="AU126" s="1909"/>
      <c r="AV126" s="1909"/>
      <c r="AW126" s="1909"/>
      <c r="AX126" s="1909"/>
      <c r="AY126" s="1909"/>
      <c r="AZ126" s="1909"/>
      <c r="BA126" s="1909"/>
      <c r="BB126" s="1909"/>
      <c r="BC126" s="1909"/>
      <c r="BD126" s="1909"/>
      <c r="BE126" s="1909"/>
      <c r="BF126" s="1909"/>
      <c r="BG126" s="1909"/>
      <c r="BH126" s="1909"/>
      <c r="BI126" s="1909"/>
    </row>
    <row r="127" spans="1:61">
      <c r="A127" s="1956"/>
      <c r="B127" s="1955"/>
      <c r="C127" s="1955"/>
      <c r="D127" s="1955"/>
      <c r="E127" s="1955"/>
      <c r="F127" s="1955"/>
      <c r="G127" s="1955"/>
      <c r="H127" s="1909"/>
      <c r="I127" s="1909"/>
      <c r="J127" s="1909"/>
      <c r="K127" s="1909"/>
      <c r="L127" s="1909"/>
      <c r="M127" s="1909"/>
      <c r="N127" s="1909"/>
      <c r="O127" s="1909"/>
      <c r="P127" s="1909"/>
      <c r="Q127" s="1909"/>
      <c r="R127" s="1909"/>
      <c r="S127" s="1909"/>
      <c r="T127" s="1909"/>
      <c r="U127" s="1909"/>
      <c r="V127" s="1909"/>
      <c r="W127" s="1909"/>
      <c r="X127" s="1909"/>
      <c r="Y127" s="1909"/>
      <c r="Z127" s="1909"/>
      <c r="AA127" s="1909"/>
      <c r="AB127" s="1909"/>
      <c r="AC127" s="1909"/>
      <c r="AD127" s="1909"/>
      <c r="AE127" s="1909"/>
      <c r="AF127" s="1909"/>
      <c r="AG127" s="1909"/>
      <c r="AH127" s="1909"/>
      <c r="AI127" s="1909"/>
      <c r="AJ127" s="1909"/>
      <c r="AK127" s="1909"/>
      <c r="AL127" s="1909"/>
      <c r="AM127" s="1909"/>
      <c r="AN127" s="1909"/>
      <c r="AO127" s="1909"/>
      <c r="AP127" s="1909"/>
      <c r="AQ127" s="1909"/>
      <c r="AR127" s="1909"/>
      <c r="AS127" s="1909"/>
      <c r="AT127" s="1909"/>
      <c r="AU127" s="1909"/>
      <c r="AV127" s="1909"/>
      <c r="AW127" s="1909"/>
      <c r="AX127" s="1909"/>
      <c r="AY127" s="1909"/>
      <c r="AZ127" s="1909"/>
      <c r="BA127" s="1909"/>
      <c r="BB127" s="1909"/>
      <c r="BC127" s="1909"/>
      <c r="BD127" s="1909"/>
      <c r="BE127" s="1909"/>
      <c r="BF127" s="1909"/>
      <c r="BG127" s="1909"/>
      <c r="BH127" s="1909"/>
      <c r="BI127" s="1909"/>
    </row>
    <row r="128" spans="1:61">
      <c r="A128" s="1956"/>
      <c r="B128" s="1955"/>
      <c r="C128" s="1955"/>
      <c r="D128" s="1955"/>
      <c r="E128" s="1955"/>
      <c r="F128" s="1955"/>
      <c r="G128" s="1955"/>
      <c r="H128" s="1909"/>
      <c r="I128" s="1909"/>
      <c r="J128" s="1909"/>
      <c r="K128" s="1909"/>
      <c r="L128" s="1909"/>
      <c r="M128" s="1909"/>
      <c r="N128" s="1909"/>
      <c r="O128" s="1909"/>
      <c r="P128" s="1909"/>
      <c r="Q128" s="1909"/>
      <c r="R128" s="1909"/>
      <c r="S128" s="1909"/>
      <c r="T128" s="1909"/>
      <c r="U128" s="1909"/>
      <c r="V128" s="1909"/>
      <c r="W128" s="1909"/>
      <c r="X128" s="1909"/>
      <c r="Y128" s="1909"/>
      <c r="Z128" s="1909"/>
      <c r="AA128" s="1909"/>
      <c r="AB128" s="1909"/>
      <c r="AC128" s="1909"/>
      <c r="AD128" s="1909"/>
      <c r="AE128" s="1909"/>
      <c r="AF128" s="1909"/>
      <c r="AG128" s="1909"/>
      <c r="AH128" s="1909"/>
      <c r="AI128" s="1909"/>
      <c r="AJ128" s="1909"/>
      <c r="AK128" s="1909"/>
      <c r="AL128" s="1909"/>
      <c r="AM128" s="1909"/>
      <c r="AN128" s="1909"/>
      <c r="AO128" s="1909"/>
      <c r="AP128" s="1909"/>
      <c r="AQ128" s="1909"/>
      <c r="AR128" s="1909"/>
      <c r="AS128" s="1909"/>
      <c r="AT128" s="1909"/>
      <c r="AU128" s="1909"/>
      <c r="AV128" s="1909"/>
      <c r="AW128" s="1909"/>
      <c r="AX128" s="1909"/>
      <c r="AY128" s="1909"/>
      <c r="AZ128" s="1909"/>
      <c r="BA128" s="1909"/>
      <c r="BB128" s="1909"/>
      <c r="BC128" s="1909"/>
      <c r="BD128" s="1909"/>
      <c r="BE128" s="1909"/>
      <c r="BF128" s="1909"/>
      <c r="BG128" s="1909"/>
      <c r="BH128" s="1909"/>
      <c r="BI128" s="1909"/>
    </row>
    <row r="129" spans="1:61">
      <c r="A129" s="1956"/>
      <c r="B129" s="1955"/>
      <c r="C129" s="1955"/>
      <c r="D129" s="1955"/>
      <c r="E129" s="1955"/>
      <c r="F129" s="1955"/>
      <c r="G129" s="1955"/>
      <c r="H129" s="1909"/>
      <c r="I129" s="1909"/>
      <c r="J129" s="1909"/>
      <c r="K129" s="1909"/>
      <c r="L129" s="1909"/>
      <c r="M129" s="1909"/>
      <c r="N129" s="1909"/>
      <c r="O129" s="1909"/>
      <c r="P129" s="1909"/>
      <c r="Q129" s="1909"/>
      <c r="R129" s="1909"/>
      <c r="S129" s="1909"/>
      <c r="T129" s="1909"/>
      <c r="U129" s="1909"/>
      <c r="V129" s="1909"/>
      <c r="W129" s="1909"/>
      <c r="X129" s="1909"/>
      <c r="Y129" s="1909"/>
      <c r="Z129" s="1909"/>
      <c r="AA129" s="1909"/>
      <c r="AB129" s="1909"/>
      <c r="AC129" s="1909"/>
      <c r="AD129" s="1909"/>
      <c r="AE129" s="1909"/>
      <c r="AF129" s="1909"/>
      <c r="AG129" s="1909"/>
      <c r="AH129" s="1909"/>
      <c r="AI129" s="1909"/>
      <c r="AJ129" s="1909"/>
      <c r="AK129" s="1909"/>
      <c r="AL129" s="1909"/>
      <c r="AM129" s="1909"/>
      <c r="AN129" s="1909"/>
      <c r="AO129" s="1909"/>
      <c r="AP129" s="1909"/>
      <c r="AQ129" s="1909"/>
      <c r="AR129" s="1909"/>
      <c r="AS129" s="1909"/>
      <c r="AT129" s="1909"/>
      <c r="AU129" s="1909"/>
      <c r="AV129" s="1909"/>
      <c r="AW129" s="1909"/>
      <c r="AX129" s="1909"/>
      <c r="AY129" s="1909"/>
      <c r="AZ129" s="1909"/>
      <c r="BA129" s="1909"/>
      <c r="BB129" s="1909"/>
      <c r="BC129" s="1909"/>
      <c r="BD129" s="1909"/>
      <c r="BE129" s="1909"/>
      <c r="BF129" s="1909"/>
      <c r="BG129" s="1909"/>
      <c r="BH129" s="1909"/>
      <c r="BI129" s="1909"/>
    </row>
    <row r="130" spans="1:61">
      <c r="A130" s="1956"/>
      <c r="B130" s="1955"/>
      <c r="C130" s="1955"/>
      <c r="D130" s="1955"/>
      <c r="E130" s="1955"/>
      <c r="F130" s="1955"/>
      <c r="G130" s="1955"/>
      <c r="H130" s="1909"/>
      <c r="I130" s="1909"/>
      <c r="J130" s="1909"/>
      <c r="K130" s="1909"/>
      <c r="L130" s="1909"/>
      <c r="M130" s="1909"/>
      <c r="N130" s="1909"/>
      <c r="O130" s="1909"/>
      <c r="P130" s="1909"/>
      <c r="Q130" s="1909"/>
      <c r="R130" s="1909"/>
      <c r="S130" s="1909"/>
      <c r="T130" s="1909"/>
      <c r="U130" s="1909"/>
      <c r="V130" s="1909"/>
      <c r="W130" s="1909"/>
      <c r="X130" s="1909"/>
      <c r="Y130" s="1909"/>
      <c r="Z130" s="1909"/>
      <c r="AA130" s="1909"/>
      <c r="AB130" s="1909"/>
      <c r="AC130" s="1909"/>
      <c r="AD130" s="1909"/>
      <c r="AE130" s="1909"/>
      <c r="AF130" s="1909"/>
      <c r="AG130" s="1909"/>
      <c r="AH130" s="1909"/>
      <c r="AI130" s="1909"/>
      <c r="AJ130" s="1909"/>
      <c r="AK130" s="1909"/>
      <c r="AL130" s="1909"/>
      <c r="AM130" s="1909"/>
      <c r="AN130" s="1909"/>
      <c r="AO130" s="1909"/>
      <c r="AP130" s="1909"/>
      <c r="AQ130" s="1909"/>
      <c r="AR130" s="1909"/>
      <c r="AS130" s="1909"/>
      <c r="AT130" s="1909"/>
      <c r="AU130" s="1909"/>
      <c r="AV130" s="1909"/>
      <c r="AW130" s="1909"/>
      <c r="AX130" s="1909"/>
      <c r="AY130" s="1909"/>
      <c r="AZ130" s="1909"/>
      <c r="BA130" s="1909"/>
      <c r="BB130" s="1909"/>
      <c r="BC130" s="1909"/>
      <c r="BD130" s="1909"/>
      <c r="BE130" s="1909"/>
      <c r="BF130" s="1909"/>
      <c r="BG130" s="1909"/>
      <c r="BH130" s="1909"/>
      <c r="BI130" s="1909"/>
    </row>
    <row r="131" spans="1:61">
      <c r="A131" s="1956"/>
      <c r="B131" s="1955"/>
      <c r="C131" s="1955"/>
      <c r="D131" s="1955"/>
      <c r="E131" s="1955"/>
      <c r="F131" s="1955"/>
      <c r="G131" s="1955"/>
      <c r="H131" s="1909"/>
      <c r="I131" s="1909"/>
      <c r="J131" s="1909"/>
      <c r="K131" s="1909"/>
      <c r="L131" s="1909"/>
      <c r="M131" s="1909"/>
      <c r="N131" s="1909"/>
      <c r="O131" s="1909"/>
      <c r="P131" s="1909"/>
      <c r="Q131" s="1909"/>
      <c r="R131" s="1909"/>
      <c r="S131" s="1909"/>
      <c r="T131" s="1909"/>
      <c r="U131" s="1909"/>
      <c r="V131" s="1909"/>
      <c r="W131" s="1909"/>
      <c r="X131" s="1909"/>
      <c r="Y131" s="1909"/>
      <c r="Z131" s="1909"/>
      <c r="AA131" s="1909"/>
      <c r="AB131" s="1909"/>
      <c r="AC131" s="1909"/>
      <c r="AD131" s="1909"/>
      <c r="AE131" s="1909"/>
      <c r="AF131" s="1909"/>
      <c r="AG131" s="1909"/>
      <c r="AH131" s="1909"/>
      <c r="AI131" s="1909"/>
      <c r="AJ131" s="1909"/>
      <c r="AK131" s="1909"/>
      <c r="AL131" s="1909"/>
      <c r="AM131" s="1909"/>
      <c r="AN131" s="1909"/>
      <c r="AO131" s="1909"/>
      <c r="AP131" s="1909"/>
      <c r="AQ131" s="1909"/>
      <c r="AR131" s="1909"/>
      <c r="AS131" s="1909"/>
      <c r="AT131" s="1909"/>
      <c r="AU131" s="1909"/>
      <c r="AV131" s="1909"/>
      <c r="AW131" s="1909"/>
      <c r="AX131" s="1909"/>
      <c r="AY131" s="1909"/>
      <c r="AZ131" s="1909"/>
      <c r="BA131" s="1909"/>
      <c r="BB131" s="1909"/>
      <c r="BC131" s="1909"/>
      <c r="BD131" s="1909"/>
      <c r="BE131" s="1909"/>
      <c r="BF131" s="1909"/>
      <c r="BG131" s="1909"/>
      <c r="BH131" s="1909"/>
      <c r="BI131" s="1909"/>
    </row>
    <row r="132" spans="1:61">
      <c r="A132" s="1956"/>
      <c r="B132" s="1955"/>
      <c r="C132" s="1955"/>
      <c r="D132" s="1955"/>
      <c r="E132" s="1955"/>
      <c r="F132" s="1955"/>
      <c r="G132" s="1955"/>
      <c r="H132" s="1909"/>
      <c r="I132" s="1909"/>
      <c r="J132" s="1909"/>
      <c r="K132" s="1909"/>
      <c r="L132" s="1909"/>
      <c r="M132" s="1909"/>
      <c r="N132" s="1909"/>
      <c r="O132" s="1909"/>
      <c r="P132" s="1909"/>
      <c r="Q132" s="1909"/>
      <c r="R132" s="1909"/>
      <c r="S132" s="1909"/>
      <c r="T132" s="1909"/>
      <c r="U132" s="1909"/>
      <c r="V132" s="1909"/>
      <c r="W132" s="1909"/>
      <c r="X132" s="1909"/>
      <c r="Y132" s="1909"/>
      <c r="Z132" s="1909"/>
      <c r="AA132" s="1909"/>
      <c r="AB132" s="1909"/>
      <c r="AC132" s="1909"/>
      <c r="AD132" s="1909"/>
      <c r="AE132" s="1909"/>
      <c r="AF132" s="1909"/>
      <c r="AG132" s="1909"/>
      <c r="AH132" s="1909"/>
      <c r="AI132" s="1909"/>
      <c r="AJ132" s="1909"/>
      <c r="AK132" s="1909"/>
      <c r="AL132" s="1909"/>
      <c r="AM132" s="1909"/>
      <c r="AN132" s="1909"/>
      <c r="AO132" s="1909"/>
      <c r="AP132" s="1909"/>
      <c r="AQ132" s="1909"/>
      <c r="AR132" s="1909"/>
      <c r="AS132" s="1909"/>
      <c r="AT132" s="1909"/>
      <c r="AU132" s="1909"/>
      <c r="AV132" s="1909"/>
      <c r="AW132" s="1909"/>
      <c r="AX132" s="1909"/>
      <c r="AY132" s="1909"/>
      <c r="AZ132" s="1909"/>
      <c r="BA132" s="1909"/>
      <c r="BB132" s="1909"/>
      <c r="BC132" s="1909"/>
      <c r="BD132" s="1909"/>
      <c r="BE132" s="1909"/>
      <c r="BF132" s="1909"/>
      <c r="BG132" s="1909"/>
      <c r="BH132" s="1909"/>
      <c r="BI132" s="1909"/>
    </row>
    <row r="133" spans="1:61">
      <c r="A133" s="1956"/>
      <c r="B133" s="1955"/>
      <c r="C133" s="1955"/>
      <c r="D133" s="1955"/>
      <c r="E133" s="1955"/>
      <c r="F133" s="1955"/>
      <c r="G133" s="1955"/>
      <c r="H133" s="1909"/>
      <c r="I133" s="1909"/>
      <c r="J133" s="1909"/>
      <c r="K133" s="1909"/>
      <c r="L133" s="1909"/>
      <c r="M133" s="1909"/>
      <c r="N133" s="1909"/>
      <c r="O133" s="1909"/>
      <c r="P133" s="1909"/>
      <c r="Q133" s="1909"/>
      <c r="R133" s="1909"/>
      <c r="S133" s="1909"/>
      <c r="T133" s="1909"/>
      <c r="U133" s="1909"/>
      <c r="V133" s="1909"/>
      <c r="W133" s="1909"/>
      <c r="X133" s="1909"/>
      <c r="Y133" s="1909"/>
      <c r="Z133" s="1909"/>
      <c r="AA133" s="1909"/>
      <c r="AB133" s="1909"/>
      <c r="AC133" s="1909"/>
      <c r="AD133" s="1909"/>
      <c r="AE133" s="1909"/>
      <c r="AF133" s="1909"/>
      <c r="AG133" s="1909"/>
      <c r="AH133" s="1909"/>
      <c r="AI133" s="1909"/>
      <c r="AJ133" s="1909"/>
      <c r="AK133" s="1909"/>
      <c r="AL133" s="1909"/>
      <c r="AM133" s="1909"/>
      <c r="AN133" s="1909"/>
      <c r="AO133" s="1909"/>
      <c r="AP133" s="1909"/>
      <c r="AQ133" s="1909"/>
      <c r="AR133" s="1909"/>
      <c r="AS133" s="1909"/>
      <c r="AT133" s="1909"/>
      <c r="AU133" s="1909"/>
      <c r="AV133" s="1909"/>
      <c r="AW133" s="1909"/>
      <c r="AX133" s="1909"/>
      <c r="AY133" s="1909"/>
      <c r="AZ133" s="1909"/>
      <c r="BA133" s="1909"/>
      <c r="BB133" s="1909"/>
      <c r="BC133" s="1909"/>
      <c r="BD133" s="1909"/>
      <c r="BE133" s="1909"/>
      <c r="BF133" s="1909"/>
      <c r="BG133" s="1909"/>
      <c r="BH133" s="1909"/>
      <c r="BI133" s="1909"/>
    </row>
    <row r="134" spans="1:61">
      <c r="A134" s="1956"/>
      <c r="B134" s="1955"/>
      <c r="C134" s="1955"/>
      <c r="D134" s="1955"/>
      <c r="E134" s="1955"/>
      <c r="F134" s="1955"/>
      <c r="G134" s="1955"/>
      <c r="H134" s="1909"/>
      <c r="I134" s="1909"/>
      <c r="J134" s="1909"/>
      <c r="K134" s="1909"/>
      <c r="L134" s="1909"/>
      <c r="M134" s="1909"/>
      <c r="N134" s="1909"/>
      <c r="O134" s="1909"/>
      <c r="P134" s="1909"/>
      <c r="Q134" s="1909"/>
      <c r="R134" s="1909"/>
      <c r="S134" s="1909"/>
      <c r="T134" s="1909"/>
      <c r="U134" s="1909"/>
      <c r="V134" s="1909"/>
      <c r="W134" s="1909"/>
      <c r="X134" s="1909"/>
      <c r="Y134" s="1909"/>
      <c r="Z134" s="1909"/>
      <c r="AA134" s="1909"/>
      <c r="AB134" s="1909"/>
      <c r="AC134" s="1909"/>
      <c r="AD134" s="1909"/>
      <c r="AE134" s="1909"/>
      <c r="AF134" s="1909"/>
      <c r="AG134" s="1909"/>
      <c r="AH134" s="1909"/>
      <c r="AI134" s="1909"/>
      <c r="AJ134" s="1909"/>
      <c r="AK134" s="1909"/>
      <c r="AL134" s="1909"/>
      <c r="AM134" s="1909"/>
      <c r="AN134" s="1909"/>
      <c r="AO134" s="1909"/>
      <c r="AP134" s="1909"/>
      <c r="AQ134" s="1909"/>
      <c r="AR134" s="1909"/>
      <c r="AS134" s="1909"/>
      <c r="AT134" s="1909"/>
      <c r="AU134" s="1909"/>
      <c r="AV134" s="1909"/>
      <c r="AW134" s="1909"/>
      <c r="AX134" s="1909"/>
      <c r="AY134" s="1909"/>
      <c r="AZ134" s="1909"/>
      <c r="BA134" s="1909"/>
      <c r="BB134" s="1909"/>
      <c r="BC134" s="1909"/>
      <c r="BD134" s="1909"/>
      <c r="BE134" s="1909"/>
      <c r="BF134" s="1909"/>
      <c r="BG134" s="1909"/>
      <c r="BH134" s="1909"/>
      <c r="BI134" s="1909"/>
    </row>
    <row r="135" spans="1:61">
      <c r="A135" s="1956"/>
      <c r="B135" s="1955"/>
      <c r="C135" s="1955"/>
      <c r="D135" s="1955"/>
      <c r="E135" s="1955"/>
      <c r="F135" s="1955"/>
      <c r="G135" s="1955"/>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c r="AD135" s="1909"/>
      <c r="AE135" s="1909"/>
      <c r="AF135" s="1909"/>
      <c r="AG135" s="1909"/>
      <c r="AH135" s="1909"/>
      <c r="AI135" s="1909"/>
      <c r="AJ135" s="1909"/>
      <c r="AK135" s="1909"/>
      <c r="AL135" s="1909"/>
      <c r="AM135" s="1909"/>
      <c r="AN135" s="1909"/>
      <c r="AO135" s="1909"/>
      <c r="AP135" s="1909"/>
      <c r="AQ135" s="1909"/>
      <c r="AR135" s="1909"/>
      <c r="AS135" s="1909"/>
      <c r="AT135" s="1909"/>
      <c r="AU135" s="1909"/>
      <c r="AV135" s="1909"/>
      <c r="AW135" s="1909"/>
      <c r="AX135" s="1909"/>
      <c r="AY135" s="1909"/>
      <c r="AZ135" s="1909"/>
      <c r="BA135" s="1909"/>
      <c r="BB135" s="1909"/>
      <c r="BC135" s="1909"/>
      <c r="BD135" s="1909"/>
      <c r="BE135" s="1909"/>
      <c r="BF135" s="1909"/>
      <c r="BG135" s="1909"/>
      <c r="BH135" s="1909"/>
      <c r="BI135" s="1909"/>
    </row>
    <row r="136" spans="1:61">
      <c r="A136" s="1956"/>
      <c r="B136" s="1955"/>
      <c r="C136" s="1955"/>
      <c r="D136" s="1955"/>
      <c r="E136" s="1955"/>
      <c r="F136" s="1955"/>
      <c r="G136" s="1955"/>
      <c r="H136" s="1909"/>
      <c r="I136" s="1909"/>
      <c r="J136" s="1909"/>
      <c r="K136" s="1909"/>
      <c r="L136" s="1909"/>
      <c r="M136" s="1909"/>
      <c r="N136" s="1909"/>
      <c r="O136" s="1909"/>
      <c r="P136" s="1909"/>
      <c r="Q136" s="1909"/>
      <c r="R136" s="1909"/>
      <c r="S136" s="1909"/>
      <c r="T136" s="1909"/>
      <c r="U136" s="1909"/>
      <c r="V136" s="1909"/>
      <c r="W136" s="1909"/>
      <c r="X136" s="1909"/>
      <c r="Y136" s="1909"/>
      <c r="Z136" s="1909"/>
      <c r="AA136" s="1909"/>
      <c r="AB136" s="1909"/>
      <c r="AC136" s="1909"/>
      <c r="AD136" s="1909"/>
      <c r="AE136" s="1909"/>
      <c r="AF136" s="1909"/>
      <c r="AG136" s="1909"/>
      <c r="AH136" s="1909"/>
      <c r="AI136" s="1909"/>
      <c r="AJ136" s="1909"/>
      <c r="AK136" s="1909"/>
      <c r="AL136" s="1909"/>
      <c r="AM136" s="1909"/>
      <c r="AN136" s="1909"/>
      <c r="AO136" s="1909"/>
      <c r="AP136" s="1909"/>
      <c r="AQ136" s="1909"/>
      <c r="AR136" s="1909"/>
      <c r="AS136" s="1909"/>
      <c r="AT136" s="1909"/>
      <c r="AU136" s="1909"/>
      <c r="AV136" s="1909"/>
      <c r="AW136" s="1909"/>
      <c r="AX136" s="1909"/>
      <c r="AY136" s="1909"/>
      <c r="AZ136" s="1909"/>
      <c r="BA136" s="1909"/>
      <c r="BB136" s="1909"/>
      <c r="BC136" s="1909"/>
      <c r="BD136" s="1909"/>
      <c r="BE136" s="1909"/>
      <c r="BF136" s="1909"/>
      <c r="BG136" s="1909"/>
      <c r="BH136" s="1909"/>
      <c r="BI136" s="1909"/>
    </row>
    <row r="137" spans="1:61">
      <c r="A137" s="1956"/>
      <c r="B137" s="1955"/>
      <c r="C137" s="1955"/>
      <c r="D137" s="1955"/>
      <c r="E137" s="1955"/>
      <c r="F137" s="1955"/>
      <c r="G137" s="1955"/>
      <c r="H137" s="1909"/>
      <c r="I137" s="1909"/>
      <c r="J137" s="1909"/>
      <c r="K137" s="1909"/>
      <c r="L137" s="1909"/>
      <c r="M137" s="1909"/>
      <c r="N137" s="1909"/>
      <c r="O137" s="1909"/>
      <c r="P137" s="1909"/>
      <c r="Q137" s="1909"/>
      <c r="R137" s="1909"/>
      <c r="S137" s="1909"/>
      <c r="T137" s="1909"/>
      <c r="U137" s="1909"/>
      <c r="V137" s="1909"/>
      <c r="W137" s="1909"/>
      <c r="X137" s="1909"/>
      <c r="Y137" s="1909"/>
      <c r="Z137" s="1909"/>
      <c r="AA137" s="1909"/>
      <c r="AB137" s="1909"/>
      <c r="AC137" s="1909"/>
      <c r="AD137" s="1909"/>
      <c r="AE137" s="1909"/>
      <c r="AF137" s="1909"/>
      <c r="AG137" s="1909"/>
      <c r="AH137" s="1909"/>
      <c r="AI137" s="1909"/>
      <c r="AJ137" s="1909"/>
      <c r="AK137" s="1909"/>
      <c r="AL137" s="1909"/>
      <c r="AM137" s="1909"/>
      <c r="AN137" s="1909"/>
      <c r="AO137" s="1909"/>
      <c r="AP137" s="1909"/>
      <c r="AQ137" s="1909"/>
      <c r="AR137" s="1909"/>
      <c r="AS137" s="1909"/>
      <c r="AT137" s="1909"/>
      <c r="AU137" s="1909"/>
      <c r="AV137" s="1909"/>
      <c r="AW137" s="1909"/>
      <c r="AX137" s="1909"/>
      <c r="AY137" s="1909"/>
      <c r="AZ137" s="1909"/>
      <c r="BA137" s="1909"/>
      <c r="BB137" s="1909"/>
      <c r="BC137" s="1909"/>
      <c r="BD137" s="1909"/>
      <c r="BE137" s="1909"/>
      <c r="BF137" s="1909"/>
      <c r="BG137" s="1909"/>
      <c r="BH137" s="1909"/>
      <c r="BI137" s="1909"/>
    </row>
    <row r="138" spans="1:61">
      <c r="A138" s="1956"/>
      <c r="B138" s="1955"/>
      <c r="C138" s="1955"/>
      <c r="D138" s="1955"/>
      <c r="E138" s="1955"/>
      <c r="F138" s="1955"/>
      <c r="G138" s="1955"/>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c r="AD138" s="1909"/>
      <c r="AE138" s="1909"/>
      <c r="AF138" s="1909"/>
      <c r="AG138" s="1909"/>
      <c r="AH138" s="1909"/>
      <c r="AI138" s="1909"/>
      <c r="AJ138" s="1909"/>
      <c r="AK138" s="1909"/>
      <c r="AL138" s="1909"/>
      <c r="AM138" s="1909"/>
      <c r="AN138" s="1909"/>
      <c r="AO138" s="1909"/>
      <c r="AP138" s="1909"/>
      <c r="AQ138" s="1909"/>
      <c r="AR138" s="1909"/>
      <c r="AS138" s="1909"/>
      <c r="AT138" s="1909"/>
      <c r="AU138" s="1909"/>
      <c r="AV138" s="1909"/>
      <c r="AW138" s="1909"/>
      <c r="AX138" s="1909"/>
      <c r="AY138" s="1909"/>
      <c r="AZ138" s="1909"/>
      <c r="BA138" s="1909"/>
      <c r="BB138" s="1909"/>
      <c r="BC138" s="1909"/>
      <c r="BD138" s="1909"/>
      <c r="BE138" s="1909"/>
      <c r="BF138" s="1909"/>
      <c r="BG138" s="1909"/>
      <c r="BH138" s="1909"/>
      <c r="BI138" s="1909"/>
    </row>
    <row r="139" spans="1:61">
      <c r="A139" s="1956"/>
      <c r="B139" s="1955"/>
      <c r="C139" s="1955"/>
      <c r="D139" s="1955"/>
      <c r="E139" s="1955"/>
      <c r="F139" s="1955"/>
      <c r="G139" s="1955"/>
      <c r="H139" s="1909"/>
      <c r="I139" s="1909"/>
      <c r="J139" s="1909"/>
      <c r="K139" s="1909"/>
      <c r="L139" s="1909"/>
      <c r="M139" s="1909"/>
      <c r="N139" s="1909"/>
      <c r="O139" s="1909"/>
      <c r="P139" s="1909"/>
      <c r="Q139" s="1909"/>
      <c r="R139" s="1909"/>
      <c r="S139" s="1909"/>
      <c r="T139" s="1909"/>
      <c r="U139" s="1909"/>
      <c r="V139" s="1909"/>
      <c r="W139" s="1909"/>
      <c r="X139" s="1909"/>
      <c r="Y139" s="1909"/>
      <c r="Z139" s="1909"/>
      <c r="AA139" s="1909"/>
      <c r="AB139" s="1909"/>
      <c r="AC139" s="1909"/>
      <c r="AD139" s="1909"/>
      <c r="AE139" s="1909"/>
      <c r="AF139" s="1909"/>
      <c r="AG139" s="1909"/>
      <c r="AH139" s="1909"/>
      <c r="AI139" s="1909"/>
      <c r="AJ139" s="1909"/>
      <c r="AK139" s="1909"/>
      <c r="AL139" s="1909"/>
      <c r="AM139" s="1909"/>
      <c r="AN139" s="1909"/>
      <c r="AO139" s="1909"/>
      <c r="AP139" s="1909"/>
      <c r="AQ139" s="1909"/>
      <c r="AR139" s="1909"/>
      <c r="AS139" s="1909"/>
      <c r="AT139" s="1909"/>
      <c r="AU139" s="1909"/>
      <c r="AV139" s="1909"/>
      <c r="AW139" s="1909"/>
      <c r="AX139" s="1909"/>
      <c r="AY139" s="1909"/>
      <c r="AZ139" s="1909"/>
      <c r="BA139" s="1909"/>
      <c r="BB139" s="1909"/>
      <c r="BC139" s="1909"/>
      <c r="BD139" s="1909"/>
      <c r="BE139" s="1909"/>
      <c r="BF139" s="1909"/>
      <c r="BG139" s="1909"/>
      <c r="BH139" s="1909"/>
      <c r="BI139" s="1909"/>
    </row>
    <row r="140" spans="1:61">
      <c r="A140" s="1956"/>
      <c r="B140" s="1955"/>
      <c r="C140" s="1955"/>
      <c r="D140" s="1955"/>
      <c r="E140" s="1955"/>
      <c r="F140" s="1955"/>
      <c r="G140" s="1955"/>
      <c r="H140" s="1909"/>
      <c r="I140" s="1909"/>
      <c r="J140" s="1909"/>
      <c r="K140" s="1909"/>
      <c r="L140" s="1909"/>
      <c r="M140" s="1909"/>
      <c r="N140" s="1909"/>
      <c r="O140" s="1909"/>
      <c r="P140" s="1909"/>
      <c r="Q140" s="1909"/>
      <c r="R140" s="1909"/>
      <c r="S140" s="1909"/>
      <c r="T140" s="1909"/>
      <c r="U140" s="1909"/>
      <c r="V140" s="1909"/>
      <c r="W140" s="1909"/>
      <c r="X140" s="1909"/>
      <c r="Y140" s="1909"/>
      <c r="Z140" s="1909"/>
      <c r="AA140" s="1909"/>
      <c r="AB140" s="1909"/>
      <c r="AC140" s="1909"/>
      <c r="AD140" s="1909"/>
      <c r="AE140" s="1909"/>
      <c r="AF140" s="1909"/>
      <c r="AG140" s="1909"/>
      <c r="AH140" s="1909"/>
      <c r="AI140" s="1909"/>
      <c r="AJ140" s="1909"/>
      <c r="AK140" s="1909"/>
      <c r="AL140" s="1909"/>
      <c r="AM140" s="1909"/>
      <c r="AN140" s="1909"/>
      <c r="AO140" s="1909"/>
      <c r="AP140" s="1909"/>
      <c r="AQ140" s="1909"/>
      <c r="AR140" s="1909"/>
      <c r="AS140" s="1909"/>
      <c r="AT140" s="1909"/>
      <c r="AU140" s="1909"/>
      <c r="AV140" s="1909"/>
      <c r="AW140" s="1909"/>
      <c r="AX140" s="1909"/>
      <c r="AY140" s="1909"/>
      <c r="AZ140" s="1909"/>
      <c r="BA140" s="1909"/>
      <c r="BB140" s="1909"/>
      <c r="BC140" s="1909"/>
      <c r="BD140" s="1909"/>
      <c r="BE140" s="1909"/>
      <c r="BF140" s="1909"/>
      <c r="BG140" s="1909"/>
      <c r="BH140" s="1909"/>
      <c r="BI140" s="1909"/>
    </row>
    <row r="141" spans="1:61">
      <c r="A141" s="1956"/>
      <c r="B141" s="1955"/>
      <c r="C141" s="1955"/>
      <c r="D141" s="1955"/>
      <c r="E141" s="1955"/>
      <c r="F141" s="1955"/>
      <c r="G141" s="1955"/>
      <c r="H141" s="1909"/>
      <c r="I141" s="1909"/>
      <c r="J141" s="1909"/>
      <c r="K141" s="1909"/>
      <c r="L141" s="1909"/>
      <c r="M141" s="1909"/>
      <c r="N141" s="1909"/>
      <c r="O141" s="1909"/>
      <c r="P141" s="1909"/>
      <c r="Q141" s="1909"/>
      <c r="R141" s="1909"/>
      <c r="S141" s="1909"/>
      <c r="T141" s="1909"/>
      <c r="U141" s="1909"/>
      <c r="V141" s="1909"/>
      <c r="W141" s="1909"/>
      <c r="X141" s="1909"/>
      <c r="Y141" s="1909"/>
      <c r="Z141" s="1909"/>
      <c r="AA141" s="1909"/>
      <c r="AB141" s="1909"/>
      <c r="AC141" s="1909"/>
      <c r="AD141" s="1909"/>
      <c r="AE141" s="1909"/>
      <c r="AF141" s="1909"/>
      <c r="AG141" s="1909"/>
      <c r="AH141" s="1909"/>
      <c r="AI141" s="1909"/>
      <c r="AJ141" s="1909"/>
      <c r="AK141" s="1909"/>
      <c r="AL141" s="1909"/>
      <c r="AM141" s="1909"/>
      <c r="AN141" s="1909"/>
      <c r="AO141" s="1909"/>
      <c r="AP141" s="1909"/>
      <c r="AQ141" s="1909"/>
      <c r="AR141" s="1909"/>
      <c r="AS141" s="1909"/>
      <c r="AT141" s="1909"/>
      <c r="AU141" s="1909"/>
      <c r="AV141" s="1909"/>
      <c r="AW141" s="1909"/>
      <c r="AX141" s="1909"/>
      <c r="AY141" s="1909"/>
      <c r="AZ141" s="1909"/>
      <c r="BA141" s="1909"/>
      <c r="BB141" s="1909"/>
      <c r="BC141" s="1909"/>
      <c r="BD141" s="1909"/>
      <c r="BE141" s="1909"/>
      <c r="BF141" s="1909"/>
      <c r="BG141" s="1909"/>
      <c r="BH141" s="1909"/>
      <c r="BI141" s="1909"/>
    </row>
    <row r="142" spans="1:61">
      <c r="A142" s="1956"/>
      <c r="B142" s="1955"/>
      <c r="C142" s="1955"/>
      <c r="D142" s="1955"/>
      <c r="E142" s="1955"/>
      <c r="F142" s="1955"/>
      <c r="G142" s="1955"/>
      <c r="H142" s="1909"/>
      <c r="I142" s="1909"/>
      <c r="J142" s="1909"/>
      <c r="K142" s="1909"/>
      <c r="L142" s="1909"/>
      <c r="M142" s="1909"/>
      <c r="N142" s="1909"/>
      <c r="O142" s="1909"/>
      <c r="P142" s="1909"/>
      <c r="Q142" s="1909"/>
      <c r="R142" s="1909"/>
      <c r="S142" s="1909"/>
      <c r="T142" s="1909"/>
      <c r="U142" s="1909"/>
      <c r="V142" s="1909"/>
      <c r="W142" s="1909"/>
      <c r="X142" s="1909"/>
      <c r="Y142" s="1909"/>
      <c r="Z142" s="1909"/>
      <c r="AA142" s="1909"/>
      <c r="AB142" s="1909"/>
      <c r="AC142" s="1909"/>
      <c r="AD142" s="1909"/>
      <c r="AE142" s="1909"/>
      <c r="AF142" s="1909"/>
      <c r="AG142" s="1909"/>
      <c r="AH142" s="1909"/>
      <c r="AI142" s="1909"/>
      <c r="AJ142" s="1909"/>
      <c r="AK142" s="1909"/>
      <c r="AL142" s="1909"/>
      <c r="AM142" s="1909"/>
      <c r="AN142" s="1909"/>
      <c r="AO142" s="1909"/>
      <c r="AP142" s="1909"/>
      <c r="AQ142" s="1909"/>
      <c r="AR142" s="1909"/>
      <c r="AS142" s="1909"/>
      <c r="AT142" s="1909"/>
      <c r="AU142" s="1909"/>
      <c r="AV142" s="1909"/>
      <c r="AW142" s="1909"/>
      <c r="AX142" s="1909"/>
      <c r="AY142" s="1909"/>
      <c r="AZ142" s="1909"/>
      <c r="BA142" s="1909"/>
      <c r="BB142" s="1909"/>
      <c r="BC142" s="1909"/>
      <c r="BD142" s="1909"/>
      <c r="BE142" s="1909"/>
      <c r="BF142" s="1909"/>
      <c r="BG142" s="1909"/>
      <c r="BH142" s="1909"/>
      <c r="BI142" s="1909"/>
    </row>
    <row r="143" spans="1:61">
      <c r="A143" s="1956"/>
      <c r="B143" s="1955"/>
      <c r="C143" s="1955"/>
      <c r="D143" s="1955"/>
      <c r="E143" s="1955"/>
      <c r="F143" s="1955"/>
      <c r="G143" s="1955"/>
      <c r="H143" s="1909"/>
      <c r="I143" s="1909"/>
      <c r="J143" s="1909"/>
      <c r="K143" s="1909"/>
      <c r="L143" s="1909"/>
      <c r="M143" s="1909"/>
      <c r="N143" s="1909"/>
      <c r="O143" s="1909"/>
      <c r="P143" s="1909"/>
      <c r="Q143" s="1909"/>
      <c r="R143" s="1909"/>
      <c r="S143" s="1909"/>
      <c r="T143" s="1909"/>
      <c r="U143" s="1909"/>
      <c r="V143" s="1909"/>
      <c r="W143" s="1909"/>
      <c r="X143" s="1909"/>
      <c r="Y143" s="1909"/>
      <c r="Z143" s="1909"/>
      <c r="AA143" s="1909"/>
      <c r="AB143" s="1909"/>
      <c r="AC143" s="1909"/>
      <c r="AD143" s="1909"/>
      <c r="AE143" s="1909"/>
      <c r="AF143" s="1909"/>
      <c r="AG143" s="1909"/>
      <c r="AH143" s="1909"/>
      <c r="AI143" s="1909"/>
      <c r="AJ143" s="1909"/>
      <c r="AK143" s="1909"/>
      <c r="AL143" s="1909"/>
      <c r="AM143" s="1909"/>
      <c r="AN143" s="1909"/>
      <c r="AO143" s="1909"/>
      <c r="AP143" s="1909"/>
      <c r="AQ143" s="1909"/>
      <c r="AR143" s="1909"/>
      <c r="AS143" s="1909"/>
      <c r="AT143" s="1909"/>
      <c r="AU143" s="1909"/>
      <c r="AV143" s="1909"/>
      <c r="AW143" s="1909"/>
      <c r="AX143" s="1909"/>
      <c r="AY143" s="1909"/>
      <c r="AZ143" s="1909"/>
      <c r="BA143" s="1909"/>
      <c r="BB143" s="1909"/>
      <c r="BC143" s="1909"/>
      <c r="BD143" s="1909"/>
      <c r="BE143" s="1909"/>
      <c r="BF143" s="1909"/>
      <c r="BG143" s="1909"/>
      <c r="BH143" s="1909"/>
      <c r="BI143" s="1909"/>
    </row>
    <row r="144" spans="1:61">
      <c r="A144" s="1956"/>
      <c r="B144" s="1955"/>
      <c r="C144" s="1955"/>
      <c r="D144" s="1955"/>
      <c r="E144" s="1955"/>
      <c r="F144" s="1955"/>
      <c r="G144" s="1955"/>
      <c r="H144" s="1909"/>
      <c r="I144" s="1909"/>
      <c r="J144" s="1909"/>
      <c r="K144" s="1909"/>
      <c r="L144" s="1909"/>
      <c r="M144" s="1909"/>
      <c r="N144" s="1909"/>
      <c r="O144" s="1909"/>
      <c r="P144" s="1909"/>
      <c r="Q144" s="1909"/>
      <c r="R144" s="1909"/>
      <c r="S144" s="1909"/>
      <c r="T144" s="1909"/>
      <c r="U144" s="1909"/>
      <c r="V144" s="1909"/>
      <c r="W144" s="1909"/>
      <c r="X144" s="1909"/>
      <c r="Y144" s="1909"/>
      <c r="Z144" s="1909"/>
      <c r="AA144" s="1909"/>
      <c r="AB144" s="1909"/>
      <c r="AC144" s="1909"/>
      <c r="AD144" s="1909"/>
      <c r="AE144" s="1909"/>
      <c r="AF144" s="1909"/>
      <c r="AG144" s="1909"/>
      <c r="AH144" s="1909"/>
      <c r="AI144" s="1909"/>
      <c r="AJ144" s="1909"/>
      <c r="AK144" s="1909"/>
      <c r="AL144" s="1909"/>
      <c r="AM144" s="1909"/>
      <c r="AN144" s="1909"/>
      <c r="AO144" s="1909"/>
      <c r="AP144" s="1909"/>
      <c r="AQ144" s="1909"/>
      <c r="AR144" s="1909"/>
      <c r="AS144" s="1909"/>
      <c r="AT144" s="1909"/>
      <c r="AU144" s="1909"/>
      <c r="AV144" s="1909"/>
      <c r="AW144" s="1909"/>
      <c r="AX144" s="1909"/>
      <c r="AY144" s="1909"/>
      <c r="AZ144" s="1909"/>
      <c r="BA144" s="1909"/>
      <c r="BB144" s="1909"/>
      <c r="BC144" s="1909"/>
      <c r="BD144" s="1909"/>
      <c r="BE144" s="1909"/>
      <c r="BF144" s="1909"/>
      <c r="BG144" s="1909"/>
      <c r="BH144" s="1909"/>
      <c r="BI144" s="1909"/>
    </row>
    <row r="145" spans="1:61">
      <c r="A145" s="1956"/>
      <c r="B145" s="1955"/>
      <c r="C145" s="1955"/>
      <c r="D145" s="1955"/>
      <c r="E145" s="1955"/>
      <c r="F145" s="1955"/>
      <c r="G145" s="1955"/>
      <c r="H145" s="1909"/>
      <c r="I145" s="1909"/>
      <c r="J145" s="1909"/>
      <c r="K145" s="1909"/>
      <c r="L145" s="1909"/>
      <c r="M145" s="1909"/>
      <c r="N145" s="1909"/>
      <c r="O145" s="1909"/>
      <c r="P145" s="1909"/>
      <c r="Q145" s="1909"/>
      <c r="R145" s="1909"/>
      <c r="S145" s="1909"/>
      <c r="T145" s="1909"/>
      <c r="U145" s="1909"/>
      <c r="V145" s="1909"/>
      <c r="W145" s="1909"/>
      <c r="X145" s="1909"/>
      <c r="Y145" s="1909"/>
      <c r="Z145" s="1909"/>
      <c r="AA145" s="1909"/>
      <c r="AB145" s="1909"/>
      <c r="AC145" s="1909"/>
      <c r="AD145" s="1909"/>
      <c r="AE145" s="1909"/>
      <c r="AF145" s="1909"/>
      <c r="AG145" s="1909"/>
      <c r="AH145" s="1909"/>
      <c r="AI145" s="1909"/>
      <c r="AJ145" s="1909"/>
      <c r="AK145" s="1909"/>
      <c r="AL145" s="1909"/>
      <c r="AM145" s="1909"/>
      <c r="AN145" s="1909"/>
      <c r="AO145" s="1909"/>
      <c r="AP145" s="1909"/>
      <c r="AQ145" s="1909"/>
      <c r="AR145" s="1909"/>
      <c r="AS145" s="1909"/>
      <c r="AT145" s="1909"/>
      <c r="AU145" s="1909"/>
      <c r="AV145" s="1909"/>
      <c r="AW145" s="1909"/>
      <c r="AX145" s="1909"/>
      <c r="AY145" s="1909"/>
      <c r="AZ145" s="1909"/>
      <c r="BA145" s="1909"/>
      <c r="BB145" s="1909"/>
      <c r="BC145" s="1909"/>
      <c r="BD145" s="1909"/>
      <c r="BE145" s="1909"/>
      <c r="BF145" s="1909"/>
      <c r="BG145" s="1909"/>
      <c r="BH145" s="1909"/>
      <c r="BI145" s="1909"/>
    </row>
    <row r="146" spans="1:61">
      <c r="A146" s="1956"/>
      <c r="B146" s="1955"/>
      <c r="C146" s="1955"/>
      <c r="D146" s="1955"/>
      <c r="E146" s="1955"/>
      <c r="F146" s="1955"/>
      <c r="G146" s="1955"/>
      <c r="H146" s="1909"/>
      <c r="I146" s="1909"/>
      <c r="J146" s="1909"/>
      <c r="K146" s="1909"/>
      <c r="L146" s="1909"/>
      <c r="M146" s="1909"/>
      <c r="N146" s="1909"/>
      <c r="O146" s="1909"/>
      <c r="P146" s="1909"/>
      <c r="Q146" s="1909"/>
      <c r="R146" s="1909"/>
      <c r="S146" s="1909"/>
      <c r="T146" s="1909"/>
      <c r="U146" s="1909"/>
      <c r="V146" s="1909"/>
      <c r="W146" s="1909"/>
      <c r="X146" s="1909"/>
      <c r="Y146" s="1909"/>
      <c r="Z146" s="1909"/>
      <c r="AA146" s="1909"/>
      <c r="AB146" s="1909"/>
      <c r="AC146" s="1909"/>
      <c r="AD146" s="1909"/>
      <c r="AE146" s="1909"/>
      <c r="AF146" s="1909"/>
      <c r="AG146" s="1909"/>
      <c r="AH146" s="1909"/>
      <c r="AI146" s="1909"/>
      <c r="AJ146" s="1909"/>
      <c r="AK146" s="1909"/>
      <c r="AL146" s="1909"/>
      <c r="AM146" s="1909"/>
      <c r="AN146" s="1909"/>
      <c r="AO146" s="1909"/>
      <c r="AP146" s="1909"/>
      <c r="AQ146" s="1909"/>
      <c r="AR146" s="1909"/>
      <c r="AS146" s="1909"/>
      <c r="AT146" s="1909"/>
      <c r="AU146" s="1909"/>
      <c r="AV146" s="1909"/>
      <c r="AW146" s="1909"/>
      <c r="AX146" s="1909"/>
      <c r="AY146" s="1909"/>
      <c r="AZ146" s="1909"/>
      <c r="BA146" s="1909"/>
      <c r="BB146" s="1909"/>
      <c r="BC146" s="1909"/>
      <c r="BD146" s="1909"/>
      <c r="BE146" s="1909"/>
      <c r="BF146" s="1909"/>
      <c r="BG146" s="1909"/>
      <c r="BH146" s="1909"/>
      <c r="BI146" s="1909"/>
    </row>
    <row r="147" spans="1:61">
      <c r="A147" s="1956"/>
      <c r="B147" s="1955"/>
      <c r="C147" s="1955"/>
      <c r="D147" s="1955"/>
      <c r="E147" s="1955"/>
      <c r="F147" s="1955"/>
      <c r="G147" s="1955"/>
      <c r="H147" s="1909"/>
      <c r="I147" s="1909"/>
      <c r="J147" s="1909"/>
      <c r="K147" s="1909"/>
      <c r="L147" s="1909"/>
      <c r="M147" s="1909"/>
      <c r="N147" s="1909"/>
      <c r="O147" s="1909"/>
      <c r="P147" s="1909"/>
      <c r="Q147" s="1909"/>
      <c r="R147" s="1909"/>
      <c r="S147" s="1909"/>
      <c r="T147" s="1909"/>
      <c r="U147" s="1909"/>
      <c r="V147" s="1909"/>
      <c r="W147" s="1909"/>
      <c r="X147" s="1909"/>
      <c r="Y147" s="1909"/>
      <c r="Z147" s="1909"/>
      <c r="AA147" s="1909"/>
      <c r="AB147" s="1909"/>
      <c r="AC147" s="1909"/>
      <c r="AD147" s="1909"/>
      <c r="AE147" s="1909"/>
      <c r="AF147" s="1909"/>
      <c r="AG147" s="1909"/>
      <c r="AH147" s="1909"/>
      <c r="AI147" s="1909"/>
      <c r="AJ147" s="1909"/>
      <c r="AK147" s="1909"/>
      <c r="AL147" s="1909"/>
      <c r="AM147" s="1909"/>
      <c r="AN147" s="1909"/>
      <c r="AO147" s="1909"/>
      <c r="AP147" s="1909"/>
      <c r="AQ147" s="1909"/>
      <c r="AR147" s="1909"/>
      <c r="AS147" s="1909"/>
      <c r="AT147" s="1909"/>
      <c r="AU147" s="1909"/>
      <c r="AV147" s="1909"/>
      <c r="AW147" s="1909"/>
      <c r="AX147" s="1909"/>
      <c r="AY147" s="1909"/>
      <c r="AZ147" s="1909"/>
      <c r="BA147" s="1909"/>
      <c r="BB147" s="1909"/>
      <c r="BC147" s="1909"/>
      <c r="BD147" s="1909"/>
      <c r="BE147" s="1909"/>
      <c r="BF147" s="1909"/>
      <c r="BG147" s="1909"/>
      <c r="BH147" s="1909"/>
      <c r="BI147" s="1909"/>
    </row>
    <row r="148" spans="1:61">
      <c r="A148" s="1956"/>
      <c r="B148" s="1955"/>
      <c r="C148" s="1955"/>
      <c r="D148" s="1955"/>
      <c r="E148" s="1955"/>
      <c r="F148" s="1955"/>
      <c r="G148" s="1955"/>
      <c r="H148" s="1909"/>
      <c r="I148" s="1909"/>
      <c r="J148" s="1909"/>
      <c r="K148" s="1909"/>
      <c r="L148" s="1909"/>
      <c r="M148" s="1909"/>
      <c r="N148" s="1909"/>
      <c r="O148" s="1909"/>
      <c r="P148" s="1909"/>
      <c r="Q148" s="1909"/>
      <c r="R148" s="1909"/>
      <c r="S148" s="1909"/>
      <c r="T148" s="1909"/>
      <c r="U148" s="1909"/>
      <c r="V148" s="1909"/>
      <c r="W148" s="1909"/>
      <c r="X148" s="1909"/>
      <c r="Y148" s="1909"/>
      <c r="Z148" s="1909"/>
      <c r="AA148" s="1909"/>
      <c r="AB148" s="1909"/>
      <c r="AC148" s="1909"/>
      <c r="AD148" s="1909"/>
      <c r="AE148" s="1909"/>
      <c r="AF148" s="1909"/>
      <c r="AG148" s="1909"/>
      <c r="AH148" s="1909"/>
      <c r="AI148" s="1909"/>
      <c r="AJ148" s="1909"/>
      <c r="AK148" s="1909"/>
      <c r="AL148" s="1909"/>
      <c r="AM148" s="1909"/>
      <c r="AN148" s="1909"/>
      <c r="AO148" s="1909"/>
      <c r="AP148" s="1909"/>
      <c r="AQ148" s="1909"/>
      <c r="AR148" s="1909"/>
      <c r="AS148" s="1909"/>
      <c r="AT148" s="1909"/>
      <c r="AU148" s="1909"/>
      <c r="AV148" s="1909"/>
      <c r="AW148" s="1909"/>
      <c r="AX148" s="1909"/>
      <c r="AY148" s="1909"/>
      <c r="AZ148" s="1909"/>
      <c r="BA148" s="1909"/>
      <c r="BB148" s="1909"/>
      <c r="BC148" s="1909"/>
      <c r="BD148" s="1909"/>
      <c r="BE148" s="1909"/>
      <c r="BF148" s="1909"/>
      <c r="BG148" s="1909"/>
      <c r="BH148" s="1909"/>
      <c r="BI148" s="1909"/>
    </row>
    <row r="149" spans="1:61">
      <c r="A149" s="1956"/>
      <c r="B149" s="1955"/>
      <c r="C149" s="1955"/>
      <c r="D149" s="1955"/>
      <c r="E149" s="1955"/>
      <c r="F149" s="1955"/>
      <c r="G149" s="1955"/>
      <c r="H149" s="1909"/>
      <c r="I149" s="1909"/>
      <c r="J149" s="1909"/>
      <c r="K149" s="1909"/>
      <c r="L149" s="1909"/>
      <c r="M149" s="1909"/>
      <c r="N149" s="1909"/>
      <c r="O149" s="1909"/>
      <c r="P149" s="1909"/>
      <c r="Q149" s="1909"/>
      <c r="R149" s="1909"/>
      <c r="S149" s="1909"/>
      <c r="T149" s="1909"/>
      <c r="U149" s="1909"/>
      <c r="V149" s="1909"/>
      <c r="W149" s="1909"/>
      <c r="X149" s="1909"/>
      <c r="Y149" s="1909"/>
      <c r="Z149" s="1909"/>
      <c r="AA149" s="1909"/>
      <c r="AB149" s="1909"/>
      <c r="AC149" s="1909"/>
      <c r="AD149" s="1909"/>
      <c r="AE149" s="1909"/>
      <c r="AF149" s="1909"/>
      <c r="AG149" s="1909"/>
      <c r="AH149" s="1909"/>
      <c r="AI149" s="1909"/>
      <c r="AJ149" s="1909"/>
      <c r="AK149" s="1909"/>
      <c r="AL149" s="1909"/>
      <c r="AM149" s="1909"/>
      <c r="AN149" s="1909"/>
      <c r="AO149" s="1909"/>
      <c r="AP149" s="1909"/>
      <c r="AQ149" s="1909"/>
      <c r="AR149" s="1909"/>
      <c r="AS149" s="1909"/>
      <c r="AT149" s="1909"/>
      <c r="AU149" s="1909"/>
      <c r="AV149" s="1909"/>
      <c r="AW149" s="1909"/>
      <c r="AX149" s="1909"/>
      <c r="AY149" s="1909"/>
      <c r="AZ149" s="1909"/>
      <c r="BA149" s="1909"/>
      <c r="BB149" s="1909"/>
      <c r="BC149" s="1909"/>
      <c r="BD149" s="1909"/>
      <c r="BE149" s="1909"/>
      <c r="BF149" s="1909"/>
      <c r="BG149" s="1909"/>
      <c r="BH149" s="1909"/>
      <c r="BI149" s="1909"/>
    </row>
    <row r="150" spans="1:61">
      <c r="A150" s="1956"/>
      <c r="B150" s="1955"/>
      <c r="C150" s="1955"/>
      <c r="D150" s="1955"/>
      <c r="E150" s="1955"/>
      <c r="F150" s="1955"/>
      <c r="G150" s="1955"/>
      <c r="H150" s="1909"/>
      <c r="I150" s="1909"/>
      <c r="J150" s="1909"/>
      <c r="K150" s="1909"/>
      <c r="L150" s="1909"/>
      <c r="M150" s="1909"/>
      <c r="N150" s="1909"/>
      <c r="O150" s="1909"/>
      <c r="P150" s="1909"/>
      <c r="Q150" s="1909"/>
      <c r="R150" s="1909"/>
      <c r="S150" s="1909"/>
      <c r="T150" s="1909"/>
      <c r="U150" s="1909"/>
      <c r="V150" s="1909"/>
      <c r="W150" s="1909"/>
      <c r="X150" s="1909"/>
      <c r="Y150" s="1909"/>
      <c r="Z150" s="1909"/>
      <c r="AA150" s="1909"/>
      <c r="AB150" s="1909"/>
      <c r="AC150" s="1909"/>
      <c r="AD150" s="1909"/>
      <c r="AE150" s="1909"/>
      <c r="AF150" s="1909"/>
      <c r="AG150" s="1909"/>
      <c r="AH150" s="1909"/>
      <c r="AI150" s="1909"/>
      <c r="AJ150" s="1909"/>
      <c r="AK150" s="1909"/>
      <c r="AL150" s="1909"/>
      <c r="AM150" s="1909"/>
      <c r="AN150" s="1909"/>
      <c r="AO150" s="1909"/>
      <c r="AP150" s="1909"/>
      <c r="AQ150" s="1909"/>
      <c r="AR150" s="1909"/>
      <c r="AS150" s="1909"/>
      <c r="AT150" s="1909"/>
      <c r="AU150" s="1909"/>
      <c r="AV150" s="1909"/>
      <c r="AW150" s="1909"/>
      <c r="AX150" s="1909"/>
      <c r="AY150" s="1909"/>
      <c r="AZ150" s="1909"/>
      <c r="BA150" s="1909"/>
      <c r="BB150" s="1909"/>
      <c r="BC150" s="1909"/>
      <c r="BD150" s="1909"/>
      <c r="BE150" s="1909"/>
      <c r="BF150" s="1909"/>
      <c r="BG150" s="1909"/>
      <c r="BH150" s="1909"/>
      <c r="BI150" s="1909"/>
    </row>
    <row r="151" spans="1:61">
      <c r="A151" s="1956"/>
      <c r="B151" s="1955"/>
      <c r="C151" s="1955"/>
      <c r="D151" s="1955"/>
      <c r="E151" s="1955"/>
      <c r="F151" s="1955"/>
      <c r="G151" s="1955"/>
      <c r="H151" s="1909"/>
      <c r="I151" s="1909"/>
      <c r="J151" s="1909"/>
      <c r="K151" s="1909"/>
      <c r="L151" s="1909"/>
      <c r="M151" s="1909"/>
      <c r="N151" s="1909"/>
      <c r="O151" s="1909"/>
      <c r="P151" s="1909"/>
      <c r="Q151" s="1909"/>
      <c r="R151" s="1909"/>
      <c r="S151" s="1909"/>
      <c r="T151" s="1909"/>
      <c r="U151" s="1909"/>
      <c r="V151" s="1909"/>
      <c r="W151" s="1909"/>
      <c r="X151" s="1909"/>
      <c r="Y151" s="1909"/>
      <c r="Z151" s="1909"/>
      <c r="AA151" s="1909"/>
      <c r="AB151" s="1909"/>
      <c r="AC151" s="1909"/>
      <c r="AD151" s="1909"/>
      <c r="AE151" s="1909"/>
      <c r="AF151" s="1909"/>
      <c r="AG151" s="1909"/>
      <c r="AH151" s="1909"/>
      <c r="AI151" s="1909"/>
      <c r="AJ151" s="1909"/>
      <c r="AK151" s="1909"/>
      <c r="AL151" s="1909"/>
      <c r="AM151" s="1909"/>
      <c r="AN151" s="1909"/>
      <c r="AO151" s="1909"/>
      <c r="AP151" s="1909"/>
      <c r="AQ151" s="1909"/>
      <c r="AR151" s="1909"/>
      <c r="AS151" s="1909"/>
      <c r="AT151" s="1909"/>
      <c r="AU151" s="1909"/>
      <c r="AV151" s="1909"/>
      <c r="AW151" s="1909"/>
      <c r="AX151" s="1909"/>
      <c r="AY151" s="1909"/>
      <c r="AZ151" s="1909"/>
      <c r="BA151" s="1909"/>
      <c r="BB151" s="1909"/>
      <c r="BC151" s="1909"/>
      <c r="BD151" s="1909"/>
      <c r="BE151" s="1909"/>
      <c r="BF151" s="1909"/>
      <c r="BG151" s="1909"/>
      <c r="BH151" s="1909"/>
      <c r="BI151" s="1909"/>
    </row>
    <row r="152" spans="1:61">
      <c r="A152" s="1956"/>
      <c r="B152" s="1955"/>
      <c r="C152" s="1955"/>
      <c r="D152" s="1955"/>
      <c r="E152" s="1955"/>
      <c r="F152" s="1955"/>
      <c r="G152" s="1955"/>
      <c r="H152" s="1909"/>
      <c r="I152" s="1909"/>
      <c r="J152" s="1909"/>
      <c r="K152" s="1909"/>
      <c r="L152" s="1909"/>
      <c r="M152" s="1909"/>
      <c r="N152" s="1909"/>
      <c r="O152" s="1909"/>
      <c r="P152" s="1909"/>
      <c r="Q152" s="1909"/>
      <c r="R152" s="1909"/>
      <c r="S152" s="1909"/>
      <c r="T152" s="1909"/>
      <c r="U152" s="1909"/>
      <c r="V152" s="1909"/>
      <c r="W152" s="1909"/>
      <c r="X152" s="1909"/>
      <c r="Y152" s="1909"/>
      <c r="Z152" s="1909"/>
      <c r="AA152" s="1909"/>
      <c r="AB152" s="1909"/>
      <c r="AC152" s="1909"/>
      <c r="AD152" s="1909"/>
      <c r="AE152" s="1909"/>
      <c r="AF152" s="1909"/>
      <c r="AG152" s="1909"/>
      <c r="AH152" s="1909"/>
      <c r="AI152" s="1909"/>
      <c r="AJ152" s="1909"/>
      <c r="AK152" s="1909"/>
      <c r="AL152" s="1909"/>
      <c r="AM152" s="1909"/>
      <c r="AN152" s="1909"/>
      <c r="AO152" s="1909"/>
      <c r="AP152" s="1909"/>
      <c r="AQ152" s="1909"/>
      <c r="AR152" s="1909"/>
      <c r="AS152" s="1909"/>
      <c r="AT152" s="1909"/>
      <c r="AU152" s="1909"/>
      <c r="AV152" s="1909"/>
      <c r="AW152" s="1909"/>
      <c r="AX152" s="1909"/>
      <c r="AY152" s="1909"/>
      <c r="AZ152" s="1909"/>
      <c r="BA152" s="1909"/>
      <c r="BB152" s="1909"/>
      <c r="BC152" s="1909"/>
      <c r="BD152" s="1909"/>
      <c r="BE152" s="1909"/>
      <c r="BF152" s="1909"/>
      <c r="BG152" s="1909"/>
      <c r="BH152" s="1909"/>
      <c r="BI152" s="1909"/>
    </row>
    <row r="153" spans="1:61">
      <c r="A153" s="1956"/>
      <c r="B153" s="1955"/>
      <c r="C153" s="1955"/>
      <c r="D153" s="1955"/>
      <c r="E153" s="1955"/>
      <c r="F153" s="1955"/>
      <c r="G153" s="1955"/>
      <c r="H153" s="1909"/>
      <c r="I153" s="1909"/>
      <c r="J153" s="1909"/>
      <c r="K153" s="1909"/>
      <c r="L153" s="1909"/>
      <c r="M153" s="1909"/>
      <c r="N153" s="1909"/>
      <c r="O153" s="1909"/>
      <c r="P153" s="1909"/>
      <c r="Q153" s="1909"/>
      <c r="R153" s="1909"/>
      <c r="S153" s="1909"/>
      <c r="T153" s="1909"/>
      <c r="U153" s="1909"/>
      <c r="V153" s="1909"/>
      <c r="W153" s="1909"/>
      <c r="X153" s="1909"/>
      <c r="Y153" s="1909"/>
      <c r="Z153" s="1909"/>
      <c r="AA153" s="1909"/>
      <c r="AB153" s="1909"/>
      <c r="AC153" s="1909"/>
      <c r="AD153" s="1909"/>
      <c r="AE153" s="1909"/>
      <c r="AF153" s="1909"/>
      <c r="AG153" s="1909"/>
      <c r="AH153" s="1909"/>
      <c r="AI153" s="1909"/>
      <c r="AJ153" s="1909"/>
      <c r="AK153" s="1909"/>
      <c r="AL153" s="1909"/>
      <c r="AM153" s="1909"/>
      <c r="AN153" s="1909"/>
      <c r="AO153" s="1909"/>
      <c r="AP153" s="1909"/>
      <c r="AQ153" s="1909"/>
      <c r="AR153" s="1909"/>
      <c r="AS153" s="1909"/>
      <c r="AT153" s="1909"/>
      <c r="AU153" s="1909"/>
      <c r="AV153" s="1909"/>
      <c r="AW153" s="1909"/>
      <c r="AX153" s="1909"/>
      <c r="AY153" s="1909"/>
      <c r="AZ153" s="1909"/>
      <c r="BA153" s="1909"/>
      <c r="BB153" s="1909"/>
      <c r="BC153" s="1909"/>
      <c r="BD153" s="1909"/>
      <c r="BE153" s="1909"/>
      <c r="BF153" s="1909"/>
      <c r="BG153" s="1909"/>
      <c r="BH153" s="1909"/>
      <c r="BI153" s="1909"/>
    </row>
    <row r="154" spans="1:61">
      <c r="A154" s="1956"/>
      <c r="B154" s="1955"/>
      <c r="C154" s="1955"/>
      <c r="D154" s="1955"/>
      <c r="E154" s="1955"/>
      <c r="F154" s="1955"/>
      <c r="G154" s="1955"/>
      <c r="H154" s="1909"/>
      <c r="I154" s="1909"/>
      <c r="J154" s="1909"/>
      <c r="K154" s="1909"/>
      <c r="L154" s="1909"/>
      <c r="M154" s="1909"/>
      <c r="N154" s="1909"/>
      <c r="O154" s="1909"/>
      <c r="P154" s="1909"/>
      <c r="Q154" s="1909"/>
      <c r="R154" s="1909"/>
      <c r="S154" s="1909"/>
      <c r="T154" s="1909"/>
      <c r="U154" s="1909"/>
      <c r="V154" s="1909"/>
      <c r="W154" s="1909"/>
      <c r="X154" s="1909"/>
      <c r="Y154" s="1909"/>
      <c r="Z154" s="1909"/>
      <c r="AA154" s="1909"/>
      <c r="AB154" s="1909"/>
      <c r="AC154" s="1909"/>
      <c r="AD154" s="1909"/>
      <c r="AE154" s="1909"/>
      <c r="AF154" s="1909"/>
      <c r="AG154" s="1909"/>
      <c r="AH154" s="1909"/>
      <c r="AI154" s="1909"/>
      <c r="AJ154" s="1909"/>
      <c r="AK154" s="1909"/>
      <c r="AL154" s="1909"/>
      <c r="AM154" s="1909"/>
      <c r="AN154" s="1909"/>
      <c r="AO154" s="1909"/>
      <c r="AP154" s="1909"/>
      <c r="AQ154" s="1909"/>
      <c r="AR154" s="1909"/>
      <c r="AS154" s="1909"/>
      <c r="AT154" s="1909"/>
      <c r="AU154" s="1909"/>
      <c r="AV154" s="1909"/>
      <c r="AW154" s="1909"/>
      <c r="AX154" s="1909"/>
      <c r="AY154" s="1909"/>
      <c r="AZ154" s="1909"/>
      <c r="BA154" s="1909"/>
      <c r="BB154" s="1909"/>
      <c r="BC154" s="1909"/>
      <c r="BD154" s="1909"/>
      <c r="BE154" s="1909"/>
      <c r="BF154" s="1909"/>
      <c r="BG154" s="1909"/>
      <c r="BH154" s="1909"/>
      <c r="BI154" s="1909"/>
    </row>
    <row r="155" spans="1:61">
      <c r="A155" s="1956"/>
      <c r="B155" s="1955"/>
      <c r="C155" s="1955"/>
      <c r="D155" s="1955"/>
      <c r="E155" s="1955"/>
      <c r="F155" s="1955"/>
      <c r="G155" s="1955"/>
      <c r="H155" s="1909"/>
      <c r="I155" s="1909"/>
      <c r="J155" s="1909"/>
      <c r="K155" s="1909"/>
      <c r="L155" s="1909"/>
      <c r="M155" s="1909"/>
      <c r="N155" s="1909"/>
      <c r="O155" s="1909"/>
      <c r="P155" s="1909"/>
      <c r="Q155" s="1909"/>
      <c r="R155" s="1909"/>
      <c r="S155" s="1909"/>
      <c r="T155" s="1909"/>
      <c r="U155" s="1909"/>
      <c r="V155" s="1909"/>
      <c r="W155" s="1909"/>
      <c r="X155" s="1909"/>
      <c r="Y155" s="1909"/>
      <c r="Z155" s="1909"/>
      <c r="AA155" s="1909"/>
      <c r="AB155" s="1909"/>
      <c r="AC155" s="1909"/>
      <c r="AD155" s="1909"/>
      <c r="AE155" s="1909"/>
      <c r="AF155" s="1909"/>
      <c r="AG155" s="1909"/>
      <c r="AH155" s="1909"/>
      <c r="AI155" s="1909"/>
      <c r="AJ155" s="1909"/>
      <c r="AK155" s="1909"/>
      <c r="AL155" s="1909"/>
      <c r="AM155" s="1909"/>
      <c r="AN155" s="1909"/>
      <c r="AO155" s="1909"/>
      <c r="AP155" s="1909"/>
      <c r="AQ155" s="1909"/>
      <c r="AR155" s="1909"/>
      <c r="AS155" s="1909"/>
      <c r="AT155" s="1909"/>
      <c r="AU155" s="1909"/>
      <c r="AV155" s="1909"/>
      <c r="AW155" s="1909"/>
      <c r="AX155" s="1909"/>
      <c r="AY155" s="1909"/>
      <c r="AZ155" s="1909"/>
      <c r="BA155" s="1909"/>
      <c r="BB155" s="1909"/>
      <c r="BC155" s="1909"/>
      <c r="BD155" s="1909"/>
      <c r="BE155" s="1909"/>
      <c r="BF155" s="1909"/>
      <c r="BG155" s="1909"/>
      <c r="BH155" s="1909"/>
      <c r="BI155" s="1909"/>
    </row>
    <row r="156" spans="1:61">
      <c r="A156" s="1956"/>
      <c r="B156" s="1955"/>
      <c r="C156" s="1955"/>
      <c r="D156" s="1955"/>
      <c r="E156" s="1955"/>
      <c r="F156" s="1955"/>
      <c r="G156" s="1955"/>
      <c r="H156" s="1909"/>
      <c r="I156" s="1909"/>
      <c r="J156" s="1909"/>
      <c r="K156" s="1909"/>
      <c r="L156" s="1909"/>
      <c r="M156" s="1909"/>
      <c r="N156" s="1909"/>
      <c r="O156" s="1909"/>
      <c r="P156" s="1909"/>
      <c r="Q156" s="1909"/>
      <c r="R156" s="1909"/>
      <c r="S156" s="1909"/>
      <c r="T156" s="1909"/>
      <c r="U156" s="1909"/>
      <c r="V156" s="1909"/>
      <c r="W156" s="1909"/>
      <c r="X156" s="1909"/>
      <c r="Y156" s="1909"/>
      <c r="Z156" s="1909"/>
      <c r="AA156" s="1909"/>
      <c r="AB156" s="1909"/>
      <c r="AC156" s="1909"/>
      <c r="AD156" s="1909"/>
      <c r="AE156" s="1909"/>
      <c r="AF156" s="1909"/>
      <c r="AG156" s="1909"/>
      <c r="AH156" s="1909"/>
      <c r="AI156" s="1909"/>
      <c r="AJ156" s="1909"/>
      <c r="AK156" s="1909"/>
      <c r="AL156" s="1909"/>
      <c r="AM156" s="1909"/>
      <c r="AN156" s="1909"/>
      <c r="AO156" s="1909"/>
      <c r="AP156" s="1909"/>
      <c r="AQ156" s="1909"/>
      <c r="AR156" s="1909"/>
      <c r="AS156" s="1909"/>
      <c r="AT156" s="1909"/>
      <c r="AU156" s="1909"/>
      <c r="AV156" s="1909"/>
      <c r="AW156" s="1909"/>
      <c r="AX156" s="1909"/>
      <c r="AY156" s="1909"/>
      <c r="AZ156" s="1909"/>
      <c r="BA156" s="1909"/>
      <c r="BB156" s="1909"/>
      <c r="BC156" s="1909"/>
      <c r="BD156" s="1909"/>
      <c r="BE156" s="1909"/>
      <c r="BF156" s="1909"/>
      <c r="BG156" s="1909"/>
      <c r="BH156" s="1909"/>
      <c r="BI156" s="1909"/>
    </row>
    <row r="157" spans="1:61">
      <c r="A157" s="1956"/>
      <c r="B157" s="1955"/>
      <c r="C157" s="1955"/>
      <c r="D157" s="1955"/>
      <c r="E157" s="1955"/>
      <c r="F157" s="1955"/>
      <c r="G157" s="1955"/>
      <c r="H157" s="1909"/>
      <c r="I157" s="1909"/>
      <c r="J157" s="1909"/>
      <c r="K157" s="1909"/>
      <c r="L157" s="1909"/>
      <c r="M157" s="1909"/>
      <c r="N157" s="1909"/>
      <c r="O157" s="1909"/>
      <c r="P157" s="1909"/>
      <c r="Q157" s="1909"/>
      <c r="R157" s="1909"/>
      <c r="S157" s="1909"/>
      <c r="T157" s="1909"/>
      <c r="U157" s="1909"/>
      <c r="V157" s="1909"/>
      <c r="W157" s="1909"/>
      <c r="X157" s="1909"/>
      <c r="Y157" s="1909"/>
      <c r="Z157" s="1909"/>
      <c r="AA157" s="1909"/>
      <c r="AB157" s="1909"/>
      <c r="AC157" s="1909"/>
      <c r="AD157" s="1909"/>
      <c r="AE157" s="1909"/>
      <c r="AF157" s="1909"/>
      <c r="AG157" s="1909"/>
      <c r="AH157" s="1909"/>
      <c r="AI157" s="1909"/>
      <c r="AJ157" s="1909"/>
      <c r="AK157" s="1909"/>
      <c r="AL157" s="1909"/>
      <c r="AM157" s="1909"/>
      <c r="AN157" s="1909"/>
      <c r="AO157" s="1909"/>
      <c r="AP157" s="1909"/>
      <c r="AQ157" s="1909"/>
      <c r="AR157" s="1909"/>
      <c r="AS157" s="1909"/>
      <c r="AT157" s="1909"/>
      <c r="AU157" s="1909"/>
      <c r="AV157" s="1909"/>
      <c r="AW157" s="1909"/>
      <c r="AX157" s="1909"/>
      <c r="AY157" s="1909"/>
      <c r="AZ157" s="1909"/>
      <c r="BA157" s="1909"/>
      <c r="BB157" s="1909"/>
      <c r="BC157" s="1909"/>
      <c r="BD157" s="1909"/>
      <c r="BE157" s="1909"/>
      <c r="BF157" s="1909"/>
      <c r="BG157" s="1909"/>
      <c r="BH157" s="1909"/>
      <c r="BI157" s="1909"/>
    </row>
    <row r="158" spans="1:61">
      <c r="A158" s="1956"/>
      <c r="B158" s="1955"/>
      <c r="C158" s="1955"/>
      <c r="D158" s="1955"/>
      <c r="E158" s="1955"/>
      <c r="F158" s="1955"/>
      <c r="G158" s="1955"/>
      <c r="H158" s="1909"/>
      <c r="I158" s="1909"/>
      <c r="J158" s="1909"/>
      <c r="K158" s="1909"/>
      <c r="L158" s="1909"/>
      <c r="M158" s="1909"/>
      <c r="N158" s="1909"/>
      <c r="O158" s="1909"/>
      <c r="P158" s="1909"/>
      <c r="Q158" s="1909"/>
      <c r="R158" s="1909"/>
      <c r="S158" s="1909"/>
      <c r="T158" s="1909"/>
      <c r="U158" s="1909"/>
      <c r="V158" s="1909"/>
      <c r="W158" s="1909"/>
      <c r="X158" s="1909"/>
      <c r="Y158" s="1909"/>
      <c r="Z158" s="1909"/>
      <c r="AA158" s="1909"/>
      <c r="AB158" s="1909"/>
      <c r="AC158" s="1909"/>
      <c r="AD158" s="1909"/>
      <c r="AE158" s="1909"/>
      <c r="AF158" s="1909"/>
      <c r="AG158" s="1909"/>
      <c r="AH158" s="1909"/>
      <c r="AI158" s="1909"/>
      <c r="AJ158" s="1909"/>
      <c r="AK158" s="1909"/>
      <c r="AL158" s="1909"/>
      <c r="AM158" s="1909"/>
      <c r="AN158" s="1909"/>
      <c r="AO158" s="1909"/>
      <c r="AP158" s="1909"/>
      <c r="AQ158" s="1909"/>
      <c r="AR158" s="1909"/>
      <c r="AS158" s="1909"/>
      <c r="AT158" s="1909"/>
      <c r="AU158" s="1909"/>
      <c r="AV158" s="1909"/>
      <c r="AW158" s="1909"/>
      <c r="AX158" s="1909"/>
      <c r="AY158" s="1909"/>
      <c r="AZ158" s="1909"/>
      <c r="BA158" s="1909"/>
      <c r="BB158" s="1909"/>
      <c r="BC158" s="1909"/>
      <c r="BD158" s="1909"/>
      <c r="BE158" s="1909"/>
      <c r="BF158" s="1909"/>
      <c r="BG158" s="1909"/>
      <c r="BH158" s="1909"/>
      <c r="BI158" s="1909"/>
    </row>
    <row r="159" spans="1:61">
      <c r="A159" s="1956"/>
      <c r="B159" s="1955"/>
      <c r="C159" s="1955"/>
      <c r="D159" s="1955"/>
      <c r="E159" s="1955"/>
      <c r="F159" s="1955"/>
      <c r="G159" s="1955"/>
      <c r="H159" s="1909"/>
      <c r="I159" s="1909"/>
      <c r="J159" s="1909"/>
      <c r="K159" s="1909"/>
      <c r="L159" s="1909"/>
      <c r="M159" s="1909"/>
      <c r="N159" s="1909"/>
      <c r="O159" s="1909"/>
      <c r="P159" s="1909"/>
      <c r="Q159" s="1909"/>
      <c r="R159" s="1909"/>
      <c r="S159" s="1909"/>
      <c r="T159" s="1909"/>
      <c r="U159" s="1909"/>
      <c r="V159" s="1909"/>
      <c r="W159" s="1909"/>
      <c r="X159" s="1909"/>
      <c r="Y159" s="1909"/>
      <c r="Z159" s="1909"/>
      <c r="AA159" s="1909"/>
      <c r="AB159" s="1909"/>
      <c r="AC159" s="1909"/>
      <c r="AD159" s="1909"/>
      <c r="AE159" s="1909"/>
      <c r="AF159" s="1909"/>
      <c r="AG159" s="1909"/>
      <c r="AH159" s="1909"/>
      <c r="AI159" s="1909"/>
      <c r="AJ159" s="1909"/>
      <c r="AK159" s="1909"/>
      <c r="AL159" s="1909"/>
      <c r="AM159" s="1909"/>
      <c r="AN159" s="1909"/>
      <c r="AO159" s="1909"/>
      <c r="AP159" s="1909"/>
      <c r="AQ159" s="1909"/>
      <c r="AR159" s="1909"/>
      <c r="AS159" s="1909"/>
      <c r="AT159" s="1909"/>
      <c r="AU159" s="1909"/>
      <c r="AV159" s="1909"/>
      <c r="AW159" s="1909"/>
      <c r="AX159" s="1909"/>
      <c r="AY159" s="1909"/>
      <c r="AZ159" s="1909"/>
      <c r="BA159" s="1909"/>
      <c r="BB159" s="1909"/>
      <c r="BC159" s="1909"/>
      <c r="BD159" s="1909"/>
      <c r="BE159" s="1909"/>
      <c r="BF159" s="1909"/>
      <c r="BG159" s="1909"/>
      <c r="BH159" s="1909"/>
      <c r="BI159" s="1909"/>
    </row>
    <row r="160" spans="1:61">
      <c r="A160" s="1956"/>
      <c r="B160" s="1955"/>
      <c r="C160" s="1955"/>
      <c r="D160" s="1955"/>
      <c r="E160" s="1955"/>
      <c r="F160" s="1955"/>
      <c r="G160" s="1955"/>
      <c r="H160" s="1909"/>
      <c r="I160" s="1909"/>
      <c r="J160" s="1909"/>
      <c r="K160" s="1909"/>
      <c r="L160" s="1909"/>
      <c r="M160" s="1909"/>
      <c r="N160" s="1909"/>
      <c r="O160" s="1909"/>
      <c r="P160" s="1909"/>
      <c r="Q160" s="1909"/>
      <c r="R160" s="1909"/>
      <c r="S160" s="1909"/>
      <c r="T160" s="1909"/>
      <c r="U160" s="1909"/>
      <c r="V160" s="1909"/>
      <c r="W160" s="1909"/>
      <c r="X160" s="1909"/>
      <c r="Y160" s="1909"/>
      <c r="Z160" s="1909"/>
      <c r="AA160" s="1909"/>
      <c r="AB160" s="1909"/>
      <c r="AC160" s="1909"/>
      <c r="AD160" s="1909"/>
      <c r="AE160" s="1909"/>
      <c r="AF160" s="1909"/>
      <c r="AG160" s="1909"/>
      <c r="AH160" s="1909"/>
      <c r="AI160" s="1909"/>
      <c r="AJ160" s="1909"/>
      <c r="AK160" s="1909"/>
      <c r="AL160" s="1909"/>
      <c r="AM160" s="1909"/>
      <c r="AN160" s="1909"/>
      <c r="AO160" s="1909"/>
      <c r="AP160" s="1909"/>
      <c r="AQ160" s="1909"/>
      <c r="AR160" s="1909"/>
      <c r="AS160" s="1909"/>
      <c r="AT160" s="1909"/>
      <c r="AU160" s="1909"/>
      <c r="AV160" s="1909"/>
      <c r="AW160" s="1909"/>
      <c r="AX160" s="1909"/>
      <c r="AY160" s="1909"/>
      <c r="AZ160" s="1909"/>
      <c r="BA160" s="1909"/>
      <c r="BB160" s="1909"/>
      <c r="BC160" s="1909"/>
      <c r="BD160" s="1909"/>
      <c r="BE160" s="1909"/>
      <c r="BF160" s="1909"/>
      <c r="BG160" s="1909"/>
      <c r="BH160" s="1909"/>
      <c r="BI160" s="1909"/>
    </row>
    <row r="161" spans="1:61">
      <c r="A161" s="1956"/>
      <c r="B161" s="1955"/>
      <c r="C161" s="1955"/>
      <c r="D161" s="1955"/>
      <c r="E161" s="1955"/>
      <c r="F161" s="1955"/>
      <c r="G161" s="1955"/>
      <c r="H161" s="1909"/>
      <c r="I161" s="1909"/>
      <c r="J161" s="1909"/>
      <c r="K161" s="1909"/>
      <c r="L161" s="1909"/>
      <c r="M161" s="1909"/>
      <c r="N161" s="1909"/>
      <c r="O161" s="1909"/>
      <c r="P161" s="1909"/>
      <c r="Q161" s="1909"/>
      <c r="R161" s="1909"/>
      <c r="S161" s="1909"/>
      <c r="T161" s="1909"/>
      <c r="U161" s="1909"/>
      <c r="V161" s="1909"/>
      <c r="W161" s="1909"/>
      <c r="X161" s="1909"/>
      <c r="Y161" s="1909"/>
      <c r="Z161" s="1909"/>
      <c r="AA161" s="1909"/>
      <c r="AB161" s="1909"/>
      <c r="AC161" s="1909"/>
      <c r="AD161" s="1909"/>
      <c r="AE161" s="1909"/>
      <c r="AF161" s="1909"/>
      <c r="AG161" s="1909"/>
      <c r="AH161" s="1909"/>
      <c r="AI161" s="1909"/>
      <c r="AJ161" s="1909"/>
      <c r="AK161" s="1909"/>
      <c r="AL161" s="1909"/>
      <c r="AM161" s="1909"/>
      <c r="AN161" s="1909"/>
      <c r="AO161" s="1909"/>
      <c r="AP161" s="1909"/>
      <c r="AQ161" s="1909"/>
      <c r="AR161" s="1909"/>
      <c r="AS161" s="1909"/>
      <c r="AT161" s="1909"/>
      <c r="AU161" s="1909"/>
      <c r="AV161" s="1909"/>
      <c r="AW161" s="1909"/>
      <c r="AX161" s="1909"/>
      <c r="AY161" s="1909"/>
      <c r="AZ161" s="1909"/>
      <c r="BA161" s="1909"/>
      <c r="BB161" s="1909"/>
      <c r="BC161" s="1909"/>
      <c r="BD161" s="1909"/>
      <c r="BE161" s="1909"/>
      <c r="BF161" s="1909"/>
      <c r="BG161" s="1909"/>
      <c r="BH161" s="1909"/>
      <c r="BI161" s="1909"/>
    </row>
    <row r="162" spans="1:61">
      <c r="A162" s="1956"/>
      <c r="B162" s="1955"/>
      <c r="C162" s="1955"/>
      <c r="D162" s="1955"/>
      <c r="E162" s="1955"/>
      <c r="F162" s="1955"/>
      <c r="G162" s="1955"/>
      <c r="H162" s="1909"/>
      <c r="I162" s="1909"/>
      <c r="J162" s="1909"/>
      <c r="K162" s="1909"/>
      <c r="L162" s="1909"/>
      <c r="M162" s="1909"/>
      <c r="N162" s="1909"/>
      <c r="O162" s="1909"/>
      <c r="P162" s="1909"/>
      <c r="Q162" s="1909"/>
      <c r="R162" s="1909"/>
      <c r="S162" s="1909"/>
      <c r="T162" s="1909"/>
      <c r="U162" s="1909"/>
      <c r="V162" s="1909"/>
      <c r="W162" s="1909"/>
      <c r="X162" s="1909"/>
      <c r="Y162" s="1909"/>
      <c r="Z162" s="1909"/>
      <c r="AA162" s="1909"/>
      <c r="AB162" s="1909"/>
      <c r="AC162" s="1909"/>
      <c r="AD162" s="1909"/>
      <c r="AE162" s="1909"/>
      <c r="AF162" s="1909"/>
      <c r="AG162" s="1909"/>
      <c r="AH162" s="1909"/>
      <c r="AI162" s="1909"/>
      <c r="AJ162" s="1909"/>
      <c r="AK162" s="1909"/>
      <c r="AL162" s="1909"/>
      <c r="AM162" s="1909"/>
      <c r="AN162" s="1909"/>
      <c r="AO162" s="1909"/>
      <c r="AP162" s="1909"/>
      <c r="AQ162" s="1909"/>
      <c r="AR162" s="1909"/>
      <c r="AS162" s="1909"/>
      <c r="AT162" s="1909"/>
      <c r="AU162" s="1909"/>
      <c r="AV162" s="1909"/>
      <c r="AW162" s="1909"/>
      <c r="AX162" s="1909"/>
      <c r="AY162" s="1909"/>
      <c r="AZ162" s="1909"/>
      <c r="BA162" s="1909"/>
      <c r="BB162" s="1909"/>
      <c r="BC162" s="1909"/>
      <c r="BD162" s="1909"/>
      <c r="BE162" s="1909"/>
      <c r="BF162" s="1909"/>
      <c r="BG162" s="1909"/>
      <c r="BH162" s="1909"/>
      <c r="BI162" s="1909"/>
    </row>
    <row r="163" spans="1:61">
      <c r="A163" s="1956"/>
      <c r="B163" s="1955"/>
      <c r="C163" s="1955"/>
      <c r="D163" s="1955"/>
      <c r="E163" s="1955"/>
      <c r="F163" s="1955"/>
      <c r="G163" s="1955"/>
      <c r="H163" s="1909"/>
      <c r="I163" s="1909"/>
      <c r="J163" s="1909"/>
      <c r="K163" s="1909"/>
      <c r="L163" s="1909"/>
      <c r="M163" s="1909"/>
      <c r="N163" s="1909"/>
      <c r="O163" s="1909"/>
      <c r="P163" s="1909"/>
      <c r="Q163" s="1909"/>
      <c r="R163" s="1909"/>
      <c r="S163" s="1909"/>
      <c r="T163" s="1909"/>
      <c r="U163" s="1909"/>
      <c r="V163" s="1909"/>
      <c r="W163" s="1909"/>
      <c r="X163" s="1909"/>
      <c r="Y163" s="1909"/>
      <c r="Z163" s="1909"/>
      <c r="AA163" s="1909"/>
      <c r="AB163" s="1909"/>
      <c r="AC163" s="1909"/>
      <c r="AD163" s="1909"/>
      <c r="AE163" s="1909"/>
      <c r="AF163" s="1909"/>
      <c r="AG163" s="1909"/>
      <c r="AH163" s="1909"/>
      <c r="AI163" s="1909"/>
      <c r="AJ163" s="1909"/>
      <c r="AK163" s="1909"/>
      <c r="AL163" s="1909"/>
      <c r="AM163" s="1909"/>
      <c r="AN163" s="1909"/>
      <c r="AO163" s="1909"/>
      <c r="AP163" s="1909"/>
      <c r="AQ163" s="1909"/>
      <c r="AR163" s="1909"/>
      <c r="AS163" s="1909"/>
      <c r="AT163" s="1909"/>
      <c r="AU163" s="1909"/>
      <c r="AV163" s="1909"/>
      <c r="AW163" s="1909"/>
      <c r="AX163" s="1909"/>
      <c r="AY163" s="1909"/>
      <c r="AZ163" s="1909"/>
      <c r="BA163" s="1909"/>
      <c r="BB163" s="1909"/>
      <c r="BC163" s="1909"/>
      <c r="BD163" s="1909"/>
      <c r="BE163" s="1909"/>
      <c r="BF163" s="1909"/>
      <c r="BG163" s="1909"/>
      <c r="BH163" s="1909"/>
      <c r="BI163" s="1909"/>
    </row>
    <row r="164" spans="1:61">
      <c r="A164" s="1956"/>
      <c r="B164" s="1955"/>
      <c r="C164" s="1955"/>
      <c r="D164" s="1955"/>
      <c r="E164" s="1955"/>
      <c r="F164" s="1955"/>
      <c r="G164" s="1955"/>
      <c r="H164" s="1909"/>
      <c r="I164" s="1909"/>
      <c r="J164" s="1909"/>
      <c r="K164" s="1909"/>
      <c r="L164" s="1909"/>
      <c r="M164" s="1909"/>
      <c r="N164" s="1909"/>
      <c r="O164" s="1909"/>
      <c r="P164" s="1909"/>
      <c r="Q164" s="1909"/>
      <c r="R164" s="1909"/>
      <c r="S164" s="1909"/>
      <c r="T164" s="1909"/>
      <c r="U164" s="1909"/>
      <c r="V164" s="1909"/>
      <c r="W164" s="1909"/>
      <c r="X164" s="1909"/>
      <c r="Y164" s="1909"/>
      <c r="Z164" s="1909"/>
      <c r="AA164" s="1909"/>
      <c r="AB164" s="1909"/>
      <c r="AC164" s="1909"/>
      <c r="AD164" s="1909"/>
      <c r="AE164" s="1909"/>
      <c r="AF164" s="1909"/>
      <c r="AG164" s="1909"/>
      <c r="AH164" s="1909"/>
      <c r="AI164" s="1909"/>
      <c r="AJ164" s="1909"/>
      <c r="AK164" s="1909"/>
      <c r="AL164" s="1909"/>
      <c r="AM164" s="1909"/>
      <c r="AN164" s="1909"/>
      <c r="AO164" s="1909"/>
      <c r="AP164" s="1909"/>
      <c r="AQ164" s="1909"/>
      <c r="AR164" s="1909"/>
      <c r="AS164" s="1909"/>
      <c r="AT164" s="1909"/>
      <c r="AU164" s="1909"/>
      <c r="AV164" s="1909"/>
      <c r="AW164" s="1909"/>
      <c r="AX164" s="1909"/>
      <c r="AY164" s="1909"/>
      <c r="AZ164" s="1909"/>
      <c r="BA164" s="1909"/>
      <c r="BB164" s="1909"/>
      <c r="BC164" s="1909"/>
      <c r="BD164" s="1909"/>
      <c r="BE164" s="1909"/>
      <c r="BF164" s="1909"/>
      <c r="BG164" s="1909"/>
      <c r="BH164" s="1909"/>
      <c r="BI164" s="1909"/>
    </row>
    <row r="165" spans="1:61">
      <c r="A165" s="1956"/>
      <c r="B165" s="1955"/>
      <c r="C165" s="1955"/>
      <c r="D165" s="1955"/>
      <c r="E165" s="1955"/>
      <c r="F165" s="1955"/>
      <c r="G165" s="1955"/>
      <c r="H165" s="1909"/>
      <c r="I165" s="1909"/>
      <c r="J165" s="1909"/>
      <c r="K165" s="1909"/>
      <c r="L165" s="1909"/>
      <c r="M165" s="1909"/>
      <c r="N165" s="1909"/>
      <c r="O165" s="1909"/>
      <c r="P165" s="1909"/>
      <c r="Q165" s="1909"/>
      <c r="R165" s="1909"/>
      <c r="S165" s="1909"/>
      <c r="T165" s="1909"/>
      <c r="U165" s="1909"/>
      <c r="V165" s="1909"/>
      <c r="W165" s="1909"/>
      <c r="X165" s="1909"/>
      <c r="Y165" s="1909"/>
      <c r="Z165" s="1909"/>
      <c r="AA165" s="1909"/>
      <c r="AB165" s="1909"/>
      <c r="AC165" s="1909"/>
      <c r="AD165" s="1909"/>
      <c r="AE165" s="1909"/>
      <c r="AF165" s="1909"/>
      <c r="AG165" s="1909"/>
      <c r="AH165" s="1909"/>
      <c r="AI165" s="1909"/>
      <c r="AJ165" s="1909"/>
      <c r="AK165" s="1909"/>
      <c r="AL165" s="1909"/>
      <c r="AM165" s="1909"/>
      <c r="AN165" s="1909"/>
      <c r="AO165" s="1909"/>
      <c r="AP165" s="1909"/>
      <c r="AQ165" s="1909"/>
      <c r="AR165" s="1909"/>
      <c r="AS165" s="1909"/>
      <c r="AT165" s="1909"/>
      <c r="AU165" s="1909"/>
      <c r="AV165" s="1909"/>
      <c r="AW165" s="1909"/>
      <c r="AX165" s="1909"/>
      <c r="AY165" s="1909"/>
      <c r="AZ165" s="1909"/>
      <c r="BA165" s="1909"/>
      <c r="BB165" s="1909"/>
      <c r="BC165" s="1909"/>
      <c r="BD165" s="1909"/>
      <c r="BE165" s="1909"/>
      <c r="BF165" s="1909"/>
      <c r="BG165" s="1909"/>
      <c r="BH165" s="1909"/>
      <c r="BI165" s="1909"/>
    </row>
    <row r="166" spans="1:61">
      <c r="A166" s="1956"/>
      <c r="B166" s="1955"/>
      <c r="C166" s="1955"/>
      <c r="D166" s="1955"/>
      <c r="E166" s="1955"/>
      <c r="F166" s="1955"/>
      <c r="G166" s="1955"/>
      <c r="H166" s="1909"/>
      <c r="I166" s="1909"/>
      <c r="J166" s="1909"/>
      <c r="K166" s="1909"/>
      <c r="L166" s="1909"/>
      <c r="M166" s="1909"/>
      <c r="N166" s="1909"/>
      <c r="O166" s="1909"/>
      <c r="P166" s="1909"/>
      <c r="Q166" s="1909"/>
      <c r="R166" s="1909"/>
      <c r="S166" s="1909"/>
      <c r="T166" s="1909"/>
      <c r="U166" s="1909"/>
      <c r="V166" s="1909"/>
      <c r="W166" s="1909"/>
      <c r="X166" s="1909"/>
      <c r="Y166" s="1909"/>
      <c r="Z166" s="1909"/>
      <c r="AA166" s="1909"/>
      <c r="AB166" s="1909"/>
      <c r="AC166" s="1909"/>
      <c r="AD166" s="1909"/>
      <c r="AE166" s="1909"/>
      <c r="AF166" s="1909"/>
      <c r="AG166" s="1909"/>
      <c r="AH166" s="1909"/>
      <c r="AI166" s="1909"/>
      <c r="AJ166" s="1909"/>
      <c r="AK166" s="1909"/>
      <c r="AL166" s="1909"/>
      <c r="AM166" s="1909"/>
      <c r="AN166" s="1909"/>
      <c r="AO166" s="1909"/>
      <c r="AP166" s="1909"/>
      <c r="AQ166" s="1909"/>
      <c r="AR166" s="1909"/>
      <c r="AS166" s="1909"/>
      <c r="AT166" s="1909"/>
      <c r="AU166" s="1909"/>
      <c r="AV166" s="1909"/>
      <c r="AW166" s="1909"/>
      <c r="AX166" s="1909"/>
      <c r="AY166" s="1909"/>
      <c r="AZ166" s="1909"/>
      <c r="BA166" s="1909"/>
      <c r="BB166" s="1909"/>
      <c r="BC166" s="1909"/>
      <c r="BD166" s="1909"/>
      <c r="BE166" s="1909"/>
      <c r="BF166" s="1909"/>
      <c r="BG166" s="1909"/>
      <c r="BH166" s="1909"/>
      <c r="BI166" s="1909"/>
    </row>
    <row r="167" spans="1:61">
      <c r="A167" s="1956"/>
      <c r="B167" s="1955"/>
      <c r="C167" s="1955"/>
      <c r="D167" s="1955"/>
      <c r="E167" s="1955"/>
      <c r="F167" s="1955"/>
      <c r="G167" s="1955"/>
      <c r="H167" s="1909"/>
      <c r="I167" s="1909"/>
      <c r="J167" s="1909"/>
      <c r="K167" s="1909"/>
      <c r="L167" s="1909"/>
      <c r="M167" s="1909"/>
      <c r="N167" s="1909"/>
      <c r="O167" s="1909"/>
      <c r="P167" s="1909"/>
      <c r="Q167" s="1909"/>
      <c r="R167" s="1909"/>
      <c r="S167" s="1909"/>
      <c r="T167" s="1909"/>
      <c r="U167" s="1909"/>
      <c r="V167" s="1909"/>
      <c r="W167" s="1909"/>
      <c r="X167" s="1909"/>
      <c r="Y167" s="1909"/>
      <c r="Z167" s="1909"/>
      <c r="AA167" s="1909"/>
      <c r="AB167" s="1909"/>
      <c r="AC167" s="1909"/>
      <c r="AD167" s="1909"/>
      <c r="AE167" s="1909"/>
      <c r="AF167" s="1909"/>
      <c r="AG167" s="1909"/>
      <c r="AH167" s="1909"/>
      <c r="AI167" s="1909"/>
      <c r="AJ167" s="1909"/>
      <c r="AK167" s="1909"/>
      <c r="AL167" s="1909"/>
      <c r="AM167" s="1909"/>
      <c r="AN167" s="1909"/>
      <c r="AO167" s="1909"/>
      <c r="AP167" s="1909"/>
      <c r="AQ167" s="1909"/>
      <c r="AR167" s="1909"/>
      <c r="AS167" s="1909"/>
      <c r="AT167" s="1909"/>
      <c r="AU167" s="1909"/>
      <c r="AV167" s="1909"/>
      <c r="AW167" s="1909"/>
      <c r="AX167" s="1909"/>
      <c r="AY167" s="1909"/>
      <c r="AZ167" s="1909"/>
      <c r="BA167" s="1909"/>
      <c r="BB167" s="1909"/>
      <c r="BC167" s="1909"/>
      <c r="BD167" s="1909"/>
      <c r="BE167" s="1909"/>
      <c r="BF167" s="1909"/>
      <c r="BG167" s="1909"/>
      <c r="BH167" s="1909"/>
      <c r="BI167" s="1909"/>
    </row>
    <row r="168" spans="1:61">
      <c r="A168" s="1956"/>
      <c r="B168" s="1955"/>
      <c r="C168" s="1955"/>
      <c r="D168" s="1955"/>
      <c r="E168" s="1955"/>
      <c r="F168" s="1955"/>
      <c r="G168" s="1955"/>
      <c r="H168" s="1909"/>
      <c r="I168" s="1909"/>
      <c r="J168" s="1909"/>
      <c r="K168" s="1909"/>
      <c r="L168" s="1909"/>
      <c r="M168" s="1909"/>
      <c r="N168" s="1909"/>
      <c r="O168" s="1909"/>
      <c r="P168" s="1909"/>
      <c r="Q168" s="1909"/>
      <c r="R168" s="1909"/>
      <c r="S168" s="1909"/>
      <c r="T168" s="1909"/>
      <c r="U168" s="1909"/>
      <c r="V168" s="1909"/>
      <c r="W168" s="1909"/>
      <c r="X168" s="1909"/>
      <c r="Y168" s="1909"/>
      <c r="Z168" s="1909"/>
      <c r="AA168" s="1909"/>
      <c r="AB168" s="1909"/>
      <c r="AC168" s="1909"/>
      <c r="AD168" s="1909"/>
      <c r="AE168" s="1909"/>
      <c r="AF168" s="1909"/>
      <c r="AG168" s="1909"/>
      <c r="AH168" s="1909"/>
      <c r="AI168" s="1909"/>
      <c r="AJ168" s="1909"/>
      <c r="AK168" s="1909"/>
      <c r="AL168" s="1909"/>
      <c r="AM168" s="1909"/>
      <c r="AN168" s="1909"/>
      <c r="AO168" s="1909"/>
      <c r="AP168" s="1909"/>
      <c r="AQ168" s="1909"/>
      <c r="AR168" s="1909"/>
      <c r="AS168" s="1909"/>
      <c r="AT168" s="1909"/>
      <c r="AU168" s="1909"/>
      <c r="AV168" s="1909"/>
      <c r="AW168" s="1909"/>
      <c r="AX168" s="1909"/>
      <c r="AY168" s="1909"/>
      <c r="AZ168" s="1909"/>
      <c r="BA168" s="1909"/>
      <c r="BB168" s="1909"/>
      <c r="BC168" s="1909"/>
      <c r="BD168" s="1909"/>
      <c r="BE168" s="1909"/>
      <c r="BF168" s="1909"/>
      <c r="BG168" s="1909"/>
      <c r="BH168" s="1909"/>
      <c r="BI168" s="1909"/>
    </row>
    <row r="169" spans="1:61">
      <c r="A169" s="1956"/>
      <c r="B169" s="1955"/>
      <c r="C169" s="1955"/>
      <c r="D169" s="1955"/>
      <c r="E169" s="1955"/>
      <c r="F169" s="1955"/>
      <c r="G169" s="1955"/>
      <c r="H169" s="1909"/>
      <c r="I169" s="1909"/>
      <c r="J169" s="1909"/>
      <c r="K169" s="1909"/>
      <c r="L169" s="1909"/>
      <c r="M169" s="1909"/>
      <c r="N169" s="1909"/>
      <c r="O169" s="1909"/>
      <c r="P169" s="1909"/>
      <c r="Q169" s="1909"/>
      <c r="R169" s="1909"/>
      <c r="S169" s="1909"/>
      <c r="T169" s="1909"/>
      <c r="U169" s="1909"/>
      <c r="V169" s="1909"/>
      <c r="W169" s="1909"/>
      <c r="X169" s="1909"/>
      <c r="Y169" s="1909"/>
      <c r="Z169" s="1909"/>
      <c r="AA169" s="1909"/>
      <c r="AB169" s="1909"/>
      <c r="AC169" s="1909"/>
      <c r="AD169" s="1909"/>
      <c r="AE169" s="1909"/>
      <c r="AF169" s="1909"/>
      <c r="AG169" s="1909"/>
      <c r="AH169" s="1909"/>
      <c r="AI169" s="1909"/>
      <c r="AJ169" s="1909"/>
      <c r="AK169" s="1909"/>
      <c r="AL169" s="1909"/>
      <c r="AM169" s="1909"/>
      <c r="AN169" s="1909"/>
      <c r="AO169" s="1909"/>
      <c r="AP169" s="1909"/>
      <c r="AQ169" s="1909"/>
      <c r="AR169" s="1909"/>
      <c r="AS169" s="1909"/>
      <c r="AT169" s="1909"/>
      <c r="AU169" s="1909"/>
      <c r="AV169" s="1909"/>
      <c r="AW169" s="1909"/>
      <c r="AX169" s="1909"/>
      <c r="AY169" s="1909"/>
      <c r="AZ169" s="1909"/>
      <c r="BA169" s="1909"/>
      <c r="BB169" s="1909"/>
      <c r="BC169" s="1909"/>
      <c r="BD169" s="1909"/>
      <c r="BE169" s="1909"/>
      <c r="BF169" s="1909"/>
      <c r="BG169" s="1909"/>
      <c r="BH169" s="1909"/>
      <c r="BI169" s="1909"/>
    </row>
    <row r="170" spans="1:61">
      <c r="A170" s="1956"/>
      <c r="B170" s="1955"/>
      <c r="C170" s="1955"/>
      <c r="D170" s="1955"/>
      <c r="E170" s="1955"/>
      <c r="F170" s="1955"/>
      <c r="G170" s="1955"/>
      <c r="H170" s="1909"/>
      <c r="I170" s="1909"/>
      <c r="J170" s="1909"/>
      <c r="K170" s="1909"/>
      <c r="L170" s="1909"/>
      <c r="M170" s="1909"/>
      <c r="N170" s="1909"/>
      <c r="O170" s="1909"/>
      <c r="P170" s="1909"/>
      <c r="Q170" s="1909"/>
      <c r="R170" s="1909"/>
      <c r="S170" s="1909"/>
      <c r="T170" s="1909"/>
      <c r="U170" s="1909"/>
      <c r="V170" s="1909"/>
      <c r="W170" s="1909"/>
      <c r="X170" s="1909"/>
      <c r="Y170" s="1909"/>
      <c r="Z170" s="1909"/>
      <c r="AA170" s="1909"/>
      <c r="AB170" s="1909"/>
      <c r="AC170" s="1909"/>
      <c r="AD170" s="1909"/>
      <c r="AE170" s="1909"/>
      <c r="AF170" s="1909"/>
      <c r="AG170" s="1909"/>
      <c r="AH170" s="1909"/>
      <c r="AI170" s="1909"/>
      <c r="AJ170" s="1909"/>
      <c r="AK170" s="1909"/>
      <c r="AL170" s="1909"/>
      <c r="AM170" s="1909"/>
      <c r="AN170" s="1909"/>
      <c r="AO170" s="1909"/>
      <c r="AP170" s="1909"/>
      <c r="AQ170" s="1909"/>
      <c r="AR170" s="1909"/>
      <c r="AS170" s="1909"/>
      <c r="AT170" s="1909"/>
      <c r="AU170" s="1909"/>
      <c r="AV170" s="1909"/>
      <c r="AW170" s="1909"/>
      <c r="AX170" s="1909"/>
      <c r="AY170" s="1909"/>
      <c r="AZ170" s="1909"/>
      <c r="BA170" s="1909"/>
      <c r="BB170" s="1909"/>
      <c r="BC170" s="1909"/>
      <c r="BD170" s="1909"/>
      <c r="BE170" s="1909"/>
      <c r="BF170" s="1909"/>
      <c r="BG170" s="1909"/>
      <c r="BH170" s="1909"/>
      <c r="BI170" s="1909"/>
    </row>
    <row r="171" spans="1:61">
      <c r="A171" s="1956"/>
      <c r="B171" s="1955"/>
      <c r="C171" s="1955"/>
      <c r="D171" s="1955"/>
      <c r="E171" s="1955"/>
      <c r="F171" s="1955"/>
      <c r="G171" s="1955"/>
      <c r="H171" s="1909"/>
      <c r="I171" s="1909"/>
      <c r="J171" s="1909"/>
      <c r="K171" s="1909"/>
      <c r="L171" s="1909"/>
      <c r="M171" s="1909"/>
      <c r="N171" s="1909"/>
      <c r="O171" s="1909"/>
      <c r="P171" s="1909"/>
      <c r="Q171" s="1909"/>
      <c r="R171" s="1909"/>
      <c r="S171" s="1909"/>
      <c r="T171" s="1909"/>
      <c r="U171" s="1909"/>
      <c r="V171" s="1909"/>
      <c r="W171" s="1909"/>
      <c r="X171" s="1909"/>
      <c r="Y171" s="1909"/>
      <c r="Z171" s="1909"/>
      <c r="AA171" s="1909"/>
      <c r="AB171" s="1909"/>
      <c r="AC171" s="1909"/>
      <c r="AD171" s="1909"/>
      <c r="AE171" s="1909"/>
      <c r="AF171" s="1909"/>
      <c r="AG171" s="1909"/>
      <c r="AH171" s="1909"/>
      <c r="AI171" s="1909"/>
      <c r="AJ171" s="1909"/>
      <c r="AK171" s="1909"/>
      <c r="AL171" s="1909"/>
      <c r="AM171" s="1909"/>
      <c r="AN171" s="1909"/>
      <c r="AO171" s="1909"/>
      <c r="AP171" s="1909"/>
      <c r="AQ171" s="1909"/>
      <c r="AR171" s="1909"/>
      <c r="AS171" s="1909"/>
      <c r="AT171" s="1909"/>
      <c r="AU171" s="1909"/>
      <c r="AV171" s="1909"/>
      <c r="AW171" s="1909"/>
      <c r="AX171" s="1909"/>
      <c r="AY171" s="1909"/>
      <c r="AZ171" s="1909"/>
      <c r="BA171" s="1909"/>
      <c r="BB171" s="1909"/>
      <c r="BC171" s="1909"/>
      <c r="BD171" s="1909"/>
      <c r="BE171" s="1909"/>
      <c r="BF171" s="1909"/>
      <c r="BG171" s="1909"/>
      <c r="BH171" s="1909"/>
      <c r="BI171" s="1909"/>
    </row>
    <row r="172" spans="1:61">
      <c r="A172" s="1956"/>
      <c r="B172" s="1955"/>
      <c r="C172" s="1955"/>
      <c r="D172" s="1955"/>
      <c r="E172" s="1955"/>
      <c r="F172" s="1955"/>
      <c r="G172" s="1955"/>
      <c r="H172" s="1909"/>
      <c r="I172" s="1909"/>
      <c r="J172" s="1909"/>
      <c r="K172" s="1909"/>
      <c r="L172" s="1909"/>
      <c r="M172" s="1909"/>
      <c r="N172" s="1909"/>
      <c r="O172" s="1909"/>
      <c r="P172" s="1909"/>
      <c r="Q172" s="1909"/>
      <c r="R172" s="1909"/>
      <c r="S172" s="1909"/>
      <c r="T172" s="1909"/>
      <c r="U172" s="1909"/>
      <c r="V172" s="1909"/>
      <c r="W172" s="1909"/>
      <c r="X172" s="1909"/>
      <c r="Y172" s="1909"/>
      <c r="Z172" s="1909"/>
      <c r="AA172" s="1909"/>
      <c r="AB172" s="1909"/>
      <c r="AC172" s="1909"/>
      <c r="AD172" s="1909"/>
      <c r="AE172" s="1909"/>
      <c r="AF172" s="1909"/>
      <c r="AG172" s="1909"/>
      <c r="AH172" s="1909"/>
      <c r="AI172" s="1909"/>
      <c r="AJ172" s="1909"/>
      <c r="AK172" s="1909"/>
      <c r="AL172" s="1909"/>
      <c r="AM172" s="1909"/>
      <c r="AN172" s="1909"/>
      <c r="AO172" s="1909"/>
      <c r="AP172" s="1909"/>
      <c r="AQ172" s="1909"/>
      <c r="AR172" s="1909"/>
      <c r="AS172" s="1909"/>
      <c r="AT172" s="1909"/>
      <c r="AU172" s="1909"/>
      <c r="AV172" s="1909"/>
      <c r="AW172" s="1909"/>
      <c r="AX172" s="1909"/>
      <c r="AY172" s="1909"/>
      <c r="AZ172" s="1909"/>
      <c r="BA172" s="1909"/>
      <c r="BB172" s="1909"/>
      <c r="BC172" s="1909"/>
      <c r="BD172" s="1909"/>
      <c r="BE172" s="1909"/>
      <c r="BF172" s="1909"/>
      <c r="BG172" s="1909"/>
      <c r="BH172" s="1909"/>
      <c r="BI172" s="1909"/>
    </row>
    <row r="173" spans="1:61">
      <c r="A173" s="1956"/>
      <c r="B173" s="1955"/>
      <c r="C173" s="1955"/>
      <c r="D173" s="1955"/>
      <c r="E173" s="1955"/>
      <c r="F173" s="1955"/>
      <c r="G173" s="1955"/>
      <c r="H173" s="1909"/>
      <c r="I173" s="1909"/>
      <c r="J173" s="1909"/>
      <c r="K173" s="1909"/>
      <c r="L173" s="1909"/>
      <c r="M173" s="1909"/>
      <c r="N173" s="1909"/>
      <c r="O173" s="1909"/>
      <c r="P173" s="1909"/>
      <c r="Q173" s="1909"/>
      <c r="R173" s="1909"/>
      <c r="S173" s="1909"/>
      <c r="T173" s="1909"/>
      <c r="U173" s="1909"/>
      <c r="V173" s="1909"/>
      <c r="W173" s="1909"/>
      <c r="X173" s="1909"/>
      <c r="Y173" s="1909"/>
      <c r="Z173" s="1909"/>
      <c r="AA173" s="1909"/>
      <c r="AB173" s="1909"/>
      <c r="AC173" s="1909"/>
      <c r="AD173" s="1909"/>
      <c r="AE173" s="1909"/>
      <c r="AF173" s="1909"/>
      <c r="AG173" s="1909"/>
      <c r="AH173" s="1909"/>
      <c r="AI173" s="1909"/>
      <c r="AJ173" s="1909"/>
      <c r="AK173" s="1909"/>
      <c r="AL173" s="1909"/>
      <c r="AM173" s="1909"/>
      <c r="AN173" s="1909"/>
      <c r="AO173" s="1909"/>
      <c r="AP173" s="1909"/>
      <c r="AQ173" s="1909"/>
      <c r="AR173" s="1909"/>
      <c r="AS173" s="1909"/>
      <c r="AT173" s="1909"/>
      <c r="AU173" s="1909"/>
      <c r="AV173" s="1909"/>
      <c r="AW173" s="1909"/>
      <c r="AX173" s="1909"/>
      <c r="AY173" s="1909"/>
      <c r="AZ173" s="1909"/>
      <c r="BA173" s="1909"/>
      <c r="BB173" s="1909"/>
      <c r="BC173" s="1909"/>
      <c r="BD173" s="1909"/>
      <c r="BE173" s="1909"/>
      <c r="BF173" s="1909"/>
      <c r="BG173" s="1909"/>
      <c r="BH173" s="1909"/>
      <c r="BI173" s="1909"/>
    </row>
    <row r="174" spans="1:61">
      <c r="A174" s="1956"/>
      <c r="B174" s="1955"/>
      <c r="C174" s="1955"/>
      <c r="D174" s="1955"/>
      <c r="E174" s="1955"/>
      <c r="F174" s="1955"/>
      <c r="G174" s="1955"/>
      <c r="H174" s="1909"/>
      <c r="I174" s="1909"/>
      <c r="J174" s="1909"/>
      <c r="K174" s="1909"/>
      <c r="L174" s="1909"/>
      <c r="M174" s="1909"/>
      <c r="N174" s="1909"/>
      <c r="O174" s="1909"/>
      <c r="P174" s="1909"/>
      <c r="Q174" s="1909"/>
      <c r="R174" s="1909"/>
      <c r="S174" s="1909"/>
      <c r="T174" s="1909"/>
      <c r="U174" s="1909"/>
      <c r="V174" s="1909"/>
      <c r="W174" s="1909"/>
      <c r="X174" s="1909"/>
      <c r="Y174" s="1909"/>
      <c r="Z174" s="1909"/>
      <c r="AA174" s="1909"/>
      <c r="AB174" s="1909"/>
      <c r="AC174" s="1909"/>
      <c r="AD174" s="1909"/>
      <c r="AE174" s="1909"/>
      <c r="AF174" s="1909"/>
      <c r="AG174" s="1909"/>
      <c r="AH174" s="1909"/>
      <c r="AI174" s="1909"/>
      <c r="AJ174" s="1909"/>
      <c r="AK174" s="1909"/>
      <c r="AL174" s="1909"/>
      <c r="AM174" s="1909"/>
      <c r="AN174" s="1909"/>
      <c r="AO174" s="1909"/>
      <c r="AP174" s="1909"/>
      <c r="AQ174" s="1909"/>
      <c r="AR174" s="1909"/>
      <c r="AS174" s="1909"/>
      <c r="AT174" s="1909"/>
      <c r="AU174" s="1909"/>
      <c r="AV174" s="1909"/>
      <c r="AW174" s="1909"/>
      <c r="AX174" s="1909"/>
      <c r="AY174" s="1909"/>
      <c r="AZ174" s="1909"/>
      <c r="BA174" s="1909"/>
      <c r="BB174" s="1909"/>
      <c r="BC174" s="1909"/>
      <c r="BD174" s="1909"/>
      <c r="BE174" s="1909"/>
      <c r="BF174" s="1909"/>
      <c r="BG174" s="1909"/>
      <c r="BH174" s="1909"/>
      <c r="BI174" s="1909"/>
    </row>
    <row r="175" spans="1:61">
      <c r="A175" s="1956"/>
      <c r="B175" s="1955"/>
      <c r="C175" s="1955"/>
      <c r="D175" s="1955"/>
      <c r="E175" s="1955"/>
      <c r="F175" s="1955"/>
      <c r="G175" s="1955"/>
      <c r="H175" s="1909"/>
      <c r="I175" s="1909"/>
      <c r="J175" s="1909"/>
      <c r="K175" s="1909"/>
      <c r="L175" s="1909"/>
      <c r="M175" s="1909"/>
      <c r="N175" s="1909"/>
      <c r="O175" s="1909"/>
      <c r="P175" s="1909"/>
      <c r="Q175" s="1909"/>
      <c r="R175" s="1909"/>
      <c r="S175" s="1909"/>
      <c r="T175" s="1909"/>
      <c r="U175" s="1909"/>
      <c r="V175" s="1909"/>
      <c r="W175" s="1909"/>
      <c r="X175" s="1909"/>
      <c r="Y175" s="1909"/>
      <c r="Z175" s="1909"/>
      <c r="AA175" s="1909"/>
      <c r="AB175" s="1909"/>
      <c r="AC175" s="1909"/>
      <c r="AD175" s="1909"/>
      <c r="AE175" s="1909"/>
      <c r="AF175" s="1909"/>
      <c r="AG175" s="1909"/>
      <c r="AH175" s="1909"/>
      <c r="AI175" s="1909"/>
      <c r="AJ175" s="1909"/>
      <c r="AK175" s="1909"/>
      <c r="AL175" s="1909"/>
      <c r="AM175" s="1909"/>
      <c r="AN175" s="1909"/>
      <c r="AO175" s="1909"/>
      <c r="AP175" s="1909"/>
      <c r="AQ175" s="1909"/>
      <c r="AR175" s="1909"/>
      <c r="AS175" s="1909"/>
      <c r="AT175" s="1909"/>
      <c r="AU175" s="1909"/>
      <c r="AV175" s="1909"/>
      <c r="AW175" s="1909"/>
      <c r="AX175" s="1909"/>
      <c r="AY175" s="1909"/>
      <c r="AZ175" s="1909"/>
      <c r="BA175" s="1909"/>
      <c r="BB175" s="1909"/>
      <c r="BC175" s="1909"/>
      <c r="BD175" s="1909"/>
      <c r="BE175" s="1909"/>
      <c r="BF175" s="1909"/>
      <c r="BG175" s="1909"/>
      <c r="BH175" s="1909"/>
      <c r="BI175" s="1909"/>
    </row>
    <row r="176" spans="1:61">
      <c r="A176" s="1956"/>
      <c r="B176" s="1955"/>
      <c r="C176" s="1955"/>
      <c r="D176" s="1955"/>
      <c r="E176" s="1955"/>
      <c r="F176" s="1955"/>
      <c r="G176" s="1955"/>
      <c r="H176" s="1909"/>
      <c r="I176" s="1909"/>
      <c r="J176" s="1909"/>
      <c r="K176" s="1909"/>
      <c r="L176" s="1909"/>
      <c r="M176" s="1909"/>
      <c r="N176" s="1909"/>
      <c r="O176" s="1909"/>
      <c r="P176" s="1909"/>
      <c r="Q176" s="1909"/>
      <c r="R176" s="1909"/>
      <c r="S176" s="1909"/>
      <c r="T176" s="1909"/>
      <c r="U176" s="1909"/>
      <c r="V176" s="1909"/>
      <c r="W176" s="1909"/>
      <c r="X176" s="1909"/>
      <c r="Y176" s="1909"/>
      <c r="Z176" s="1909"/>
      <c r="AA176" s="1909"/>
      <c r="AB176" s="1909"/>
      <c r="AC176" s="1909"/>
      <c r="AD176" s="1909"/>
      <c r="AE176" s="1909"/>
      <c r="AF176" s="1909"/>
      <c r="AG176" s="1909"/>
      <c r="AH176" s="1909"/>
      <c r="AI176" s="1909"/>
      <c r="AJ176" s="1909"/>
      <c r="AK176" s="1909"/>
      <c r="AL176" s="1909"/>
      <c r="AM176" s="1909"/>
      <c r="AN176" s="1909"/>
      <c r="AO176" s="1909"/>
      <c r="AP176" s="1909"/>
      <c r="AQ176" s="1909"/>
      <c r="AR176" s="1909"/>
      <c r="AS176" s="1909"/>
      <c r="AT176" s="1909"/>
      <c r="AU176" s="1909"/>
      <c r="AV176" s="1909"/>
      <c r="AW176" s="1909"/>
      <c r="AX176" s="1909"/>
      <c r="AY176" s="1909"/>
      <c r="AZ176" s="1909"/>
      <c r="BA176" s="1909"/>
      <c r="BB176" s="1909"/>
      <c r="BC176" s="1909"/>
      <c r="BD176" s="1909"/>
      <c r="BE176" s="1909"/>
      <c r="BF176" s="1909"/>
      <c r="BG176" s="1909"/>
      <c r="BH176" s="1909"/>
      <c r="BI176" s="1909"/>
    </row>
    <row r="177" spans="1:61">
      <c r="A177" s="1956"/>
      <c r="B177" s="1955"/>
      <c r="C177" s="1955"/>
      <c r="D177" s="1955"/>
      <c r="E177" s="1955"/>
      <c r="F177" s="1955"/>
      <c r="G177" s="1955"/>
      <c r="H177" s="1909"/>
      <c r="I177" s="1909"/>
      <c r="J177" s="1909"/>
      <c r="K177" s="1909"/>
      <c r="L177" s="1909"/>
      <c r="M177" s="1909"/>
      <c r="N177" s="1909"/>
      <c r="O177" s="1909"/>
      <c r="P177" s="1909"/>
      <c r="Q177" s="1909"/>
      <c r="R177" s="1909"/>
      <c r="S177" s="1909"/>
      <c r="T177" s="1909"/>
      <c r="U177" s="1909"/>
      <c r="V177" s="1909"/>
      <c r="W177" s="1909"/>
      <c r="X177" s="1909"/>
      <c r="Y177" s="1909"/>
      <c r="Z177" s="1909"/>
      <c r="AA177" s="1909"/>
      <c r="AB177" s="1909"/>
      <c r="AC177" s="1909"/>
      <c r="AD177" s="1909"/>
      <c r="AE177" s="1909"/>
      <c r="AF177" s="1909"/>
      <c r="AG177" s="1909"/>
      <c r="AH177" s="1909"/>
      <c r="AI177" s="1909"/>
      <c r="AJ177" s="1909"/>
      <c r="AK177" s="1909"/>
      <c r="AL177" s="1909"/>
      <c r="AM177" s="1909"/>
      <c r="AN177" s="1909"/>
      <c r="AO177" s="1909"/>
      <c r="AP177" s="1909"/>
      <c r="AQ177" s="1909"/>
      <c r="AR177" s="1909"/>
      <c r="AS177" s="1909"/>
      <c r="AT177" s="1909"/>
      <c r="AU177" s="1909"/>
      <c r="AV177" s="1909"/>
      <c r="AW177" s="1909"/>
      <c r="AX177" s="1909"/>
      <c r="AY177" s="1909"/>
      <c r="AZ177" s="1909"/>
      <c r="BA177" s="1909"/>
      <c r="BB177" s="1909"/>
      <c r="BC177" s="1909"/>
      <c r="BD177" s="1909"/>
      <c r="BE177" s="1909"/>
      <c r="BF177" s="1909"/>
      <c r="BG177" s="1909"/>
      <c r="BH177" s="1909"/>
      <c r="BI177" s="1909"/>
    </row>
    <row r="178" spans="1:61">
      <c r="A178" s="1956"/>
      <c r="B178" s="1955"/>
      <c r="C178" s="1955"/>
      <c r="D178" s="1955"/>
      <c r="E178" s="1955"/>
      <c r="F178" s="1955"/>
      <c r="G178" s="1955"/>
      <c r="H178" s="1909"/>
      <c r="I178" s="1909"/>
      <c r="J178" s="1909"/>
      <c r="K178" s="1909"/>
      <c r="L178" s="1909"/>
      <c r="M178" s="1909"/>
      <c r="N178" s="1909"/>
      <c r="O178" s="1909"/>
      <c r="P178" s="1909"/>
      <c r="Q178" s="1909"/>
      <c r="R178" s="1909"/>
      <c r="S178" s="1909"/>
      <c r="T178" s="1909"/>
      <c r="U178" s="1909"/>
      <c r="V178" s="1909"/>
      <c r="W178" s="1909"/>
      <c r="X178" s="1909"/>
      <c r="Y178" s="1909"/>
      <c r="Z178" s="1909"/>
      <c r="AA178" s="1909"/>
      <c r="AB178" s="1909"/>
      <c r="AC178" s="1909"/>
      <c r="AD178" s="1909"/>
      <c r="AE178" s="1909"/>
      <c r="AF178" s="1909"/>
      <c r="AG178" s="1909"/>
      <c r="AH178" s="1909"/>
      <c r="AI178" s="1909"/>
      <c r="AJ178" s="1909"/>
      <c r="AK178" s="1909"/>
      <c r="AL178" s="1909"/>
      <c r="AM178" s="1909"/>
      <c r="AN178" s="1909"/>
      <c r="AO178" s="1909"/>
      <c r="AP178" s="1909"/>
      <c r="AQ178" s="1909"/>
      <c r="AR178" s="1909"/>
      <c r="AS178" s="1909"/>
      <c r="AT178" s="1909"/>
      <c r="AU178" s="1909"/>
      <c r="AV178" s="1909"/>
      <c r="AW178" s="1909"/>
      <c r="AX178" s="1909"/>
      <c r="AY178" s="1909"/>
      <c r="AZ178" s="1909"/>
      <c r="BA178" s="1909"/>
      <c r="BB178" s="1909"/>
      <c r="BC178" s="1909"/>
      <c r="BD178" s="1909"/>
      <c r="BE178" s="1909"/>
      <c r="BF178" s="1909"/>
      <c r="BG178" s="1909"/>
      <c r="BH178" s="1909"/>
      <c r="BI178" s="1909"/>
    </row>
    <row r="179" spans="1:61">
      <c r="A179" s="1956"/>
      <c r="B179" s="1955"/>
      <c r="C179" s="1955"/>
      <c r="D179" s="1955"/>
      <c r="E179" s="1955"/>
      <c r="F179" s="1955"/>
      <c r="G179" s="1955"/>
      <c r="H179" s="1909"/>
      <c r="I179" s="1909"/>
      <c r="J179" s="1909"/>
      <c r="K179" s="1909"/>
      <c r="L179" s="1909"/>
      <c r="M179" s="1909"/>
      <c r="N179" s="1909"/>
      <c r="O179" s="1909"/>
      <c r="P179" s="1909"/>
      <c r="Q179" s="1909"/>
      <c r="R179" s="1909"/>
      <c r="S179" s="1909"/>
      <c r="T179" s="1909"/>
      <c r="U179" s="1909"/>
      <c r="V179" s="1909"/>
      <c r="W179" s="1909"/>
      <c r="X179" s="1909"/>
      <c r="Y179" s="1909"/>
      <c r="Z179" s="1909"/>
      <c r="AA179" s="1909"/>
      <c r="AB179" s="1909"/>
      <c r="AC179" s="1909"/>
      <c r="AD179" s="1909"/>
      <c r="AE179" s="1909"/>
      <c r="AF179" s="1909"/>
      <c r="AG179" s="1909"/>
      <c r="AH179" s="1909"/>
      <c r="AI179" s="1909"/>
      <c r="AJ179" s="1909"/>
      <c r="AK179" s="1909"/>
      <c r="AL179" s="1909"/>
      <c r="AM179" s="1909"/>
      <c r="AN179" s="1909"/>
      <c r="AO179" s="1909"/>
      <c r="AP179" s="1909"/>
      <c r="AQ179" s="1909"/>
      <c r="AR179" s="1909"/>
      <c r="AS179" s="1909"/>
      <c r="AT179" s="1909"/>
      <c r="AU179" s="1909"/>
      <c r="AV179" s="1909"/>
      <c r="AW179" s="1909"/>
      <c r="AX179" s="1909"/>
      <c r="AY179" s="1909"/>
      <c r="AZ179" s="1909"/>
      <c r="BA179" s="1909"/>
      <c r="BB179" s="1909"/>
      <c r="BC179" s="1909"/>
      <c r="BD179" s="1909"/>
      <c r="BE179" s="1909"/>
      <c r="BF179" s="1909"/>
      <c r="BG179" s="1909"/>
      <c r="BH179" s="1909"/>
      <c r="BI179" s="1909"/>
    </row>
    <row r="180" spans="1:61">
      <c r="A180" s="1956"/>
      <c r="B180" s="1955"/>
      <c r="C180" s="1955"/>
      <c r="D180" s="1955"/>
      <c r="E180" s="1955"/>
      <c r="F180" s="1955"/>
      <c r="G180" s="1955"/>
      <c r="H180" s="1909"/>
      <c r="I180" s="1909"/>
      <c r="J180" s="1909"/>
      <c r="K180" s="1909"/>
      <c r="L180" s="1909"/>
      <c r="M180" s="1909"/>
      <c r="N180" s="1909"/>
      <c r="O180" s="1909"/>
      <c r="P180" s="1909"/>
      <c r="Q180" s="1909"/>
      <c r="R180" s="1909"/>
      <c r="S180" s="1909"/>
      <c r="T180" s="1909"/>
      <c r="U180" s="1909"/>
      <c r="V180" s="1909"/>
      <c r="W180" s="1909"/>
      <c r="X180" s="1909"/>
      <c r="Y180" s="1909"/>
      <c r="Z180" s="1909"/>
      <c r="AA180" s="1909"/>
      <c r="AB180" s="1909"/>
      <c r="AC180" s="1909"/>
      <c r="AD180" s="1909"/>
      <c r="AE180" s="1909"/>
      <c r="AF180" s="1909"/>
      <c r="AG180" s="1909"/>
      <c r="AH180" s="1909"/>
      <c r="AI180" s="1909"/>
      <c r="AJ180" s="1909"/>
      <c r="AK180" s="1909"/>
      <c r="AL180" s="1909"/>
      <c r="AM180" s="1909"/>
      <c r="AN180" s="1909"/>
      <c r="AO180" s="1909"/>
      <c r="AP180" s="1909"/>
      <c r="AQ180" s="1909"/>
      <c r="AR180" s="1909"/>
      <c r="AS180" s="1909"/>
      <c r="AT180" s="1909"/>
      <c r="AU180" s="1909"/>
      <c r="AV180" s="1909"/>
      <c r="AW180" s="1909"/>
      <c r="AX180" s="1909"/>
      <c r="AY180" s="1909"/>
      <c r="AZ180" s="1909"/>
      <c r="BA180" s="1909"/>
      <c r="BB180" s="1909"/>
      <c r="BC180" s="1909"/>
      <c r="BD180" s="1909"/>
      <c r="BE180" s="1909"/>
      <c r="BF180" s="1909"/>
      <c r="BG180" s="1909"/>
      <c r="BH180" s="1909"/>
      <c r="BI180" s="1909"/>
    </row>
    <row r="181" spans="1:61">
      <c r="A181" s="1956"/>
      <c r="B181" s="1955"/>
      <c r="C181" s="1955"/>
      <c r="D181" s="1955"/>
      <c r="E181" s="1955"/>
      <c r="F181" s="1955"/>
      <c r="G181" s="1955"/>
      <c r="H181" s="1909"/>
      <c r="I181" s="1909"/>
      <c r="J181" s="1909"/>
      <c r="K181" s="1909"/>
      <c r="L181" s="1909"/>
      <c r="M181" s="1909"/>
      <c r="N181" s="1909"/>
      <c r="O181" s="1909"/>
      <c r="P181" s="1909"/>
      <c r="Q181" s="1909"/>
      <c r="R181" s="1909"/>
      <c r="S181" s="1909"/>
      <c r="T181" s="1909"/>
      <c r="U181" s="1909"/>
      <c r="V181" s="1909"/>
      <c r="W181" s="1909"/>
      <c r="X181" s="1909"/>
      <c r="Y181" s="1909"/>
      <c r="Z181" s="1909"/>
      <c r="AA181" s="1909"/>
      <c r="AB181" s="1909"/>
      <c r="AC181" s="1909"/>
      <c r="AD181" s="1909"/>
      <c r="AE181" s="1909"/>
      <c r="AF181" s="1909"/>
      <c r="AG181" s="1909"/>
      <c r="AH181" s="1909"/>
      <c r="AI181" s="1909"/>
      <c r="AJ181" s="1909"/>
      <c r="AK181" s="1909"/>
      <c r="AL181" s="1909"/>
      <c r="AM181" s="1909"/>
      <c r="AN181" s="1909"/>
      <c r="AO181" s="1909"/>
      <c r="AP181" s="1909"/>
      <c r="AQ181" s="1909"/>
      <c r="AR181" s="1909"/>
      <c r="AS181" s="1909"/>
      <c r="AT181" s="1909"/>
      <c r="AU181" s="1909"/>
      <c r="AV181" s="1909"/>
      <c r="AW181" s="1909"/>
      <c r="AX181" s="1909"/>
      <c r="AY181" s="1909"/>
      <c r="AZ181" s="1909"/>
      <c r="BA181" s="1909"/>
      <c r="BB181" s="1909"/>
      <c r="BC181" s="1909"/>
      <c r="BD181" s="1909"/>
      <c r="BE181" s="1909"/>
      <c r="BF181" s="1909"/>
      <c r="BG181" s="1909"/>
      <c r="BH181" s="1909"/>
      <c r="BI181" s="1909"/>
    </row>
    <row r="182" spans="1:61">
      <c r="A182" s="1956"/>
      <c r="B182" s="1955"/>
      <c r="C182" s="1955"/>
      <c r="D182" s="1955"/>
      <c r="E182" s="1955"/>
      <c r="F182" s="1955"/>
      <c r="G182" s="1955"/>
      <c r="H182" s="1909"/>
      <c r="I182" s="1909"/>
      <c r="J182" s="1909"/>
      <c r="K182" s="1909"/>
      <c r="L182" s="1909"/>
      <c r="M182" s="1909"/>
      <c r="N182" s="1909"/>
      <c r="O182" s="1909"/>
      <c r="P182" s="1909"/>
      <c r="Q182" s="1909"/>
      <c r="R182" s="1909"/>
      <c r="S182" s="1909"/>
      <c r="T182" s="1909"/>
      <c r="U182" s="1909"/>
      <c r="V182" s="1909"/>
      <c r="W182" s="1909"/>
      <c r="X182" s="1909"/>
      <c r="Y182" s="1909"/>
      <c r="Z182" s="1909"/>
      <c r="AA182" s="1909"/>
      <c r="AB182" s="1909"/>
      <c r="AC182" s="1909"/>
      <c r="AD182" s="1909"/>
      <c r="AE182" s="1909"/>
      <c r="AF182" s="1909"/>
      <c r="AG182" s="1909"/>
      <c r="AH182" s="1909"/>
      <c r="AI182" s="1909"/>
      <c r="AJ182" s="1909"/>
      <c r="AK182" s="1909"/>
      <c r="AL182" s="1909"/>
      <c r="AM182" s="1909"/>
      <c r="AN182" s="1909"/>
      <c r="AO182" s="1909"/>
      <c r="AP182" s="1909"/>
      <c r="AQ182" s="1909"/>
      <c r="AR182" s="1909"/>
      <c r="AS182" s="1909"/>
      <c r="AT182" s="1909"/>
      <c r="AU182" s="1909"/>
      <c r="AV182" s="1909"/>
      <c r="AW182" s="1909"/>
      <c r="AX182" s="1909"/>
      <c r="AY182" s="1909"/>
      <c r="AZ182" s="1909"/>
      <c r="BA182" s="1909"/>
      <c r="BB182" s="1909"/>
      <c r="BC182" s="1909"/>
      <c r="BD182" s="1909"/>
      <c r="BE182" s="1909"/>
      <c r="BF182" s="1909"/>
      <c r="BG182" s="1909"/>
      <c r="BH182" s="1909"/>
      <c r="BI182" s="1909"/>
    </row>
    <row r="183" spans="1:61">
      <c r="A183" s="1956"/>
      <c r="B183" s="1955"/>
      <c r="C183" s="1955"/>
      <c r="D183" s="1955"/>
      <c r="E183" s="1955"/>
      <c r="F183" s="1955"/>
      <c r="G183" s="1955"/>
      <c r="H183" s="1909"/>
      <c r="I183" s="1909"/>
      <c r="J183" s="1909"/>
      <c r="K183" s="1909"/>
      <c r="L183" s="1909"/>
      <c r="M183" s="1909"/>
      <c r="N183" s="1909"/>
      <c r="O183" s="1909"/>
      <c r="P183" s="1909"/>
      <c r="Q183" s="1909"/>
      <c r="R183" s="1909"/>
      <c r="S183" s="1909"/>
      <c r="T183" s="1909"/>
      <c r="U183" s="1909"/>
      <c r="V183" s="1909"/>
      <c r="W183" s="1909"/>
      <c r="X183" s="1909"/>
      <c r="Y183" s="1909"/>
      <c r="Z183" s="1909"/>
      <c r="AA183" s="1909"/>
      <c r="AB183" s="1909"/>
      <c r="AC183" s="1909"/>
      <c r="AD183" s="1909"/>
      <c r="AE183" s="1909"/>
      <c r="AF183" s="1909"/>
      <c r="AG183" s="1909"/>
      <c r="AH183" s="1909"/>
      <c r="AI183" s="1909"/>
      <c r="AJ183" s="1909"/>
      <c r="AK183" s="1909"/>
      <c r="AL183" s="1909"/>
      <c r="AM183" s="1909"/>
      <c r="AN183" s="1909"/>
      <c r="AO183" s="1909"/>
      <c r="AP183" s="1909"/>
      <c r="AQ183" s="1909"/>
      <c r="AR183" s="1909"/>
      <c r="AS183" s="1909"/>
      <c r="AT183" s="1909"/>
      <c r="AU183" s="1909"/>
      <c r="AV183" s="1909"/>
      <c r="AW183" s="1909"/>
      <c r="AX183" s="1909"/>
      <c r="AY183" s="1909"/>
      <c r="AZ183" s="1909"/>
      <c r="BA183" s="1909"/>
      <c r="BB183" s="1909"/>
      <c r="BC183" s="1909"/>
      <c r="BD183" s="1909"/>
      <c r="BE183" s="1909"/>
      <c r="BF183" s="1909"/>
      <c r="BG183" s="1909"/>
      <c r="BH183" s="1909"/>
      <c r="BI183" s="1909"/>
    </row>
    <row r="184" spans="1:61">
      <c r="A184" s="1956"/>
      <c r="B184" s="1955"/>
      <c r="C184" s="1955"/>
      <c r="D184" s="1955"/>
      <c r="E184" s="1955"/>
      <c r="F184" s="1955"/>
      <c r="G184" s="1955"/>
      <c r="H184" s="1909"/>
      <c r="I184" s="1909"/>
      <c r="J184" s="1909"/>
      <c r="K184" s="1909"/>
      <c r="L184" s="1909"/>
      <c r="M184" s="1909"/>
      <c r="N184" s="1909"/>
      <c r="O184" s="1909"/>
      <c r="P184" s="1909"/>
      <c r="Q184" s="1909"/>
      <c r="R184" s="1909"/>
      <c r="S184" s="1909"/>
      <c r="T184" s="1909"/>
      <c r="U184" s="1909"/>
      <c r="V184" s="1909"/>
      <c r="W184" s="1909"/>
      <c r="X184" s="1909"/>
      <c r="Y184" s="1909"/>
      <c r="Z184" s="1909"/>
      <c r="AA184" s="1909"/>
      <c r="AB184" s="1909"/>
      <c r="AC184" s="1909"/>
      <c r="AD184" s="1909"/>
      <c r="AE184" s="1909"/>
      <c r="AF184" s="1909"/>
      <c r="AG184" s="1909"/>
      <c r="AH184" s="1909"/>
      <c r="AI184" s="1909"/>
      <c r="AJ184" s="1909"/>
      <c r="AK184" s="1909"/>
      <c r="AL184" s="1909"/>
      <c r="AM184" s="1909"/>
      <c r="AN184" s="1909"/>
      <c r="AO184" s="1909"/>
      <c r="AP184" s="1909"/>
      <c r="AQ184" s="1909"/>
      <c r="AR184" s="1909"/>
      <c r="AS184" s="1909"/>
      <c r="AT184" s="1909"/>
      <c r="AU184" s="1909"/>
      <c r="AV184" s="1909"/>
      <c r="AW184" s="1909"/>
      <c r="AX184" s="1909"/>
      <c r="AY184" s="1909"/>
      <c r="AZ184" s="1909"/>
      <c r="BA184" s="1909"/>
      <c r="BB184" s="1909"/>
      <c r="BC184" s="1909"/>
      <c r="BD184" s="1909"/>
      <c r="BE184" s="1909"/>
      <c r="BF184" s="1909"/>
      <c r="BG184" s="1909"/>
      <c r="BH184" s="1909"/>
      <c r="BI184" s="1909"/>
    </row>
    <row r="185" spans="1:61">
      <c r="A185" s="1956"/>
      <c r="B185" s="1955"/>
      <c r="C185" s="1955"/>
      <c r="D185" s="1955"/>
      <c r="E185" s="1955"/>
      <c r="F185" s="1955"/>
      <c r="G185" s="1955"/>
      <c r="H185" s="1909"/>
      <c r="I185" s="1909"/>
      <c r="J185" s="1909"/>
      <c r="K185" s="1909"/>
      <c r="L185" s="1909"/>
      <c r="M185" s="1909"/>
      <c r="N185" s="1909"/>
      <c r="O185" s="1909"/>
      <c r="P185" s="1909"/>
      <c r="Q185" s="1909"/>
      <c r="R185" s="1909"/>
      <c r="S185" s="1909"/>
      <c r="T185" s="1909"/>
      <c r="U185" s="1909"/>
      <c r="V185" s="1909"/>
      <c r="W185" s="1909"/>
      <c r="X185" s="1909"/>
      <c r="Y185" s="1909"/>
      <c r="Z185" s="1909"/>
      <c r="AA185" s="1909"/>
      <c r="AB185" s="1909"/>
      <c r="AC185" s="1909"/>
      <c r="AD185" s="1909"/>
      <c r="AE185" s="1909"/>
      <c r="AF185" s="1909"/>
      <c r="AG185" s="1909"/>
      <c r="AH185" s="1909"/>
      <c r="AI185" s="1909"/>
      <c r="AJ185" s="1909"/>
      <c r="AK185" s="1909"/>
      <c r="AL185" s="1909"/>
      <c r="AM185" s="1909"/>
      <c r="AN185" s="1909"/>
      <c r="AO185" s="1909"/>
      <c r="AP185" s="1909"/>
      <c r="AQ185" s="1909"/>
      <c r="AR185" s="1909"/>
      <c r="AS185" s="1909"/>
      <c r="AT185" s="1909"/>
      <c r="AU185" s="1909"/>
      <c r="AV185" s="1909"/>
      <c r="AW185" s="1909"/>
      <c r="AX185" s="1909"/>
      <c r="AY185" s="1909"/>
      <c r="AZ185" s="1909"/>
      <c r="BA185" s="1909"/>
      <c r="BB185" s="1909"/>
      <c r="BC185" s="1909"/>
      <c r="BD185" s="1909"/>
      <c r="BE185" s="1909"/>
      <c r="BF185" s="1909"/>
      <c r="BG185" s="1909"/>
      <c r="BH185" s="1909"/>
      <c r="BI185" s="1909"/>
    </row>
    <row r="186" spans="1:61">
      <c r="A186" s="1956"/>
      <c r="B186" s="1955"/>
      <c r="C186" s="1955"/>
      <c r="D186" s="1955"/>
      <c r="E186" s="1955"/>
      <c r="F186" s="1955"/>
      <c r="G186" s="1955"/>
      <c r="H186" s="1909"/>
      <c r="I186" s="1909"/>
      <c r="J186" s="1909"/>
      <c r="K186" s="1909"/>
      <c r="L186" s="1909"/>
      <c r="M186" s="1909"/>
      <c r="N186" s="1909"/>
      <c r="O186" s="1909"/>
      <c r="P186" s="1909"/>
      <c r="Q186" s="1909"/>
      <c r="R186" s="1909"/>
      <c r="S186" s="1909"/>
      <c r="T186" s="1909"/>
      <c r="U186" s="1909"/>
      <c r="V186" s="1909"/>
      <c r="W186" s="1909"/>
      <c r="X186" s="1909"/>
      <c r="Y186" s="1909"/>
      <c r="Z186" s="1909"/>
      <c r="AA186" s="1909"/>
      <c r="AB186" s="1909"/>
      <c r="AC186" s="1909"/>
      <c r="AD186" s="1909"/>
      <c r="AE186" s="1909"/>
      <c r="AF186" s="1909"/>
      <c r="AG186" s="1909"/>
      <c r="AH186" s="1909"/>
      <c r="AI186" s="1909"/>
      <c r="AJ186" s="1909"/>
      <c r="AK186" s="1909"/>
      <c r="AL186" s="1909"/>
      <c r="AM186" s="1909"/>
      <c r="AN186" s="1909"/>
      <c r="AO186" s="1909"/>
      <c r="AP186" s="1909"/>
      <c r="AQ186" s="1909"/>
      <c r="AR186" s="1909"/>
      <c r="AS186" s="1909"/>
      <c r="AT186" s="1909"/>
      <c r="AU186" s="1909"/>
      <c r="AV186" s="1909"/>
      <c r="AW186" s="1909"/>
      <c r="AX186" s="1909"/>
      <c r="AY186" s="1909"/>
      <c r="AZ186" s="1909"/>
      <c r="BA186" s="1909"/>
      <c r="BB186" s="1909"/>
      <c r="BC186" s="1909"/>
      <c r="BD186" s="1909"/>
      <c r="BE186" s="1909"/>
      <c r="BF186" s="1909"/>
      <c r="BG186" s="1909"/>
      <c r="BH186" s="1909"/>
      <c r="BI186" s="1909"/>
    </row>
    <row r="187" spans="1:61">
      <c r="A187" s="1956"/>
      <c r="B187" s="1955"/>
      <c r="C187" s="1955"/>
      <c r="D187" s="1955"/>
      <c r="E187" s="1955"/>
      <c r="F187" s="1955"/>
      <c r="G187" s="1955"/>
      <c r="H187" s="1909"/>
      <c r="I187" s="1909"/>
      <c r="J187" s="1909"/>
      <c r="K187" s="1909"/>
      <c r="L187" s="1909"/>
      <c r="M187" s="1909"/>
      <c r="N187" s="1909"/>
      <c r="O187" s="1909"/>
      <c r="P187" s="1909"/>
      <c r="Q187" s="1909"/>
      <c r="R187" s="1909"/>
      <c r="S187" s="1909"/>
      <c r="T187" s="1909"/>
      <c r="U187" s="1909"/>
      <c r="V187" s="1909"/>
      <c r="W187" s="1909"/>
      <c r="X187" s="1909"/>
      <c r="Y187" s="1909"/>
      <c r="Z187" s="1909"/>
      <c r="AA187" s="1909"/>
      <c r="AB187" s="1909"/>
      <c r="AC187" s="1909"/>
      <c r="AD187" s="1909"/>
      <c r="AE187" s="1909"/>
      <c r="AF187" s="1909"/>
      <c r="AG187" s="1909"/>
      <c r="AH187" s="1909"/>
      <c r="AI187" s="1909"/>
      <c r="AJ187" s="1909"/>
      <c r="AK187" s="1909"/>
      <c r="AL187" s="1909"/>
      <c r="AM187" s="1909"/>
      <c r="AN187" s="1909"/>
      <c r="AO187" s="1909"/>
      <c r="AP187" s="1909"/>
      <c r="AQ187" s="1909"/>
      <c r="AR187" s="1909"/>
      <c r="AS187" s="1909"/>
      <c r="AT187" s="1909"/>
      <c r="AU187" s="1909"/>
      <c r="AV187" s="1909"/>
      <c r="AW187" s="1909"/>
      <c r="AX187" s="1909"/>
      <c r="AY187" s="1909"/>
      <c r="AZ187" s="1909"/>
      <c r="BA187" s="1909"/>
      <c r="BB187" s="1909"/>
      <c r="BC187" s="1909"/>
      <c r="BD187" s="1909"/>
      <c r="BE187" s="1909"/>
      <c r="BF187" s="1909"/>
      <c r="BG187" s="1909"/>
      <c r="BH187" s="1909"/>
      <c r="BI187" s="1909"/>
    </row>
    <row r="188" spans="1:61">
      <c r="A188" s="1956"/>
      <c r="B188" s="1955"/>
      <c r="C188" s="1955"/>
      <c r="D188" s="1955"/>
      <c r="E188" s="1955"/>
      <c r="F188" s="1955"/>
      <c r="G188" s="1955"/>
      <c r="H188" s="1909"/>
      <c r="I188" s="1909"/>
      <c r="J188" s="1909"/>
      <c r="K188" s="1909"/>
      <c r="L188" s="1909"/>
      <c r="M188" s="1909"/>
      <c r="N188" s="1909"/>
      <c r="O188" s="1909"/>
      <c r="P188" s="1909"/>
      <c r="Q188" s="1909"/>
      <c r="R188" s="1909"/>
      <c r="S188" s="1909"/>
      <c r="T188" s="1909"/>
      <c r="U188" s="1909"/>
      <c r="V188" s="1909"/>
      <c r="W188" s="1909"/>
      <c r="X188" s="1909"/>
      <c r="Y188" s="1909"/>
      <c r="Z188" s="1909"/>
      <c r="AA188" s="1909"/>
      <c r="AB188" s="1909"/>
      <c r="AC188" s="1909"/>
      <c r="AD188" s="1909"/>
      <c r="AE188" s="1909"/>
      <c r="AF188" s="1909"/>
      <c r="AG188" s="1909"/>
      <c r="AH188" s="1909"/>
      <c r="AI188" s="1909"/>
      <c r="AJ188" s="1909"/>
      <c r="AK188" s="1909"/>
      <c r="AL188" s="1909"/>
      <c r="AM188" s="1909"/>
      <c r="AN188" s="1909"/>
      <c r="AO188" s="1909"/>
      <c r="AP188" s="1909"/>
      <c r="AQ188" s="1909"/>
      <c r="AR188" s="1909"/>
      <c r="AS188" s="1909"/>
      <c r="AT188" s="1909"/>
      <c r="AU188" s="1909"/>
      <c r="AV188" s="1909"/>
      <c r="AW188" s="1909"/>
      <c r="AX188" s="1909"/>
      <c r="AY188" s="1909"/>
      <c r="AZ188" s="1909"/>
      <c r="BA188" s="1909"/>
      <c r="BB188" s="1909"/>
      <c r="BC188" s="1909"/>
      <c r="BD188" s="1909"/>
      <c r="BE188" s="1909"/>
      <c r="BF188" s="1909"/>
      <c r="BG188" s="1909"/>
      <c r="BH188" s="1909"/>
      <c r="BI188" s="1909"/>
    </row>
    <row r="189" spans="1:61">
      <c r="A189" s="1956"/>
      <c r="B189" s="1955"/>
      <c r="C189" s="1955"/>
      <c r="D189" s="1955"/>
      <c r="E189" s="1955"/>
      <c r="F189" s="1955"/>
      <c r="G189" s="1955"/>
      <c r="H189" s="1909"/>
      <c r="I189" s="1909"/>
      <c r="J189" s="1909"/>
      <c r="K189" s="1909"/>
      <c r="L189" s="1909"/>
      <c r="M189" s="1909"/>
      <c r="N189" s="1909"/>
      <c r="O189" s="1909"/>
      <c r="P189" s="1909"/>
      <c r="Q189" s="1909"/>
      <c r="R189" s="1909"/>
      <c r="S189" s="1909"/>
      <c r="T189" s="1909"/>
      <c r="U189" s="1909"/>
      <c r="V189" s="1909"/>
      <c r="W189" s="1909"/>
      <c r="X189" s="1909"/>
      <c r="Y189" s="1909"/>
      <c r="Z189" s="1909"/>
      <c r="AA189" s="1909"/>
      <c r="AB189" s="1909"/>
      <c r="AC189" s="1909"/>
      <c r="AD189" s="1909"/>
      <c r="AE189" s="1909"/>
      <c r="AF189" s="1909"/>
      <c r="AG189" s="1909"/>
      <c r="AH189" s="1909"/>
      <c r="AI189" s="1909"/>
      <c r="AJ189" s="1909"/>
      <c r="AK189" s="1909"/>
      <c r="AL189" s="1909"/>
      <c r="AM189" s="1909"/>
      <c r="AN189" s="1909"/>
      <c r="AO189" s="1909"/>
      <c r="AP189" s="1909"/>
      <c r="AQ189" s="1909"/>
      <c r="AR189" s="1909"/>
      <c r="AS189" s="1909"/>
      <c r="AT189" s="1909"/>
      <c r="AU189" s="1909"/>
      <c r="AV189" s="1909"/>
      <c r="AW189" s="1909"/>
      <c r="AX189" s="1909"/>
      <c r="AY189" s="1909"/>
      <c r="AZ189" s="1909"/>
      <c r="BA189" s="1909"/>
      <c r="BB189" s="1909"/>
      <c r="BC189" s="1909"/>
      <c r="BD189" s="1909"/>
      <c r="BE189" s="1909"/>
      <c r="BF189" s="1909"/>
      <c r="BG189" s="1909"/>
      <c r="BH189" s="1909"/>
      <c r="BI189" s="1909"/>
    </row>
    <row r="190" spans="1:61">
      <c r="A190" s="1956"/>
      <c r="B190" s="1955"/>
      <c r="C190" s="1955"/>
      <c r="D190" s="1955"/>
      <c r="E190" s="1955"/>
      <c r="F190" s="1955"/>
      <c r="G190" s="1955"/>
      <c r="H190" s="1909"/>
      <c r="I190" s="1909"/>
      <c r="J190" s="1909"/>
      <c r="K190" s="1909"/>
      <c r="L190" s="1909"/>
      <c r="M190" s="1909"/>
      <c r="N190" s="1909"/>
      <c r="O190" s="1909"/>
      <c r="P190" s="1909"/>
      <c r="Q190" s="1909"/>
      <c r="R190" s="1909"/>
      <c r="S190" s="1909"/>
      <c r="T190" s="1909"/>
      <c r="U190" s="1909"/>
      <c r="V190" s="1909"/>
      <c r="W190" s="1909"/>
      <c r="X190" s="1909"/>
      <c r="Y190" s="1909"/>
      <c r="Z190" s="1909"/>
      <c r="AA190" s="1909"/>
      <c r="AB190" s="1909"/>
      <c r="AC190" s="1909"/>
      <c r="AD190" s="1909"/>
      <c r="AE190" s="1909"/>
      <c r="AF190" s="1909"/>
      <c r="AG190" s="1909"/>
      <c r="AH190" s="1909"/>
      <c r="AI190" s="1909"/>
      <c r="AJ190" s="1909"/>
      <c r="AK190" s="1909"/>
      <c r="AL190" s="1909"/>
      <c r="AM190" s="1909"/>
      <c r="AN190" s="1909"/>
      <c r="AO190" s="1909"/>
      <c r="AP190" s="1909"/>
      <c r="AQ190" s="1909"/>
      <c r="AR190" s="1909"/>
      <c r="AS190" s="1909"/>
      <c r="AT190" s="1909"/>
      <c r="AU190" s="1909"/>
      <c r="AV190" s="1909"/>
      <c r="AW190" s="1909"/>
      <c r="AX190" s="1909"/>
      <c r="AY190" s="1909"/>
      <c r="AZ190" s="1909"/>
      <c r="BA190" s="1909"/>
      <c r="BB190" s="1909"/>
      <c r="BC190" s="1909"/>
      <c r="BD190" s="1909"/>
      <c r="BE190" s="1909"/>
      <c r="BF190" s="1909"/>
      <c r="BG190" s="1909"/>
      <c r="BH190" s="1909"/>
      <c r="BI190" s="1909"/>
    </row>
    <row r="191" spans="1:61">
      <c r="A191" s="1956"/>
      <c r="B191" s="1955"/>
      <c r="C191" s="1955"/>
      <c r="D191" s="1955"/>
      <c r="E191" s="1955"/>
      <c r="F191" s="1955"/>
      <c r="G191" s="1955"/>
      <c r="H191" s="1909"/>
      <c r="I191" s="1909"/>
      <c r="J191" s="1909"/>
      <c r="K191" s="1909"/>
      <c r="L191" s="1909"/>
      <c r="M191" s="1909"/>
      <c r="N191" s="1909"/>
      <c r="O191" s="1909"/>
      <c r="P191" s="1909"/>
      <c r="Q191" s="1909"/>
      <c r="R191" s="1909"/>
      <c r="S191" s="1909"/>
      <c r="T191" s="1909"/>
      <c r="U191" s="1909"/>
      <c r="V191" s="1909"/>
      <c r="W191" s="1909"/>
      <c r="X191" s="1909"/>
      <c r="Y191" s="1909"/>
      <c r="Z191" s="1909"/>
      <c r="AA191" s="1909"/>
      <c r="AB191" s="1909"/>
      <c r="AC191" s="1909"/>
      <c r="AD191" s="1909"/>
      <c r="AE191" s="1909"/>
      <c r="AF191" s="1909"/>
      <c r="AG191" s="1909"/>
      <c r="AH191" s="1909"/>
      <c r="AI191" s="1909"/>
      <c r="AJ191" s="1909"/>
      <c r="AK191" s="1909"/>
      <c r="AL191" s="1909"/>
      <c r="AM191" s="1909"/>
      <c r="AN191" s="1909"/>
      <c r="AO191" s="1909"/>
      <c r="AP191" s="1909"/>
      <c r="AQ191" s="1909"/>
      <c r="AR191" s="1909"/>
      <c r="AS191" s="1909"/>
      <c r="AT191" s="1909"/>
      <c r="AU191" s="1909"/>
      <c r="AV191" s="1909"/>
      <c r="AW191" s="1909"/>
      <c r="AX191" s="1909"/>
      <c r="AY191" s="1909"/>
      <c r="AZ191" s="1909"/>
      <c r="BA191" s="1909"/>
      <c r="BB191" s="1909"/>
      <c r="BC191" s="1909"/>
      <c r="BD191" s="1909"/>
      <c r="BE191" s="1909"/>
      <c r="BF191" s="1909"/>
      <c r="BG191" s="1909"/>
      <c r="BH191" s="1909"/>
      <c r="BI191" s="1909"/>
    </row>
    <row r="192" spans="1:61">
      <c r="A192" s="1956"/>
      <c r="B192" s="1955"/>
      <c r="C192" s="1955"/>
      <c r="D192" s="1955"/>
      <c r="E192" s="1955"/>
      <c r="F192" s="1955"/>
      <c r="G192" s="1955"/>
      <c r="H192" s="1909"/>
      <c r="I192" s="1909"/>
      <c r="J192" s="1909"/>
      <c r="K192" s="1909"/>
      <c r="L192" s="1909"/>
      <c r="M192" s="1909"/>
      <c r="N192" s="1909"/>
      <c r="O192" s="1909"/>
      <c r="P192" s="1909"/>
      <c r="Q192" s="1909"/>
      <c r="R192" s="1909"/>
      <c r="S192" s="1909"/>
      <c r="T192" s="1909"/>
      <c r="U192" s="1909"/>
      <c r="V192" s="1909"/>
      <c r="W192" s="1909"/>
      <c r="X192" s="1909"/>
      <c r="Y192" s="1909"/>
      <c r="Z192" s="1909"/>
      <c r="AA192" s="1909"/>
      <c r="AB192" s="1909"/>
      <c r="AC192" s="1909"/>
      <c r="AD192" s="1909"/>
      <c r="AE192" s="1909"/>
      <c r="AF192" s="1909"/>
      <c r="AG192" s="1909"/>
      <c r="AH192" s="1909"/>
      <c r="AI192" s="1909"/>
      <c r="AJ192" s="1909"/>
      <c r="AK192" s="1909"/>
      <c r="AL192" s="1909"/>
      <c r="AM192" s="1909"/>
      <c r="AN192" s="1909"/>
      <c r="AO192" s="1909"/>
      <c r="AP192" s="1909"/>
      <c r="AQ192" s="1909"/>
      <c r="AR192" s="1909"/>
      <c r="AS192" s="1909"/>
      <c r="AT192" s="1909"/>
      <c r="AU192" s="1909"/>
      <c r="AV192" s="1909"/>
      <c r="AW192" s="1909"/>
      <c r="AX192" s="1909"/>
      <c r="AY192" s="1909"/>
      <c r="AZ192" s="1909"/>
      <c r="BA192" s="1909"/>
      <c r="BB192" s="1909"/>
      <c r="BC192" s="1909"/>
      <c r="BD192" s="1909"/>
      <c r="BE192" s="1909"/>
      <c r="BF192" s="1909"/>
      <c r="BG192" s="1909"/>
      <c r="BH192" s="1909"/>
      <c r="BI192" s="1909"/>
    </row>
    <row r="193" spans="1:61">
      <c r="A193" s="1956"/>
      <c r="B193" s="1955"/>
      <c r="C193" s="1955"/>
      <c r="D193" s="1955"/>
      <c r="E193" s="1955"/>
      <c r="F193" s="1955"/>
      <c r="G193" s="1955"/>
      <c r="H193" s="1909"/>
      <c r="I193" s="1909"/>
      <c r="J193" s="1909"/>
      <c r="K193" s="1909"/>
      <c r="L193" s="1909"/>
      <c r="M193" s="1909"/>
      <c r="N193" s="1909"/>
      <c r="O193" s="1909"/>
      <c r="P193" s="1909"/>
      <c r="Q193" s="1909"/>
      <c r="R193" s="1909"/>
      <c r="S193" s="1909"/>
      <c r="T193" s="1909"/>
      <c r="U193" s="1909"/>
      <c r="V193" s="1909"/>
      <c r="W193" s="1909"/>
      <c r="X193" s="1909"/>
      <c r="Y193" s="1909"/>
      <c r="Z193" s="1909"/>
      <c r="AA193" s="1909"/>
      <c r="AB193" s="1909"/>
      <c r="AC193" s="1909"/>
      <c r="AD193" s="1909"/>
      <c r="AE193" s="1909"/>
      <c r="AF193" s="1909"/>
      <c r="AG193" s="1909"/>
      <c r="AH193" s="1909"/>
      <c r="AI193" s="1909"/>
      <c r="AJ193" s="1909"/>
      <c r="AK193" s="1909"/>
      <c r="AL193" s="1909"/>
      <c r="AM193" s="1909"/>
      <c r="AN193" s="1909"/>
      <c r="AO193" s="1909"/>
      <c r="AP193" s="1909"/>
      <c r="AQ193" s="1909"/>
      <c r="AR193" s="1909"/>
      <c r="AS193" s="1909"/>
      <c r="AT193" s="1909"/>
      <c r="AU193" s="1909"/>
      <c r="AV193" s="1909"/>
      <c r="AW193" s="1909"/>
      <c r="AX193" s="1909"/>
      <c r="AY193" s="1909"/>
      <c r="AZ193" s="1909"/>
      <c r="BA193" s="1909"/>
      <c r="BB193" s="1909"/>
      <c r="BC193" s="1909"/>
      <c r="BD193" s="1909"/>
      <c r="BE193" s="1909"/>
      <c r="BF193" s="1909"/>
      <c r="BG193" s="1909"/>
      <c r="BH193" s="1909"/>
      <c r="BI193" s="1909"/>
    </row>
    <row r="194" spans="1:61">
      <c r="A194" s="1956"/>
      <c r="B194" s="1955"/>
      <c r="C194" s="1955"/>
      <c r="D194" s="1955"/>
      <c r="E194" s="1955"/>
      <c r="F194" s="1955"/>
      <c r="G194" s="1955"/>
      <c r="H194" s="1909"/>
      <c r="I194" s="1909"/>
      <c r="J194" s="1909"/>
      <c r="K194" s="1909"/>
      <c r="L194" s="1909"/>
      <c r="M194" s="1909"/>
      <c r="N194" s="1909"/>
      <c r="O194" s="1909"/>
      <c r="P194" s="1909"/>
      <c r="Q194" s="1909"/>
      <c r="R194" s="1909"/>
      <c r="S194" s="1909"/>
      <c r="T194" s="1909"/>
      <c r="U194" s="1909"/>
      <c r="V194" s="1909"/>
      <c r="W194" s="1909"/>
      <c r="X194" s="1909"/>
      <c r="Y194" s="1909"/>
      <c r="Z194" s="1909"/>
      <c r="AA194" s="1909"/>
      <c r="AB194" s="1909"/>
      <c r="AC194" s="1909"/>
      <c r="AD194" s="1909"/>
      <c r="AE194" s="1909"/>
      <c r="AF194" s="1909"/>
      <c r="AG194" s="1909"/>
      <c r="AH194" s="1909"/>
      <c r="AI194" s="1909"/>
      <c r="AJ194" s="1909"/>
      <c r="AK194" s="1909"/>
      <c r="AL194" s="1909"/>
      <c r="AM194" s="1909"/>
      <c r="AN194" s="1909"/>
      <c r="AO194" s="1909"/>
      <c r="AP194" s="1909"/>
      <c r="AQ194" s="1909"/>
      <c r="AR194" s="1909"/>
      <c r="AS194" s="1909"/>
      <c r="AT194" s="1909"/>
      <c r="AU194" s="1909"/>
      <c r="AV194" s="1909"/>
      <c r="AW194" s="1909"/>
      <c r="AX194" s="1909"/>
      <c r="AY194" s="1909"/>
      <c r="AZ194" s="1909"/>
      <c r="BA194" s="1909"/>
      <c r="BB194" s="1909"/>
      <c r="BC194" s="1909"/>
      <c r="BD194" s="1909"/>
      <c r="BE194" s="1909"/>
      <c r="BF194" s="1909"/>
      <c r="BG194" s="1909"/>
      <c r="BH194" s="1909"/>
      <c r="BI194" s="1909"/>
    </row>
    <row r="195" spans="1:61">
      <c r="A195" s="1956"/>
      <c r="B195" s="1955"/>
      <c r="C195" s="1955"/>
      <c r="D195" s="1955"/>
      <c r="E195" s="1955"/>
      <c r="F195" s="1955"/>
      <c r="G195" s="1955"/>
      <c r="H195" s="1909"/>
      <c r="I195" s="1909"/>
      <c r="J195" s="1909"/>
      <c r="K195" s="1909"/>
      <c r="L195" s="1909"/>
      <c r="M195" s="1909"/>
      <c r="N195" s="1909"/>
      <c r="O195" s="1909"/>
      <c r="P195" s="1909"/>
      <c r="Q195" s="1909"/>
      <c r="R195" s="1909"/>
      <c r="S195" s="1909"/>
      <c r="T195" s="1909"/>
      <c r="U195" s="1909"/>
      <c r="V195" s="1909"/>
      <c r="W195" s="1909"/>
      <c r="X195" s="1909"/>
      <c r="Y195" s="1909"/>
      <c r="Z195" s="1909"/>
      <c r="AA195" s="1909"/>
      <c r="AB195" s="1909"/>
      <c r="AC195" s="1909"/>
      <c r="AD195" s="1909"/>
      <c r="AE195" s="1909"/>
      <c r="AF195" s="1909"/>
      <c r="AG195" s="1909"/>
      <c r="AH195" s="1909"/>
      <c r="AI195" s="1909"/>
      <c r="AJ195" s="1909"/>
      <c r="AK195" s="1909"/>
      <c r="AL195" s="1909"/>
      <c r="AM195" s="1909"/>
      <c r="AN195" s="1909"/>
      <c r="AO195" s="1909"/>
      <c r="AP195" s="1909"/>
      <c r="AQ195" s="1909"/>
      <c r="AR195" s="1909"/>
      <c r="AS195" s="1909"/>
      <c r="AT195" s="1909"/>
      <c r="AU195" s="1909"/>
      <c r="AV195" s="1909"/>
      <c r="AW195" s="1909"/>
      <c r="AX195" s="1909"/>
      <c r="AY195" s="1909"/>
      <c r="AZ195" s="1909"/>
      <c r="BA195" s="1909"/>
      <c r="BB195" s="1909"/>
      <c r="BC195" s="1909"/>
      <c r="BD195" s="1909"/>
      <c r="BE195" s="1909"/>
      <c r="BF195" s="1909"/>
      <c r="BG195" s="1909"/>
      <c r="BH195" s="1909"/>
      <c r="BI195" s="1909"/>
    </row>
    <row r="196" spans="1:61">
      <c r="A196" s="1956"/>
      <c r="B196" s="1955"/>
      <c r="C196" s="1955"/>
      <c r="D196" s="1955"/>
      <c r="E196" s="1955"/>
      <c r="F196" s="1955"/>
      <c r="G196" s="1955"/>
      <c r="H196" s="1909"/>
      <c r="I196" s="1909"/>
      <c r="J196" s="1909"/>
      <c r="K196" s="1909"/>
      <c r="L196" s="1909"/>
      <c r="M196" s="1909"/>
      <c r="N196" s="1909"/>
      <c r="O196" s="1909"/>
      <c r="P196" s="1909"/>
      <c r="Q196" s="1909"/>
      <c r="R196" s="1909"/>
      <c r="S196" s="1909"/>
      <c r="T196" s="1909"/>
      <c r="U196" s="1909"/>
      <c r="V196" s="1909"/>
      <c r="W196" s="1909"/>
      <c r="X196" s="1909"/>
      <c r="Y196" s="1909"/>
      <c r="Z196" s="1909"/>
      <c r="AA196" s="1909"/>
      <c r="AB196" s="1909"/>
      <c r="AC196" s="1909"/>
      <c r="AD196" s="1909"/>
      <c r="AE196" s="1909"/>
      <c r="AF196" s="1909"/>
      <c r="AG196" s="1909"/>
      <c r="AH196" s="1909"/>
      <c r="AI196" s="1909"/>
      <c r="AJ196" s="1909"/>
      <c r="AK196" s="1909"/>
      <c r="AL196" s="1909"/>
      <c r="AM196" s="1909"/>
      <c r="AN196" s="1909"/>
      <c r="AO196" s="1909"/>
      <c r="AP196" s="1909"/>
      <c r="AQ196" s="1909"/>
      <c r="AR196" s="1909"/>
      <c r="AS196" s="1909"/>
      <c r="AT196" s="1909"/>
      <c r="AU196" s="1909"/>
      <c r="AV196" s="1909"/>
      <c r="AW196" s="1909"/>
      <c r="AX196" s="1909"/>
      <c r="AY196" s="1909"/>
      <c r="AZ196" s="1909"/>
      <c r="BA196" s="1909"/>
      <c r="BB196" s="1909"/>
      <c r="BC196" s="1909"/>
      <c r="BD196" s="1909"/>
      <c r="BE196" s="1909"/>
      <c r="BF196" s="1909"/>
      <c r="BG196" s="1909"/>
      <c r="BH196" s="1909"/>
      <c r="BI196" s="1909"/>
    </row>
    <row r="197" spans="1:61">
      <c r="A197" s="1956"/>
      <c r="B197" s="1955"/>
      <c r="C197" s="1955"/>
      <c r="D197" s="1955"/>
      <c r="E197" s="1955"/>
      <c r="F197" s="1955"/>
      <c r="G197" s="1955"/>
      <c r="H197" s="1909"/>
      <c r="I197" s="1909"/>
      <c r="J197" s="1909"/>
      <c r="K197" s="1909"/>
      <c r="L197" s="1909"/>
      <c r="M197" s="1909"/>
      <c r="N197" s="1909"/>
      <c r="O197" s="1909"/>
      <c r="P197" s="1909"/>
      <c r="Q197" s="1909"/>
      <c r="R197" s="1909"/>
      <c r="S197" s="1909"/>
      <c r="T197" s="1909"/>
      <c r="U197" s="1909"/>
      <c r="V197" s="1909"/>
      <c r="W197" s="1909"/>
      <c r="X197" s="1909"/>
      <c r="Y197" s="1909"/>
      <c r="Z197" s="1909"/>
      <c r="AA197" s="1909"/>
      <c r="AB197" s="1909"/>
      <c r="AC197" s="1909"/>
      <c r="AD197" s="1909"/>
      <c r="AE197" s="1909"/>
      <c r="AF197" s="1909"/>
      <c r="AG197" s="1909"/>
      <c r="AH197" s="1909"/>
      <c r="AI197" s="1909"/>
      <c r="AJ197" s="1909"/>
      <c r="AK197" s="1909"/>
      <c r="AL197" s="1909"/>
      <c r="AM197" s="1909"/>
      <c r="AN197" s="1909"/>
      <c r="AO197" s="1909"/>
      <c r="AP197" s="1909"/>
      <c r="AQ197" s="1909"/>
      <c r="AR197" s="1909"/>
      <c r="AS197" s="1909"/>
      <c r="AT197" s="1909"/>
      <c r="AU197" s="1909"/>
      <c r="AV197" s="1909"/>
      <c r="AW197" s="1909"/>
      <c r="AX197" s="1909"/>
      <c r="AY197" s="1909"/>
      <c r="AZ197" s="1909"/>
      <c r="BA197" s="1909"/>
      <c r="BB197" s="1909"/>
      <c r="BC197" s="1909"/>
      <c r="BD197" s="1909"/>
      <c r="BE197" s="1909"/>
      <c r="BF197" s="1909"/>
      <c r="BG197" s="1909"/>
      <c r="BH197" s="1909"/>
      <c r="BI197" s="1909"/>
    </row>
    <row r="198" spans="1:61">
      <c r="A198" s="1956"/>
      <c r="B198" s="1955"/>
      <c r="C198" s="1955"/>
      <c r="D198" s="1955"/>
      <c r="E198" s="1955"/>
      <c r="F198" s="1955"/>
      <c r="G198" s="1955"/>
      <c r="H198" s="1909"/>
      <c r="I198" s="1909"/>
      <c r="J198" s="1909"/>
      <c r="K198" s="1909"/>
      <c r="L198" s="1909"/>
      <c r="M198" s="1909"/>
      <c r="N198" s="1909"/>
      <c r="O198" s="1909"/>
      <c r="P198" s="1909"/>
      <c r="Q198" s="1909"/>
      <c r="R198" s="1909"/>
      <c r="S198" s="1909"/>
      <c r="T198" s="1909"/>
      <c r="U198" s="1909"/>
      <c r="V198" s="1909"/>
      <c r="W198" s="1909"/>
      <c r="X198" s="1909"/>
      <c r="Y198" s="1909"/>
      <c r="Z198" s="1909"/>
      <c r="AA198" s="1909"/>
      <c r="AB198" s="1909"/>
      <c r="AC198" s="1909"/>
      <c r="AD198" s="1909"/>
      <c r="AE198" s="1909"/>
      <c r="AF198" s="1909"/>
      <c r="AG198" s="1909"/>
      <c r="AH198" s="1909"/>
      <c r="AI198" s="1909"/>
      <c r="AJ198" s="1909"/>
      <c r="AK198" s="1909"/>
      <c r="AL198" s="1909"/>
      <c r="AM198" s="1909"/>
      <c r="AN198" s="1909"/>
      <c r="AO198" s="1909"/>
      <c r="AP198" s="1909"/>
      <c r="AQ198" s="1909"/>
      <c r="AR198" s="1909"/>
      <c r="AS198" s="1909"/>
      <c r="AT198" s="1909"/>
      <c r="AU198" s="1909"/>
      <c r="AV198" s="1909"/>
      <c r="AW198" s="1909"/>
      <c r="AX198" s="1909"/>
      <c r="AY198" s="1909"/>
      <c r="AZ198" s="1909"/>
      <c r="BA198" s="1909"/>
      <c r="BB198" s="1909"/>
      <c r="BC198" s="1909"/>
      <c r="BD198" s="1909"/>
      <c r="BE198" s="1909"/>
      <c r="BF198" s="1909"/>
      <c r="BG198" s="1909"/>
      <c r="BH198" s="1909"/>
      <c r="BI198" s="1909"/>
    </row>
    <row r="199" spans="1:61">
      <c r="A199" s="1956"/>
      <c r="B199" s="1955"/>
      <c r="C199" s="1955"/>
      <c r="D199" s="1955"/>
      <c r="E199" s="1955"/>
      <c r="F199" s="1955"/>
      <c r="G199" s="1955"/>
      <c r="H199" s="1909"/>
      <c r="I199" s="1909"/>
      <c r="J199" s="1909"/>
      <c r="K199" s="1909"/>
      <c r="L199" s="1909"/>
      <c r="M199" s="1909"/>
      <c r="N199" s="1909"/>
      <c r="O199" s="1909"/>
      <c r="P199" s="1909"/>
      <c r="Q199" s="1909"/>
      <c r="R199" s="1909"/>
      <c r="S199" s="1909"/>
      <c r="T199" s="1909"/>
      <c r="U199" s="1909"/>
      <c r="V199" s="1909"/>
      <c r="W199" s="1909"/>
      <c r="X199" s="1909"/>
      <c r="Y199" s="1909"/>
      <c r="Z199" s="1909"/>
      <c r="AA199" s="1909"/>
      <c r="AB199" s="1909"/>
      <c r="AC199" s="1909"/>
      <c r="AD199" s="1909"/>
      <c r="AE199" s="1909"/>
      <c r="AF199" s="1909"/>
      <c r="AG199" s="1909"/>
      <c r="AH199" s="1909"/>
      <c r="AI199" s="1909"/>
      <c r="AJ199" s="1909"/>
      <c r="AK199" s="1909"/>
      <c r="AL199" s="1909"/>
      <c r="AM199" s="1909"/>
      <c r="AN199" s="1909"/>
      <c r="AO199" s="1909"/>
      <c r="AP199" s="1909"/>
      <c r="AQ199" s="1909"/>
      <c r="AR199" s="1909"/>
      <c r="AS199" s="1909"/>
      <c r="AT199" s="1909"/>
      <c r="AU199" s="1909"/>
      <c r="AV199" s="1909"/>
      <c r="AW199" s="1909"/>
      <c r="AX199" s="1909"/>
      <c r="AY199" s="1909"/>
      <c r="AZ199" s="1909"/>
      <c r="BA199" s="1909"/>
      <c r="BB199" s="1909"/>
      <c r="BC199" s="1909"/>
      <c r="BD199" s="1909"/>
      <c r="BE199" s="1909"/>
      <c r="BF199" s="1909"/>
      <c r="BG199" s="1909"/>
      <c r="BH199" s="1909"/>
      <c r="BI199" s="1909"/>
    </row>
    <row r="200" spans="1:61">
      <c r="A200" s="1956"/>
      <c r="B200" s="1955"/>
      <c r="C200" s="1955"/>
      <c r="D200" s="1955"/>
      <c r="E200" s="1955"/>
      <c r="F200" s="1955"/>
      <c r="G200" s="1955"/>
      <c r="H200" s="1909"/>
      <c r="I200" s="1909"/>
      <c r="J200" s="1909"/>
      <c r="K200" s="1909"/>
      <c r="L200" s="1909"/>
      <c r="M200" s="1909"/>
      <c r="N200" s="1909"/>
      <c r="O200" s="1909"/>
      <c r="P200" s="1909"/>
      <c r="Q200" s="1909"/>
      <c r="R200" s="1909"/>
      <c r="S200" s="1909"/>
      <c r="T200" s="1909"/>
      <c r="U200" s="1909"/>
      <c r="V200" s="1909"/>
      <c r="W200" s="1909"/>
      <c r="X200" s="1909"/>
      <c r="Y200" s="1909"/>
      <c r="Z200" s="1909"/>
      <c r="AA200" s="1909"/>
      <c r="AB200" s="1909"/>
      <c r="AC200" s="1909"/>
      <c r="AD200" s="1909"/>
      <c r="AE200" s="1909"/>
      <c r="AF200" s="1909"/>
      <c r="AG200" s="1909"/>
      <c r="AH200" s="1909"/>
      <c r="AI200" s="1909"/>
      <c r="AJ200" s="1909"/>
      <c r="AK200" s="1909"/>
      <c r="AL200" s="1909"/>
      <c r="AM200" s="1909"/>
      <c r="AN200" s="1909"/>
      <c r="AO200" s="1909"/>
      <c r="AP200" s="1909"/>
      <c r="AQ200" s="1909"/>
      <c r="AR200" s="1909"/>
      <c r="AS200" s="1909"/>
      <c r="AT200" s="1909"/>
      <c r="AU200" s="1909"/>
      <c r="AV200" s="1909"/>
      <c r="AW200" s="1909"/>
      <c r="AX200" s="1909"/>
      <c r="AY200" s="1909"/>
      <c r="AZ200" s="1909"/>
      <c r="BA200" s="1909"/>
      <c r="BB200" s="1909"/>
      <c r="BC200" s="1909"/>
      <c r="BD200" s="1909"/>
      <c r="BE200" s="1909"/>
      <c r="BF200" s="1909"/>
      <c r="BG200" s="1909"/>
      <c r="BH200" s="1909"/>
      <c r="BI200" s="1909"/>
    </row>
    <row r="201" spans="1:61">
      <c r="A201" s="1956"/>
      <c r="B201" s="1955"/>
      <c r="C201" s="1955"/>
      <c r="D201" s="1955"/>
      <c r="E201" s="1955"/>
      <c r="F201" s="1955"/>
      <c r="G201" s="1955"/>
      <c r="H201" s="1909"/>
      <c r="I201" s="1909"/>
      <c r="J201" s="1909"/>
      <c r="K201" s="1909"/>
      <c r="L201" s="1909"/>
      <c r="M201" s="1909"/>
      <c r="N201" s="1909"/>
      <c r="O201" s="1909"/>
      <c r="P201" s="1909"/>
      <c r="Q201" s="1909"/>
      <c r="R201" s="1909"/>
      <c r="S201" s="1909"/>
      <c r="T201" s="1909"/>
      <c r="U201" s="1909"/>
      <c r="V201" s="1909"/>
      <c r="W201" s="1909"/>
      <c r="X201" s="1909"/>
      <c r="Y201" s="1909"/>
      <c r="Z201" s="1909"/>
      <c r="AA201" s="1909"/>
      <c r="AB201" s="1909"/>
      <c r="AC201" s="1909"/>
      <c r="AD201" s="1909"/>
      <c r="AE201" s="1909"/>
      <c r="AF201" s="1909"/>
      <c r="AG201" s="1909"/>
      <c r="AH201" s="1909"/>
      <c r="AI201" s="1909"/>
      <c r="AJ201" s="1909"/>
      <c r="AK201" s="1909"/>
      <c r="AL201" s="1909"/>
      <c r="AM201" s="1909"/>
      <c r="AN201" s="1909"/>
      <c r="AO201" s="1909"/>
      <c r="AP201" s="1909"/>
      <c r="AQ201" s="1909"/>
      <c r="AR201" s="1909"/>
      <c r="AS201" s="1909"/>
      <c r="AT201" s="1909"/>
      <c r="AU201" s="1909"/>
      <c r="AV201" s="1909"/>
      <c r="AW201" s="1909"/>
      <c r="AX201" s="1909"/>
      <c r="AY201" s="1909"/>
      <c r="AZ201" s="1909"/>
      <c r="BA201" s="1909"/>
      <c r="BB201" s="1909"/>
      <c r="BC201" s="1909"/>
      <c r="BD201" s="1909"/>
      <c r="BE201" s="1909"/>
      <c r="BF201" s="1909"/>
      <c r="BG201" s="1909"/>
      <c r="BH201" s="1909"/>
      <c r="BI201" s="1909"/>
    </row>
    <row r="202" spans="1:61">
      <c r="A202" s="1956"/>
      <c r="B202" s="1955"/>
      <c r="C202" s="1955"/>
      <c r="D202" s="1955"/>
      <c r="E202" s="1955"/>
      <c r="F202" s="1955"/>
      <c r="G202" s="1955"/>
      <c r="H202" s="1909"/>
      <c r="I202" s="1909"/>
      <c r="J202" s="1909"/>
      <c r="K202" s="1909"/>
      <c r="L202" s="1909"/>
      <c r="M202" s="1909"/>
      <c r="N202" s="1909"/>
      <c r="O202" s="1909"/>
      <c r="P202" s="1909"/>
      <c r="Q202" s="1909"/>
      <c r="R202" s="1909"/>
      <c r="S202" s="1909"/>
      <c r="T202" s="1909"/>
      <c r="U202" s="1909"/>
      <c r="V202" s="1909"/>
      <c r="W202" s="1909"/>
      <c r="X202" s="1909"/>
      <c r="Y202" s="1909"/>
      <c r="Z202" s="1909"/>
      <c r="AA202" s="1909"/>
      <c r="AB202" s="1909"/>
      <c r="AC202" s="1909"/>
      <c r="AD202" s="1909"/>
      <c r="AE202" s="1909"/>
      <c r="AF202" s="1909"/>
      <c r="AG202" s="1909"/>
      <c r="AH202" s="1909"/>
      <c r="AI202" s="1909"/>
      <c r="AJ202" s="1909"/>
      <c r="AK202" s="1909"/>
      <c r="AL202" s="1909"/>
      <c r="AM202" s="1909"/>
      <c r="AN202" s="1909"/>
      <c r="AO202" s="1909"/>
      <c r="AP202" s="1909"/>
      <c r="AQ202" s="1909"/>
      <c r="AR202" s="1909"/>
      <c r="AS202" s="1909"/>
      <c r="AT202" s="1909"/>
      <c r="AU202" s="1909"/>
      <c r="AV202" s="1909"/>
      <c r="AW202" s="1909"/>
      <c r="AX202" s="1909"/>
      <c r="AY202" s="1909"/>
      <c r="AZ202" s="1909"/>
      <c r="BA202" s="1909"/>
      <c r="BB202" s="1909"/>
      <c r="BC202" s="1909"/>
      <c r="BD202" s="1909"/>
      <c r="BE202" s="1909"/>
      <c r="BF202" s="1909"/>
      <c r="BG202" s="1909"/>
      <c r="BH202" s="1909"/>
      <c r="BI202" s="1909"/>
    </row>
    <row r="203" spans="1:61">
      <c r="A203" s="1956"/>
      <c r="B203" s="1955"/>
      <c r="C203" s="1955"/>
      <c r="D203" s="1955"/>
      <c r="E203" s="1955"/>
      <c r="F203" s="1955"/>
      <c r="G203" s="1955"/>
      <c r="H203" s="1909"/>
      <c r="I203" s="1909"/>
      <c r="J203" s="1909"/>
      <c r="K203" s="1909"/>
      <c r="L203" s="1909"/>
      <c r="M203" s="1909"/>
      <c r="N203" s="1909"/>
      <c r="O203" s="1909"/>
      <c r="P203" s="1909"/>
      <c r="Q203" s="1909"/>
      <c r="R203" s="1909"/>
      <c r="S203" s="1909"/>
      <c r="T203" s="1909"/>
      <c r="U203" s="1909"/>
      <c r="V203" s="1909"/>
      <c r="W203" s="1909"/>
      <c r="X203" s="1909"/>
      <c r="Y203" s="1909"/>
      <c r="Z203" s="1909"/>
      <c r="AA203" s="1909"/>
      <c r="AB203" s="1909"/>
      <c r="AC203" s="1909"/>
      <c r="AD203" s="1909"/>
      <c r="AE203" s="1909"/>
      <c r="AF203" s="1909"/>
      <c r="AG203" s="1909"/>
      <c r="AH203" s="1909"/>
      <c r="AI203" s="1909"/>
      <c r="AJ203" s="1909"/>
      <c r="AK203" s="1909"/>
      <c r="AL203" s="1909"/>
      <c r="AM203" s="1909"/>
      <c r="AN203" s="1909"/>
      <c r="AO203" s="1909"/>
      <c r="AP203" s="1909"/>
      <c r="AQ203" s="1909"/>
      <c r="AR203" s="1909"/>
      <c r="AS203" s="1909"/>
      <c r="AT203" s="1909"/>
      <c r="AU203" s="1909"/>
      <c r="AV203" s="1909"/>
      <c r="AW203" s="1909"/>
      <c r="AX203" s="1909"/>
      <c r="AY203" s="1909"/>
      <c r="AZ203" s="1909"/>
      <c r="BA203" s="1909"/>
      <c r="BB203" s="1909"/>
      <c r="BC203" s="1909"/>
      <c r="BD203" s="1909"/>
      <c r="BE203" s="1909"/>
      <c r="BF203" s="1909"/>
      <c r="BG203" s="1909"/>
      <c r="BH203" s="1909"/>
      <c r="BI203" s="1909"/>
    </row>
    <row r="204" spans="1:61">
      <c r="A204" s="1956"/>
      <c r="B204" s="1955"/>
      <c r="C204" s="1955"/>
      <c r="D204" s="1955"/>
      <c r="E204" s="1955"/>
      <c r="F204" s="1955"/>
      <c r="G204" s="1955"/>
      <c r="H204" s="1909"/>
      <c r="I204" s="1909"/>
      <c r="J204" s="1909"/>
      <c r="K204" s="1909"/>
      <c r="L204" s="1909"/>
      <c r="M204" s="1909"/>
      <c r="N204" s="1909"/>
      <c r="O204" s="1909"/>
      <c r="P204" s="1909"/>
      <c r="Q204" s="1909"/>
      <c r="R204" s="1909"/>
      <c r="S204" s="1909"/>
      <c r="T204" s="1909"/>
      <c r="U204" s="1909"/>
      <c r="V204" s="1909"/>
      <c r="W204" s="1909"/>
      <c r="X204" s="1909"/>
      <c r="Y204" s="1909"/>
      <c r="Z204" s="1909"/>
      <c r="AA204" s="1909"/>
      <c r="AB204" s="1909"/>
      <c r="AC204" s="1909"/>
      <c r="AD204" s="1909"/>
      <c r="AE204" s="1909"/>
      <c r="AF204" s="1909"/>
      <c r="AG204" s="1909"/>
      <c r="AH204" s="1909"/>
      <c r="AI204" s="1909"/>
      <c r="AJ204" s="1909"/>
      <c r="AK204" s="1909"/>
      <c r="AL204" s="1909"/>
      <c r="AM204" s="1909"/>
      <c r="AN204" s="1909"/>
      <c r="AO204" s="1909"/>
      <c r="AP204" s="1909"/>
      <c r="AQ204" s="1909"/>
      <c r="AR204" s="1909"/>
      <c r="AS204" s="1909"/>
      <c r="AT204" s="1909"/>
      <c r="AU204" s="1909"/>
      <c r="AV204" s="1909"/>
      <c r="AW204" s="1909"/>
      <c r="AX204" s="1909"/>
      <c r="AY204" s="1909"/>
      <c r="AZ204" s="1909"/>
      <c r="BA204" s="1909"/>
      <c r="BB204" s="1909"/>
      <c r="BC204" s="1909"/>
      <c r="BD204" s="1909"/>
      <c r="BE204" s="1909"/>
      <c r="BF204" s="1909"/>
      <c r="BG204" s="1909"/>
      <c r="BH204" s="1909"/>
      <c r="BI204" s="1909"/>
    </row>
    <row r="205" spans="1:61">
      <c r="A205" s="1956"/>
      <c r="B205" s="1955"/>
      <c r="C205" s="1955"/>
      <c r="D205" s="1955"/>
      <c r="E205" s="1955"/>
      <c r="F205" s="1955"/>
      <c r="G205" s="1955"/>
      <c r="H205" s="1909"/>
      <c r="I205" s="1909"/>
      <c r="J205" s="1909"/>
      <c r="K205" s="1909"/>
      <c r="L205" s="1909"/>
      <c r="M205" s="1909"/>
      <c r="N205" s="1909"/>
      <c r="O205" s="1909"/>
      <c r="P205" s="1909"/>
      <c r="Q205" s="1909"/>
      <c r="R205" s="1909"/>
      <c r="S205" s="1909"/>
      <c r="T205" s="1909"/>
      <c r="U205" s="1909"/>
      <c r="V205" s="1909"/>
      <c r="W205" s="1909"/>
      <c r="X205" s="1909"/>
      <c r="Y205" s="1909"/>
      <c r="Z205" s="1909"/>
      <c r="AA205" s="1909"/>
      <c r="AB205" s="1909"/>
      <c r="AC205" s="1909"/>
      <c r="AD205" s="1909"/>
      <c r="AE205" s="1909"/>
      <c r="AF205" s="1909"/>
      <c r="AG205" s="1909"/>
      <c r="AH205" s="1909"/>
      <c r="AI205" s="1909"/>
      <c r="AJ205" s="1909"/>
      <c r="AK205" s="1909"/>
      <c r="AL205" s="1909"/>
      <c r="AM205" s="1909"/>
      <c r="AN205" s="1909"/>
      <c r="AO205" s="1909"/>
      <c r="AP205" s="1909"/>
      <c r="AQ205" s="1909"/>
      <c r="AR205" s="1909"/>
      <c r="AS205" s="1909"/>
      <c r="AT205" s="1909"/>
      <c r="AU205" s="1909"/>
      <c r="AV205" s="1909"/>
      <c r="AW205" s="1909"/>
      <c r="AX205" s="1909"/>
      <c r="AY205" s="1909"/>
      <c r="AZ205" s="1909"/>
      <c r="BA205" s="1909"/>
      <c r="BB205" s="1909"/>
      <c r="BC205" s="1909"/>
      <c r="BD205" s="1909"/>
      <c r="BE205" s="1909"/>
      <c r="BF205" s="1909"/>
      <c r="BG205" s="1909"/>
      <c r="BH205" s="1909"/>
      <c r="BI205" s="1909"/>
    </row>
    <row r="206" spans="1:61">
      <c r="A206" s="1956"/>
      <c r="B206" s="1955"/>
      <c r="C206" s="1955"/>
      <c r="D206" s="1955"/>
      <c r="E206" s="1955"/>
      <c r="F206" s="1955"/>
      <c r="G206" s="1955"/>
      <c r="H206" s="1909"/>
      <c r="I206" s="1909"/>
      <c r="J206" s="1909"/>
      <c r="K206" s="1909"/>
      <c r="L206" s="1909"/>
      <c r="M206" s="1909"/>
      <c r="N206" s="1909"/>
      <c r="O206" s="1909"/>
      <c r="P206" s="1909"/>
      <c r="Q206" s="1909"/>
      <c r="R206" s="1909"/>
      <c r="S206" s="1909"/>
      <c r="T206" s="1909"/>
      <c r="U206" s="1909"/>
      <c r="V206" s="1909"/>
      <c r="W206" s="1909"/>
      <c r="X206" s="1909"/>
      <c r="Y206" s="1909"/>
      <c r="Z206" s="1909"/>
      <c r="AA206" s="1909"/>
      <c r="AB206" s="1909"/>
      <c r="AC206" s="1909"/>
      <c r="AD206" s="1909"/>
      <c r="AE206" s="1909"/>
      <c r="AF206" s="1909"/>
      <c r="AG206" s="1909"/>
      <c r="AH206" s="1909"/>
      <c r="AI206" s="1909"/>
      <c r="AJ206" s="1909"/>
      <c r="AK206" s="1909"/>
      <c r="AL206" s="1909"/>
      <c r="AM206" s="1909"/>
      <c r="AN206" s="1909"/>
      <c r="AO206" s="1909"/>
      <c r="AP206" s="1909"/>
      <c r="AQ206" s="1909"/>
      <c r="AR206" s="1909"/>
      <c r="AS206" s="1909"/>
      <c r="AT206" s="1909"/>
      <c r="AU206" s="1909"/>
      <c r="AV206" s="1909"/>
      <c r="AW206" s="1909"/>
      <c r="AX206" s="1909"/>
      <c r="AY206" s="1909"/>
      <c r="AZ206" s="1909"/>
      <c r="BA206" s="1909"/>
      <c r="BB206" s="1909"/>
      <c r="BC206" s="1909"/>
      <c r="BD206" s="1909"/>
      <c r="BE206" s="1909"/>
      <c r="BF206" s="1909"/>
      <c r="BG206" s="1909"/>
      <c r="BH206" s="1909"/>
      <c r="BI206" s="1909"/>
    </row>
    <row r="207" spans="1:61">
      <c r="A207" s="1956"/>
      <c r="B207" s="1955"/>
      <c r="C207" s="1955"/>
      <c r="D207" s="1955"/>
      <c r="E207" s="1955"/>
      <c r="F207" s="1955"/>
      <c r="G207" s="1955"/>
      <c r="H207" s="1909"/>
      <c r="I207" s="1909"/>
      <c r="J207" s="1909"/>
      <c r="K207" s="1909"/>
      <c r="L207" s="1909"/>
      <c r="M207" s="1909"/>
      <c r="N207" s="1909"/>
      <c r="O207" s="1909"/>
      <c r="P207" s="1909"/>
      <c r="Q207" s="1909"/>
      <c r="R207" s="1909"/>
      <c r="S207" s="1909"/>
      <c r="T207" s="1909"/>
      <c r="U207" s="1909"/>
      <c r="V207" s="1909"/>
      <c r="W207" s="1909"/>
      <c r="X207" s="1909"/>
      <c r="Y207" s="1909"/>
      <c r="Z207" s="1909"/>
      <c r="AA207" s="1909"/>
      <c r="AB207" s="1909"/>
      <c r="AC207" s="1909"/>
      <c r="AD207" s="1909"/>
      <c r="AE207" s="1909"/>
      <c r="AF207" s="1909"/>
      <c r="AG207" s="1909"/>
      <c r="AH207" s="1909"/>
      <c r="AI207" s="1909"/>
      <c r="AJ207" s="1909"/>
      <c r="AK207" s="1909"/>
      <c r="AL207" s="1909"/>
      <c r="AM207" s="1909"/>
      <c r="AN207" s="1909"/>
      <c r="AO207" s="1909"/>
      <c r="AP207" s="1909"/>
      <c r="AQ207" s="1909"/>
      <c r="AR207" s="1909"/>
      <c r="AS207" s="1909"/>
      <c r="AT207" s="1909"/>
      <c r="AU207" s="1909"/>
      <c r="AV207" s="1909"/>
      <c r="AW207" s="1909"/>
      <c r="AX207" s="1909"/>
      <c r="AY207" s="1909"/>
      <c r="AZ207" s="1909"/>
      <c r="BA207" s="1909"/>
      <c r="BB207" s="1909"/>
      <c r="BC207" s="1909"/>
      <c r="BD207" s="1909"/>
      <c r="BE207" s="1909"/>
      <c r="BF207" s="1909"/>
      <c r="BG207" s="1909"/>
      <c r="BH207" s="1909"/>
      <c r="BI207" s="1909"/>
    </row>
    <row r="208" spans="1:61">
      <c r="A208" s="1956"/>
      <c r="B208" s="1955"/>
      <c r="C208" s="1955"/>
      <c r="D208" s="1955"/>
      <c r="E208" s="1955"/>
      <c r="F208" s="1955"/>
      <c r="G208" s="1955"/>
      <c r="H208" s="1909"/>
      <c r="I208" s="1909"/>
      <c r="J208" s="1909"/>
      <c r="K208" s="1909"/>
      <c r="L208" s="1909"/>
      <c r="M208" s="1909"/>
      <c r="N208" s="1909"/>
      <c r="O208" s="1909"/>
      <c r="P208" s="1909"/>
      <c r="Q208" s="1909"/>
      <c r="R208" s="1909"/>
      <c r="S208" s="1909"/>
      <c r="T208" s="1909"/>
      <c r="U208" s="1909"/>
      <c r="V208" s="1909"/>
      <c r="W208" s="1909"/>
      <c r="X208" s="1909"/>
      <c r="Y208" s="1909"/>
      <c r="Z208" s="1909"/>
      <c r="AA208" s="1909"/>
      <c r="AB208" s="1909"/>
      <c r="AC208" s="1909"/>
      <c r="AD208" s="1909"/>
      <c r="AE208" s="1909"/>
      <c r="AF208" s="1909"/>
      <c r="AG208" s="1909"/>
      <c r="AH208" s="1909"/>
      <c r="AI208" s="1909"/>
      <c r="AJ208" s="1909"/>
      <c r="AK208" s="1909"/>
      <c r="AL208" s="1909"/>
      <c r="AM208" s="1909"/>
      <c r="AN208" s="1909"/>
      <c r="AO208" s="1909"/>
      <c r="AP208" s="1909"/>
      <c r="AQ208" s="1909"/>
      <c r="AR208" s="1909"/>
      <c r="AS208" s="1909"/>
      <c r="AT208" s="1909"/>
      <c r="AU208" s="1909"/>
      <c r="AV208" s="1909"/>
      <c r="AW208" s="1909"/>
      <c r="AX208" s="1909"/>
      <c r="AY208" s="1909"/>
      <c r="AZ208" s="1909"/>
      <c r="BA208" s="1909"/>
      <c r="BB208" s="1909"/>
      <c r="BC208" s="1909"/>
      <c r="BD208" s="1909"/>
      <c r="BE208" s="1909"/>
      <c r="BF208" s="1909"/>
      <c r="BG208" s="1909"/>
      <c r="BH208" s="1909"/>
      <c r="BI208" s="1909"/>
    </row>
    <row r="209" spans="1:61">
      <c r="A209" s="1956"/>
      <c r="B209" s="1955"/>
      <c r="C209" s="1955"/>
      <c r="D209" s="1955"/>
      <c r="E209" s="1955"/>
      <c r="F209" s="1955"/>
      <c r="G209" s="1955"/>
      <c r="H209" s="1909"/>
      <c r="I209" s="1909"/>
      <c r="J209" s="1909"/>
      <c r="K209" s="1909"/>
      <c r="L209" s="1909"/>
      <c r="M209" s="1909"/>
      <c r="N209" s="1909"/>
      <c r="O209" s="1909"/>
      <c r="P209" s="1909"/>
      <c r="Q209" s="1909"/>
      <c r="R209" s="1909"/>
      <c r="S209" s="1909"/>
      <c r="T209" s="1909"/>
      <c r="U209" s="1909"/>
      <c r="V209" s="1909"/>
      <c r="W209" s="1909"/>
      <c r="X209" s="1909"/>
      <c r="Y209" s="1909"/>
      <c r="Z209" s="1909"/>
      <c r="AA209" s="1909"/>
      <c r="AB209" s="1909"/>
      <c r="AC209" s="1909"/>
      <c r="AD209" s="1909"/>
      <c r="AE209" s="1909"/>
      <c r="AF209" s="1909"/>
      <c r="AG209" s="1909"/>
      <c r="AH209" s="1909"/>
      <c r="AI209" s="1909"/>
      <c r="AJ209" s="1909"/>
      <c r="AK209" s="1909"/>
      <c r="AL209" s="1909"/>
      <c r="AM209" s="1909"/>
      <c r="AN209" s="1909"/>
      <c r="AO209" s="1909"/>
      <c r="AP209" s="1909"/>
      <c r="AQ209" s="1909"/>
      <c r="AR209" s="1909"/>
      <c r="AS209" s="1909"/>
      <c r="AT209" s="1909"/>
      <c r="AU209" s="1909"/>
      <c r="AV209" s="1909"/>
      <c r="AW209" s="1909"/>
      <c r="AX209" s="1909"/>
      <c r="AY209" s="1909"/>
      <c r="AZ209" s="1909"/>
      <c r="BA209" s="1909"/>
      <c r="BB209" s="1909"/>
      <c r="BC209" s="1909"/>
      <c r="BD209" s="1909"/>
      <c r="BE209" s="1909"/>
      <c r="BF209" s="1909"/>
      <c r="BG209" s="1909"/>
      <c r="BH209" s="1909"/>
      <c r="BI209" s="1909"/>
    </row>
    <row r="210" spans="1:61">
      <c r="A210" s="1956"/>
      <c r="B210" s="1955"/>
      <c r="C210" s="1955"/>
      <c r="D210" s="1955"/>
      <c r="E210" s="1955"/>
      <c r="F210" s="1955"/>
      <c r="G210" s="1955"/>
      <c r="H210" s="1909"/>
      <c r="I210" s="1909"/>
      <c r="J210" s="1909"/>
      <c r="K210" s="1909"/>
      <c r="L210" s="1909"/>
      <c r="M210" s="1909"/>
      <c r="N210" s="1909"/>
      <c r="O210" s="1909"/>
      <c r="P210" s="1909"/>
      <c r="Q210" s="1909"/>
      <c r="R210" s="1909"/>
      <c r="S210" s="1909"/>
      <c r="T210" s="1909"/>
      <c r="U210" s="1909"/>
      <c r="V210" s="1909"/>
      <c r="W210" s="1909"/>
      <c r="X210" s="1909"/>
      <c r="Y210" s="1909"/>
      <c r="Z210" s="1909"/>
      <c r="AA210" s="1909"/>
      <c r="AB210" s="1909"/>
      <c r="AC210" s="1909"/>
      <c r="AD210" s="1909"/>
      <c r="AE210" s="1909"/>
      <c r="AF210" s="1909"/>
      <c r="AG210" s="1909"/>
      <c r="AH210" s="1909"/>
      <c r="AI210" s="1909"/>
      <c r="AJ210" s="1909"/>
      <c r="AK210" s="1909"/>
      <c r="AL210" s="1909"/>
      <c r="AM210" s="1909"/>
      <c r="AN210" s="1909"/>
      <c r="AO210" s="1909"/>
      <c r="AP210" s="1909"/>
      <c r="AQ210" s="1909"/>
      <c r="AR210" s="1909"/>
      <c r="AS210" s="1909"/>
      <c r="AT210" s="1909"/>
      <c r="AU210" s="1909"/>
      <c r="AV210" s="1909"/>
      <c r="AW210" s="1909"/>
      <c r="AX210" s="1909"/>
      <c r="AY210" s="1909"/>
      <c r="AZ210" s="1909"/>
      <c r="BA210" s="1909"/>
      <c r="BB210" s="1909"/>
      <c r="BC210" s="1909"/>
      <c r="BD210" s="1909"/>
      <c r="BE210" s="1909"/>
      <c r="BF210" s="1909"/>
      <c r="BG210" s="1909"/>
      <c r="BH210" s="1909"/>
      <c r="BI210" s="1909"/>
    </row>
    <row r="211" spans="1:61">
      <c r="A211" s="1956"/>
      <c r="B211" s="1955"/>
      <c r="C211" s="1955"/>
      <c r="D211" s="1955"/>
      <c r="E211" s="1955"/>
      <c r="F211" s="1955"/>
      <c r="G211" s="1955"/>
      <c r="H211" s="1909"/>
      <c r="I211" s="1909"/>
      <c r="J211" s="1909"/>
      <c r="K211" s="1909"/>
      <c r="L211" s="1909"/>
      <c r="M211" s="1909"/>
      <c r="N211" s="1909"/>
      <c r="O211" s="1909"/>
      <c r="P211" s="1909"/>
      <c r="Q211" s="1909"/>
      <c r="R211" s="1909"/>
      <c r="S211" s="1909"/>
      <c r="T211" s="1909"/>
      <c r="U211" s="1909"/>
      <c r="V211" s="1909"/>
      <c r="W211" s="1909"/>
      <c r="X211" s="1909"/>
      <c r="Y211" s="1909"/>
      <c r="Z211" s="1909"/>
      <c r="AA211" s="1909"/>
      <c r="AB211" s="1909"/>
      <c r="AC211" s="1909"/>
      <c r="AD211" s="1909"/>
      <c r="AE211" s="1909"/>
      <c r="AF211" s="1909"/>
      <c r="AG211" s="1909"/>
      <c r="AH211" s="1909"/>
      <c r="AI211" s="1909"/>
      <c r="AJ211" s="1909"/>
      <c r="AK211" s="1909"/>
      <c r="AL211" s="1909"/>
      <c r="AM211" s="1909"/>
      <c r="AN211" s="1909"/>
      <c r="AO211" s="1909"/>
      <c r="AP211" s="1909"/>
      <c r="AQ211" s="1909"/>
      <c r="AR211" s="1909"/>
      <c r="AS211" s="1909"/>
      <c r="AT211" s="1909"/>
      <c r="AU211" s="1909"/>
      <c r="AV211" s="1909"/>
      <c r="AW211" s="1909"/>
      <c r="AX211" s="1909"/>
      <c r="AY211" s="1909"/>
      <c r="AZ211" s="1909"/>
      <c r="BA211" s="1909"/>
      <c r="BB211" s="1909"/>
      <c r="BC211" s="1909"/>
      <c r="BD211" s="1909"/>
      <c r="BE211" s="1909"/>
      <c r="BF211" s="1909"/>
      <c r="BG211" s="1909"/>
      <c r="BH211" s="1909"/>
      <c r="BI211" s="1909"/>
    </row>
    <row r="212" spans="1:61">
      <c r="A212" s="1956"/>
      <c r="B212" s="1955"/>
      <c r="C212" s="1955"/>
      <c r="D212" s="1955"/>
      <c r="E212" s="1955"/>
      <c r="F212" s="1955"/>
      <c r="G212" s="1955"/>
      <c r="H212" s="1909"/>
      <c r="I212" s="1909"/>
      <c r="J212" s="1909"/>
      <c r="K212" s="1909"/>
      <c r="L212" s="1909"/>
      <c r="M212" s="1909"/>
      <c r="N212" s="1909"/>
      <c r="O212" s="1909"/>
      <c r="P212" s="1909"/>
      <c r="Q212" s="1909"/>
      <c r="R212" s="1909"/>
      <c r="S212" s="1909"/>
      <c r="T212" s="1909"/>
      <c r="U212" s="1909"/>
      <c r="V212" s="1909"/>
      <c r="W212" s="1909"/>
      <c r="X212" s="1909"/>
      <c r="Y212" s="1909"/>
      <c r="Z212" s="1909"/>
      <c r="AA212" s="1909"/>
      <c r="AB212" s="1909"/>
      <c r="AC212" s="1909"/>
      <c r="AD212" s="1909"/>
      <c r="AE212" s="1909"/>
      <c r="AF212" s="1909"/>
      <c r="AG212" s="1909"/>
      <c r="AH212" s="1909"/>
      <c r="AI212" s="1909"/>
      <c r="AJ212" s="1909"/>
      <c r="AK212" s="1909"/>
      <c r="AL212" s="1909"/>
      <c r="AM212" s="1909"/>
      <c r="AN212" s="1909"/>
      <c r="AO212" s="1909"/>
      <c r="AP212" s="1909"/>
      <c r="AQ212" s="1909"/>
      <c r="AR212" s="1909"/>
      <c r="AS212" s="1909"/>
      <c r="AT212" s="1909"/>
      <c r="AU212" s="1909"/>
      <c r="AV212" s="1909"/>
      <c r="AW212" s="1909"/>
      <c r="AX212" s="1909"/>
      <c r="AY212" s="1909"/>
      <c r="AZ212" s="1909"/>
      <c r="BA212" s="1909"/>
      <c r="BB212" s="1909"/>
      <c r="BC212" s="1909"/>
      <c r="BD212" s="1909"/>
      <c r="BE212" s="1909"/>
      <c r="BF212" s="1909"/>
      <c r="BG212" s="1909"/>
      <c r="BH212" s="1909"/>
      <c r="BI212" s="1909"/>
    </row>
    <row r="213" spans="1:61">
      <c r="A213" s="1956"/>
      <c r="B213" s="1955"/>
      <c r="C213" s="1955"/>
      <c r="D213" s="1955"/>
      <c r="E213" s="1955"/>
      <c r="F213" s="1955"/>
      <c r="G213" s="1955"/>
      <c r="H213" s="1909"/>
      <c r="I213" s="1909"/>
      <c r="J213" s="1909"/>
      <c r="K213" s="1909"/>
      <c r="L213" s="1909"/>
      <c r="M213" s="1909"/>
      <c r="N213" s="1909"/>
      <c r="O213" s="1909"/>
      <c r="P213" s="1909"/>
      <c r="Q213" s="1909"/>
      <c r="R213" s="1909"/>
      <c r="S213" s="1909"/>
      <c r="T213" s="1909"/>
      <c r="U213" s="1909"/>
      <c r="V213" s="1909"/>
      <c r="W213" s="1909"/>
      <c r="X213" s="1909"/>
      <c r="Y213" s="1909"/>
      <c r="Z213" s="1909"/>
      <c r="AA213" s="1909"/>
      <c r="AB213" s="1909"/>
      <c r="AC213" s="1909"/>
      <c r="AD213" s="1909"/>
      <c r="AE213" s="1909"/>
      <c r="AF213" s="1909"/>
      <c r="AG213" s="1909"/>
      <c r="AH213" s="1909"/>
      <c r="AI213" s="1909"/>
      <c r="AJ213" s="1909"/>
      <c r="AK213" s="1909"/>
      <c r="AL213" s="1909"/>
      <c r="AM213" s="1909"/>
      <c r="AN213" s="1909"/>
      <c r="AO213" s="1909"/>
      <c r="AP213" s="1909"/>
      <c r="AQ213" s="1909"/>
      <c r="AR213" s="1909"/>
      <c r="AS213" s="1909"/>
      <c r="AT213" s="1909"/>
      <c r="AU213" s="1909"/>
      <c r="AV213" s="1909"/>
      <c r="AW213" s="1909"/>
      <c r="AX213" s="1909"/>
      <c r="AY213" s="1909"/>
      <c r="AZ213" s="1909"/>
      <c r="BA213" s="1909"/>
      <c r="BB213" s="1909"/>
      <c r="BC213" s="1909"/>
      <c r="BD213" s="1909"/>
      <c r="BE213" s="1909"/>
      <c r="BF213" s="1909"/>
      <c r="BG213" s="1909"/>
      <c r="BH213" s="1909"/>
      <c r="BI213" s="1909"/>
    </row>
    <row r="214" spans="1:61">
      <c r="A214" s="1956"/>
      <c r="B214" s="1955"/>
      <c r="C214" s="1955"/>
      <c r="D214" s="1955"/>
      <c r="E214" s="1955"/>
      <c r="F214" s="1955"/>
      <c r="G214" s="1955"/>
      <c r="H214" s="1909"/>
      <c r="I214" s="1909"/>
      <c r="J214" s="1909"/>
      <c r="K214" s="1909"/>
      <c r="L214" s="1909"/>
      <c r="M214" s="1909"/>
      <c r="N214" s="1909"/>
      <c r="O214" s="1909"/>
      <c r="P214" s="1909"/>
      <c r="Q214" s="1909"/>
      <c r="R214" s="1909"/>
      <c r="S214" s="1909"/>
      <c r="T214" s="1909"/>
      <c r="U214" s="1909"/>
      <c r="V214" s="1909"/>
      <c r="W214" s="1909"/>
      <c r="X214" s="1909"/>
      <c r="Y214" s="1909"/>
      <c r="Z214" s="1909"/>
      <c r="AA214" s="1909"/>
      <c r="AB214" s="1909"/>
      <c r="AC214" s="1909"/>
      <c r="AD214" s="1909"/>
      <c r="AE214" s="1909"/>
      <c r="AF214" s="1909"/>
      <c r="AG214" s="1909"/>
      <c r="AH214" s="1909"/>
      <c r="AI214" s="1909"/>
      <c r="AJ214" s="1909"/>
      <c r="AK214" s="1909"/>
      <c r="AL214" s="1909"/>
      <c r="AM214" s="1909"/>
      <c r="AN214" s="1909"/>
      <c r="AO214" s="1909"/>
      <c r="AP214" s="1909"/>
      <c r="AQ214" s="1909"/>
      <c r="AR214" s="1909"/>
      <c r="AS214" s="1909"/>
      <c r="AT214" s="1909"/>
      <c r="AU214" s="1909"/>
      <c r="AV214" s="1909"/>
      <c r="AW214" s="1909"/>
      <c r="AX214" s="1909"/>
      <c r="AY214" s="1909"/>
      <c r="AZ214" s="1909"/>
      <c r="BA214" s="1909"/>
      <c r="BB214" s="1909"/>
      <c r="BC214" s="1909"/>
      <c r="BD214" s="1909"/>
      <c r="BE214" s="1909"/>
      <c r="BF214" s="1909"/>
      <c r="BG214" s="1909"/>
      <c r="BH214" s="1909"/>
      <c r="BI214" s="1909"/>
    </row>
    <row r="215" spans="1:61">
      <c r="A215" s="1956"/>
      <c r="B215" s="1955"/>
      <c r="C215" s="1955"/>
      <c r="D215" s="1955"/>
      <c r="E215" s="1955"/>
      <c r="F215" s="1955"/>
      <c r="G215" s="1955"/>
      <c r="H215" s="1909"/>
      <c r="I215" s="1909"/>
      <c r="J215" s="1909"/>
      <c r="K215" s="1909"/>
      <c r="L215" s="1909"/>
      <c r="M215" s="1909"/>
      <c r="N215" s="1909"/>
      <c r="O215" s="1909"/>
      <c r="P215" s="1909"/>
      <c r="Q215" s="1909"/>
      <c r="R215" s="1909"/>
      <c r="S215" s="1909"/>
      <c r="T215" s="1909"/>
      <c r="U215" s="1909"/>
      <c r="V215" s="1909"/>
      <c r="W215" s="1909"/>
      <c r="X215" s="1909"/>
      <c r="Y215" s="1909"/>
      <c r="Z215" s="1909"/>
      <c r="AA215" s="1909"/>
      <c r="AB215" s="1909"/>
      <c r="AC215" s="1909"/>
      <c r="AD215" s="1909"/>
      <c r="AE215" s="1909"/>
      <c r="AF215" s="1909"/>
      <c r="AG215" s="1909"/>
      <c r="AH215" s="1909"/>
      <c r="AI215" s="1909"/>
      <c r="AJ215" s="1909"/>
      <c r="AK215" s="1909"/>
      <c r="AL215" s="1909"/>
      <c r="AM215" s="1909"/>
      <c r="AN215" s="1909"/>
      <c r="AO215" s="1909"/>
      <c r="AP215" s="1909"/>
      <c r="AQ215" s="1909"/>
      <c r="AR215" s="1909"/>
      <c r="AS215" s="1909"/>
      <c r="AT215" s="1909"/>
      <c r="AU215" s="1909"/>
      <c r="AV215" s="1909"/>
      <c r="AW215" s="1909"/>
      <c r="AX215" s="1909"/>
      <c r="AY215" s="1909"/>
      <c r="AZ215" s="1909"/>
      <c r="BA215" s="1909"/>
      <c r="BB215" s="1909"/>
      <c r="BC215" s="1909"/>
      <c r="BD215" s="1909"/>
      <c r="BE215" s="1909"/>
      <c r="BF215" s="1909"/>
      <c r="BG215" s="1909"/>
      <c r="BH215" s="1909"/>
      <c r="BI215" s="1909"/>
    </row>
    <row r="216" spans="1:61">
      <c r="A216" s="1956"/>
      <c r="B216" s="1955"/>
      <c r="C216" s="1955"/>
      <c r="D216" s="1955"/>
      <c r="E216" s="1955"/>
      <c r="F216" s="1955"/>
      <c r="G216" s="1955"/>
      <c r="H216" s="1909"/>
      <c r="I216" s="1909"/>
      <c r="J216" s="1909"/>
      <c r="K216" s="1909"/>
      <c r="L216" s="1909"/>
      <c r="M216" s="1909"/>
      <c r="N216" s="1909"/>
      <c r="O216" s="1909"/>
      <c r="P216" s="1909"/>
      <c r="Q216" s="1909"/>
      <c r="R216" s="1909"/>
      <c r="S216" s="1909"/>
      <c r="T216" s="1909"/>
      <c r="U216" s="1909"/>
      <c r="V216" s="1909"/>
      <c r="W216" s="1909"/>
      <c r="X216" s="1909"/>
      <c r="Y216" s="1909"/>
      <c r="Z216" s="1909"/>
      <c r="AA216" s="1909"/>
      <c r="AB216" s="1909"/>
      <c r="AC216" s="1909"/>
      <c r="AD216" s="1909"/>
      <c r="AE216" s="1909"/>
      <c r="AF216" s="1909"/>
      <c r="AG216" s="1909"/>
      <c r="AH216" s="1909"/>
      <c r="AI216" s="1909"/>
      <c r="AJ216" s="1909"/>
      <c r="AK216" s="1909"/>
      <c r="AL216" s="1909"/>
      <c r="AM216" s="1909"/>
      <c r="AN216" s="1909"/>
      <c r="AO216" s="1909"/>
      <c r="AP216" s="1909"/>
      <c r="AQ216" s="1909"/>
      <c r="AR216" s="1909"/>
      <c r="AS216" s="1909"/>
      <c r="AT216" s="1909"/>
      <c r="AU216" s="1909"/>
      <c r="AV216" s="1909"/>
      <c r="AW216" s="1909"/>
      <c r="AX216" s="1909"/>
      <c r="AY216" s="1909"/>
      <c r="AZ216" s="1909"/>
      <c r="BA216" s="1909"/>
      <c r="BB216" s="1909"/>
      <c r="BC216" s="1909"/>
      <c r="BD216" s="1909"/>
      <c r="BE216" s="1909"/>
      <c r="BF216" s="1909"/>
      <c r="BG216" s="1909"/>
      <c r="BH216" s="1909"/>
      <c r="BI216" s="1909"/>
    </row>
    <row r="217" spans="1:61">
      <c r="A217" s="1956"/>
      <c r="B217" s="1955"/>
      <c r="C217" s="1955"/>
      <c r="D217" s="1955"/>
      <c r="E217" s="1955"/>
      <c r="F217" s="1955"/>
      <c r="G217" s="1955"/>
      <c r="H217" s="1909"/>
      <c r="I217" s="1909"/>
      <c r="J217" s="1909"/>
      <c r="K217" s="1909"/>
      <c r="L217" s="1909"/>
      <c r="M217" s="1909"/>
      <c r="N217" s="1909"/>
      <c r="O217" s="1909"/>
      <c r="P217" s="1909"/>
      <c r="Q217" s="1909"/>
      <c r="R217" s="1909"/>
      <c r="S217" s="1909"/>
      <c r="T217" s="1909"/>
      <c r="U217" s="1909"/>
      <c r="V217" s="1909"/>
      <c r="W217" s="1909"/>
      <c r="X217" s="1909"/>
      <c r="Y217" s="1909"/>
      <c r="Z217" s="1909"/>
      <c r="AA217" s="1909"/>
      <c r="AB217" s="1909"/>
      <c r="AC217" s="1909"/>
      <c r="AD217" s="1909"/>
      <c r="AE217" s="1909"/>
      <c r="AF217" s="1909"/>
      <c r="AG217" s="1909"/>
      <c r="AH217" s="1909"/>
      <c r="AI217" s="1909"/>
      <c r="AJ217" s="1909"/>
      <c r="AK217" s="1909"/>
      <c r="AL217" s="1909"/>
      <c r="AM217" s="1909"/>
      <c r="AN217" s="1909"/>
      <c r="AO217" s="1909"/>
      <c r="AP217" s="1909"/>
      <c r="AQ217" s="1909"/>
      <c r="AR217" s="1909"/>
      <c r="AS217" s="1909"/>
      <c r="AT217" s="1909"/>
      <c r="AU217" s="1909"/>
      <c r="AV217" s="1909"/>
      <c r="AW217" s="1909"/>
      <c r="AX217" s="1909"/>
      <c r="AY217" s="1909"/>
      <c r="AZ217" s="1909"/>
      <c r="BA217" s="1909"/>
      <c r="BB217" s="1909"/>
      <c r="BC217" s="1909"/>
      <c r="BD217" s="1909"/>
      <c r="BE217" s="1909"/>
      <c r="BF217" s="1909"/>
      <c r="BG217" s="1909"/>
      <c r="BH217" s="1909"/>
      <c r="BI217" s="1909"/>
    </row>
    <row r="218" spans="1:61">
      <c r="A218" s="1956"/>
      <c r="B218" s="1955"/>
      <c r="C218" s="1955"/>
      <c r="D218" s="1955"/>
      <c r="E218" s="1955"/>
      <c r="F218" s="1955"/>
      <c r="G218" s="1955"/>
      <c r="H218" s="1909"/>
      <c r="I218" s="1909"/>
      <c r="J218" s="1909"/>
      <c r="K218" s="1909"/>
      <c r="L218" s="1909"/>
      <c r="M218" s="1909"/>
      <c r="N218" s="1909"/>
      <c r="O218" s="1909"/>
      <c r="P218" s="1909"/>
      <c r="Q218" s="1909"/>
      <c r="R218" s="1909"/>
      <c r="S218" s="1909"/>
      <c r="T218" s="1909"/>
      <c r="U218" s="1909"/>
      <c r="V218" s="1909"/>
      <c r="W218" s="1909"/>
      <c r="X218" s="1909"/>
      <c r="Y218" s="1909"/>
      <c r="Z218" s="1909"/>
      <c r="AA218" s="1909"/>
      <c r="AB218" s="1909"/>
      <c r="AC218" s="1909"/>
      <c r="AD218" s="1909"/>
      <c r="AE218" s="1909"/>
      <c r="AF218" s="1909"/>
      <c r="AG218" s="1909"/>
      <c r="AH218" s="1909"/>
      <c r="AI218" s="1909"/>
      <c r="AJ218" s="1909"/>
      <c r="AK218" s="1909"/>
      <c r="AL218" s="1909"/>
      <c r="AM218" s="1909"/>
      <c r="AN218" s="1909"/>
      <c r="AO218" s="1909"/>
      <c r="AP218" s="1909"/>
      <c r="AQ218" s="1909"/>
      <c r="AR218" s="1909"/>
      <c r="AS218" s="1909"/>
      <c r="AT218" s="1909"/>
      <c r="AU218" s="1909"/>
      <c r="AV218" s="1909"/>
      <c r="AW218" s="1909"/>
      <c r="AX218" s="1909"/>
      <c r="AY218" s="1909"/>
      <c r="AZ218" s="1909"/>
      <c r="BA218" s="1909"/>
      <c r="BB218" s="1909"/>
      <c r="BC218" s="1909"/>
      <c r="BD218" s="1909"/>
      <c r="BE218" s="1909"/>
      <c r="BF218" s="1909"/>
      <c r="BG218" s="1909"/>
      <c r="BH218" s="1909"/>
      <c r="BI218" s="1909"/>
    </row>
    <row r="219" spans="1:61">
      <c r="A219" s="1956"/>
      <c r="B219" s="1955"/>
      <c r="C219" s="1955"/>
      <c r="D219" s="1955"/>
      <c r="E219" s="1955"/>
      <c r="F219" s="1955"/>
      <c r="G219" s="1955"/>
      <c r="H219" s="1909"/>
      <c r="I219" s="1909"/>
      <c r="J219" s="1909"/>
      <c r="K219" s="1909"/>
      <c r="L219" s="1909"/>
      <c r="M219" s="1909"/>
      <c r="N219" s="1909"/>
      <c r="O219" s="1909"/>
      <c r="P219" s="1909"/>
      <c r="Q219" s="1909"/>
      <c r="R219" s="1909"/>
      <c r="S219" s="1909"/>
      <c r="T219" s="1909"/>
      <c r="U219" s="1909"/>
      <c r="V219" s="1909"/>
      <c r="W219" s="1909"/>
      <c r="X219" s="1909"/>
      <c r="Y219" s="1909"/>
      <c r="Z219" s="1909"/>
      <c r="AA219" s="1909"/>
      <c r="AB219" s="1909"/>
      <c r="AC219" s="1909"/>
      <c r="AD219" s="1909"/>
      <c r="AE219" s="1909"/>
      <c r="AF219" s="1909"/>
      <c r="AG219" s="1909"/>
      <c r="AH219" s="1909"/>
      <c r="AI219" s="1909"/>
      <c r="AJ219" s="1909"/>
      <c r="AK219" s="1909"/>
      <c r="AL219" s="1909"/>
      <c r="AM219" s="1909"/>
      <c r="AN219" s="1909"/>
      <c r="AO219" s="1909"/>
      <c r="AP219" s="1909"/>
      <c r="AQ219" s="1909"/>
      <c r="AR219" s="1909"/>
      <c r="AS219" s="1909"/>
      <c r="AT219" s="1909"/>
      <c r="AU219" s="1909"/>
      <c r="AV219" s="1909"/>
      <c r="AW219" s="1909"/>
      <c r="AX219" s="1909"/>
      <c r="AY219" s="1909"/>
      <c r="AZ219" s="1909"/>
      <c r="BA219" s="1909"/>
      <c r="BB219" s="1909"/>
      <c r="BC219" s="1909"/>
      <c r="BD219" s="1909"/>
      <c r="BE219" s="1909"/>
      <c r="BF219" s="1909"/>
      <c r="BG219" s="1909"/>
      <c r="BH219" s="1909"/>
      <c r="BI219" s="1909"/>
    </row>
    <row r="220" spans="1:61">
      <c r="A220" s="1956"/>
      <c r="B220" s="1955"/>
      <c r="C220" s="1955"/>
      <c r="D220" s="1955"/>
      <c r="E220" s="1955"/>
      <c r="F220" s="1955"/>
      <c r="G220" s="1955"/>
      <c r="H220" s="1909"/>
      <c r="I220" s="1909"/>
      <c r="J220" s="1909"/>
      <c r="K220" s="1909"/>
      <c r="L220" s="1909"/>
      <c r="M220" s="1909"/>
      <c r="N220" s="1909"/>
      <c r="O220" s="1909"/>
      <c r="P220" s="1909"/>
      <c r="Q220" s="1909"/>
      <c r="R220" s="1909"/>
      <c r="S220" s="1909"/>
      <c r="T220" s="1909"/>
      <c r="U220" s="1909"/>
      <c r="V220" s="1909"/>
      <c r="W220" s="1909"/>
      <c r="X220" s="1909"/>
      <c r="Y220" s="1909"/>
      <c r="Z220" s="1909"/>
      <c r="AA220" s="1909"/>
      <c r="AB220" s="1909"/>
      <c r="AC220" s="1909"/>
      <c r="AD220" s="1909"/>
      <c r="AE220" s="1909"/>
      <c r="AF220" s="1909"/>
      <c r="AG220" s="1909"/>
      <c r="AH220" s="1909"/>
      <c r="AI220" s="1909"/>
      <c r="AJ220" s="1909"/>
      <c r="AK220" s="1909"/>
      <c r="AL220" s="1909"/>
      <c r="AM220" s="1909"/>
      <c r="AN220" s="1909"/>
      <c r="AO220" s="1909"/>
      <c r="AP220" s="1909"/>
      <c r="AQ220" s="1909"/>
      <c r="AR220" s="1909"/>
      <c r="AS220" s="1909"/>
      <c r="AT220" s="1909"/>
      <c r="AU220" s="1909"/>
      <c r="AV220" s="1909"/>
      <c r="AW220" s="1909"/>
      <c r="AX220" s="1909"/>
      <c r="AY220" s="1909"/>
      <c r="AZ220" s="1909"/>
      <c r="BA220" s="1909"/>
      <c r="BB220" s="1909"/>
      <c r="BC220" s="1909"/>
      <c r="BD220" s="1909"/>
      <c r="BE220" s="1909"/>
      <c r="BF220" s="1909"/>
      <c r="BG220" s="1909"/>
      <c r="BH220" s="1909"/>
      <c r="BI220" s="1909"/>
    </row>
    <row r="221" spans="1:61">
      <c r="A221" s="1956"/>
      <c r="B221" s="1955"/>
      <c r="C221" s="1955"/>
      <c r="D221" s="1955"/>
      <c r="E221" s="1955"/>
      <c r="F221" s="1955"/>
      <c r="G221" s="1955"/>
      <c r="H221" s="1909"/>
      <c r="I221" s="1909"/>
      <c r="J221" s="1909"/>
      <c r="K221" s="1909"/>
      <c r="L221" s="1909"/>
      <c r="M221" s="1909"/>
      <c r="N221" s="1909"/>
      <c r="O221" s="1909"/>
      <c r="P221" s="1909"/>
      <c r="Q221" s="1909"/>
      <c r="R221" s="1909"/>
      <c r="S221" s="1909"/>
      <c r="T221" s="1909"/>
      <c r="U221" s="1909"/>
      <c r="V221" s="1909"/>
      <c r="W221" s="1909"/>
      <c r="X221" s="1909"/>
      <c r="Y221" s="1909"/>
      <c r="Z221" s="1909"/>
      <c r="AA221" s="1909"/>
      <c r="AB221" s="1909"/>
      <c r="AC221" s="1909"/>
      <c r="AD221" s="1909"/>
      <c r="AE221" s="1909"/>
      <c r="AF221" s="1909"/>
      <c r="AG221" s="1909"/>
      <c r="AH221" s="1909"/>
      <c r="AI221" s="1909"/>
      <c r="AJ221" s="1909"/>
      <c r="AK221" s="1909"/>
      <c r="AL221" s="1909"/>
      <c r="AM221" s="1909"/>
      <c r="AN221" s="1909"/>
      <c r="AO221" s="1909"/>
      <c r="AP221" s="1909"/>
      <c r="AQ221" s="1909"/>
      <c r="AR221" s="1909"/>
      <c r="AS221" s="1909"/>
      <c r="AT221" s="1909"/>
      <c r="AU221" s="1909"/>
      <c r="AV221" s="1909"/>
      <c r="AW221" s="1909"/>
      <c r="AX221" s="1909"/>
      <c r="AY221" s="1909"/>
      <c r="AZ221" s="1909"/>
      <c r="BA221" s="1909"/>
      <c r="BB221" s="1909"/>
      <c r="BC221" s="1909"/>
      <c r="BD221" s="1909"/>
      <c r="BE221" s="1909"/>
      <c r="BF221" s="1909"/>
      <c r="BG221" s="1909"/>
      <c r="BH221" s="1909"/>
      <c r="BI221" s="1909"/>
    </row>
    <row r="222" spans="1:61">
      <c r="A222" s="1956"/>
      <c r="B222" s="1955"/>
      <c r="C222" s="1955"/>
      <c r="D222" s="1955"/>
      <c r="E222" s="1955"/>
      <c r="F222" s="1955"/>
      <c r="G222" s="1955"/>
      <c r="H222" s="1909"/>
      <c r="I222" s="1909"/>
      <c r="J222" s="1909"/>
      <c r="K222" s="1909"/>
      <c r="L222" s="1909"/>
      <c r="M222" s="1909"/>
      <c r="N222" s="1909"/>
      <c r="O222" s="1909"/>
      <c r="P222" s="1909"/>
      <c r="Q222" s="1909"/>
      <c r="R222" s="1909"/>
      <c r="S222" s="1909"/>
      <c r="T222" s="1909"/>
      <c r="U222" s="1909"/>
      <c r="V222" s="1909"/>
      <c r="W222" s="1909"/>
      <c r="X222" s="1909"/>
      <c r="Y222" s="1909"/>
      <c r="Z222" s="1909"/>
      <c r="AA222" s="1909"/>
      <c r="AB222" s="1909"/>
      <c r="AC222" s="1909"/>
      <c r="AD222" s="1909"/>
      <c r="AE222" s="1909"/>
      <c r="AF222" s="1909"/>
      <c r="AG222" s="1909"/>
      <c r="AH222" s="1909"/>
      <c r="AI222" s="1909"/>
      <c r="AJ222" s="1909"/>
      <c r="AK222" s="1909"/>
      <c r="AL222" s="1909"/>
      <c r="AM222" s="1909"/>
      <c r="AN222" s="1909"/>
      <c r="AO222" s="1909"/>
      <c r="AP222" s="1909"/>
      <c r="AQ222" s="1909"/>
      <c r="AR222" s="1909"/>
      <c r="AS222" s="1909"/>
      <c r="AT222" s="1909"/>
      <c r="AU222" s="1909"/>
      <c r="AV222" s="1909"/>
      <c r="AW222" s="1909"/>
      <c r="AX222" s="1909"/>
      <c r="AY222" s="1909"/>
      <c r="AZ222" s="1909"/>
      <c r="BA222" s="1909"/>
      <c r="BB222" s="1909"/>
      <c r="BC222" s="1909"/>
      <c r="BD222" s="1909"/>
      <c r="BE222" s="1909"/>
      <c r="BF222" s="1909"/>
      <c r="BG222" s="1909"/>
      <c r="BH222" s="1909"/>
      <c r="BI222" s="1909"/>
    </row>
    <row r="223" spans="1:61">
      <c r="A223" s="1956"/>
      <c r="B223" s="1955"/>
      <c r="C223" s="1955"/>
      <c r="D223" s="1955"/>
      <c r="E223" s="1955"/>
      <c r="F223" s="1955"/>
      <c r="G223" s="1955"/>
      <c r="H223" s="1909"/>
      <c r="I223" s="1909"/>
      <c r="J223" s="1909"/>
      <c r="K223" s="1909"/>
      <c r="L223" s="1909"/>
      <c r="M223" s="1909"/>
      <c r="N223" s="1909"/>
      <c r="O223" s="1909"/>
      <c r="P223" s="1909"/>
      <c r="Q223" s="1909"/>
      <c r="R223" s="1909"/>
      <c r="S223" s="1909"/>
      <c r="T223" s="1909"/>
      <c r="U223" s="1909"/>
      <c r="V223" s="1909"/>
      <c r="W223" s="1909"/>
      <c r="X223" s="1909"/>
      <c r="Y223" s="1909"/>
      <c r="Z223" s="1909"/>
      <c r="AA223" s="1909"/>
      <c r="AB223" s="1909"/>
      <c r="AC223" s="1909"/>
      <c r="AD223" s="1909"/>
      <c r="AE223" s="1909"/>
      <c r="AF223" s="1909"/>
      <c r="AG223" s="1909"/>
      <c r="AH223" s="1909"/>
      <c r="AI223" s="1909"/>
      <c r="AJ223" s="1909"/>
      <c r="AK223" s="1909"/>
      <c r="AL223" s="1909"/>
      <c r="AM223" s="1909"/>
      <c r="AN223" s="1909"/>
      <c r="AO223" s="1909"/>
      <c r="AP223" s="1909"/>
      <c r="AQ223" s="1909"/>
      <c r="AR223" s="1909"/>
      <c r="AS223" s="1909"/>
      <c r="AT223" s="1909"/>
      <c r="AU223" s="1909"/>
      <c r="AV223" s="1909"/>
      <c r="AW223" s="1909"/>
      <c r="AX223" s="1909"/>
      <c r="AY223" s="1909"/>
      <c r="AZ223" s="1909"/>
      <c r="BA223" s="1909"/>
      <c r="BB223" s="1909"/>
      <c r="BC223" s="1909"/>
      <c r="BD223" s="1909"/>
      <c r="BE223" s="1909"/>
      <c r="BF223" s="1909"/>
      <c r="BG223" s="1909"/>
      <c r="BH223" s="1909"/>
      <c r="BI223" s="1909"/>
    </row>
    <row r="224" spans="1:61">
      <c r="A224" s="1956"/>
      <c r="B224" s="1955"/>
      <c r="C224" s="1955"/>
      <c r="D224" s="1955"/>
      <c r="E224" s="1955"/>
      <c r="F224" s="1955"/>
      <c r="G224" s="1955"/>
      <c r="H224" s="1909"/>
      <c r="I224" s="1909"/>
      <c r="J224" s="1909"/>
      <c r="K224" s="1909"/>
      <c r="L224" s="1909"/>
      <c r="M224" s="1909"/>
      <c r="N224" s="1909"/>
      <c r="O224" s="1909"/>
      <c r="P224" s="1909"/>
      <c r="Q224" s="1909"/>
      <c r="R224" s="1909"/>
      <c r="S224" s="1909"/>
      <c r="T224" s="1909"/>
      <c r="U224" s="1909"/>
      <c r="V224" s="1909"/>
      <c r="W224" s="1909"/>
      <c r="X224" s="1909"/>
      <c r="Y224" s="1909"/>
      <c r="Z224" s="1909"/>
      <c r="AA224" s="1909"/>
      <c r="AB224" s="1909"/>
      <c r="AC224" s="1909"/>
      <c r="AD224" s="1909"/>
      <c r="AE224" s="1909"/>
      <c r="AF224" s="1909"/>
      <c r="AG224" s="1909"/>
      <c r="AH224" s="1909"/>
      <c r="AI224" s="1909"/>
      <c r="AJ224" s="1909"/>
      <c r="AK224" s="1909"/>
      <c r="AL224" s="1909"/>
      <c r="AM224" s="1909"/>
      <c r="AN224" s="1909"/>
      <c r="AO224" s="1909"/>
      <c r="AP224" s="1909"/>
      <c r="AQ224" s="1909"/>
      <c r="AR224" s="1909"/>
      <c r="AS224" s="1909"/>
      <c r="AT224" s="1909"/>
      <c r="AU224" s="1909"/>
      <c r="AV224" s="1909"/>
      <c r="AW224" s="1909"/>
      <c r="AX224" s="1909"/>
      <c r="AY224" s="1909"/>
      <c r="AZ224" s="1909"/>
      <c r="BA224" s="1909"/>
      <c r="BB224" s="1909"/>
      <c r="BC224" s="1909"/>
      <c r="BD224" s="1909"/>
      <c r="BE224" s="1909"/>
      <c r="BF224" s="1909"/>
      <c r="BG224" s="1909"/>
      <c r="BH224" s="1909"/>
      <c r="BI224" s="1909"/>
    </row>
    <row r="225" spans="1:61">
      <c r="A225" s="1956"/>
      <c r="B225" s="1955"/>
      <c r="C225" s="1955"/>
      <c r="D225" s="1955"/>
      <c r="E225" s="1955"/>
      <c r="F225" s="1955"/>
      <c r="G225" s="1955"/>
      <c r="H225" s="1909"/>
      <c r="I225" s="1909"/>
      <c r="J225" s="1909"/>
      <c r="K225" s="1909"/>
      <c r="L225" s="1909"/>
      <c r="M225" s="1909"/>
      <c r="N225" s="1909"/>
      <c r="O225" s="1909"/>
      <c r="P225" s="1909"/>
      <c r="Q225" s="1909"/>
      <c r="R225" s="1909"/>
      <c r="S225" s="1909"/>
      <c r="T225" s="1909"/>
      <c r="U225" s="1909"/>
      <c r="V225" s="1909"/>
      <c r="W225" s="1909"/>
      <c r="X225" s="1909"/>
      <c r="Y225" s="1909"/>
      <c r="Z225" s="1909"/>
      <c r="AA225" s="1909"/>
      <c r="AB225" s="1909"/>
      <c r="AC225" s="1909"/>
      <c r="AD225" s="1909"/>
      <c r="AE225" s="1909"/>
      <c r="AF225" s="1909"/>
      <c r="AG225" s="1909"/>
      <c r="AH225" s="1909"/>
      <c r="AI225" s="1909"/>
      <c r="AJ225" s="1909"/>
      <c r="AK225" s="1909"/>
      <c r="AL225" s="1909"/>
      <c r="AM225" s="1909"/>
      <c r="AN225" s="1909"/>
      <c r="AO225" s="1909"/>
      <c r="AP225" s="1909"/>
      <c r="AQ225" s="1909"/>
      <c r="AR225" s="1909"/>
      <c r="AS225" s="1909"/>
      <c r="AT225" s="1909"/>
      <c r="AU225" s="1909"/>
      <c r="AV225" s="1909"/>
      <c r="AW225" s="1909"/>
      <c r="AX225" s="1909"/>
      <c r="AY225" s="1909"/>
      <c r="AZ225" s="1909"/>
      <c r="BA225" s="1909"/>
      <c r="BB225" s="1909"/>
      <c r="BC225" s="1909"/>
      <c r="BD225" s="1909"/>
      <c r="BE225" s="1909"/>
      <c r="BF225" s="1909"/>
      <c r="BG225" s="1909"/>
      <c r="BH225" s="1909"/>
      <c r="BI225" s="1909"/>
    </row>
    <row r="226" spans="1:61">
      <c r="A226" s="1956"/>
      <c r="B226" s="1955"/>
      <c r="C226" s="1955"/>
      <c r="D226" s="1955"/>
      <c r="E226" s="1955"/>
      <c r="F226" s="1955"/>
      <c r="G226" s="1955"/>
      <c r="H226" s="1909"/>
      <c r="I226" s="1909"/>
      <c r="J226" s="1909"/>
      <c r="K226" s="1909"/>
      <c r="L226" s="1909"/>
      <c r="M226" s="1909"/>
      <c r="N226" s="1909"/>
      <c r="O226" s="1909"/>
      <c r="P226" s="1909"/>
      <c r="Q226" s="1909"/>
      <c r="R226" s="1909"/>
      <c r="S226" s="1909"/>
      <c r="T226" s="1909"/>
      <c r="U226" s="1909"/>
      <c r="V226" s="1909"/>
      <c r="W226" s="1909"/>
      <c r="X226" s="1909"/>
      <c r="Y226" s="1909"/>
      <c r="Z226" s="1909"/>
      <c r="AA226" s="1909"/>
      <c r="AB226" s="1909"/>
      <c r="AC226" s="1909"/>
      <c r="AD226" s="1909"/>
      <c r="AE226" s="1909"/>
      <c r="AF226" s="1909"/>
      <c r="AG226" s="1909"/>
      <c r="AH226" s="1909"/>
      <c r="AI226" s="1909"/>
      <c r="AJ226" s="1909"/>
      <c r="AK226" s="1909"/>
      <c r="AL226" s="1909"/>
      <c r="AM226" s="1909"/>
      <c r="AN226" s="1909"/>
      <c r="AO226" s="1909"/>
      <c r="AP226" s="1909"/>
      <c r="AQ226" s="1909"/>
      <c r="AR226" s="1909"/>
      <c r="AS226" s="1909"/>
      <c r="AT226" s="1909"/>
      <c r="AU226" s="1909"/>
      <c r="AV226" s="1909"/>
      <c r="AW226" s="1909"/>
      <c r="AX226" s="1909"/>
      <c r="AY226" s="1909"/>
      <c r="AZ226" s="1909"/>
      <c r="BA226" s="1909"/>
      <c r="BB226" s="1909"/>
      <c r="BC226" s="1909"/>
      <c r="BD226" s="1909"/>
      <c r="BE226" s="1909"/>
      <c r="BF226" s="1909"/>
      <c r="BG226" s="1909"/>
      <c r="BH226" s="1909"/>
      <c r="BI226" s="1909"/>
    </row>
    <row r="227" spans="1:61">
      <c r="A227" s="1956"/>
      <c r="B227" s="1955"/>
      <c r="C227" s="1955"/>
      <c r="D227" s="1955"/>
      <c r="E227" s="1955"/>
      <c r="F227" s="1955"/>
      <c r="G227" s="1955"/>
      <c r="H227" s="1909"/>
      <c r="I227" s="1909"/>
      <c r="J227" s="1909"/>
      <c r="K227" s="1909"/>
      <c r="L227" s="1909"/>
      <c r="M227" s="1909"/>
      <c r="N227" s="1909"/>
      <c r="O227" s="1909"/>
      <c r="P227" s="1909"/>
      <c r="Q227" s="1909"/>
      <c r="R227" s="1909"/>
      <c r="S227" s="1909"/>
      <c r="T227" s="1909"/>
      <c r="U227" s="1909"/>
      <c r="V227" s="1909"/>
      <c r="W227" s="1909"/>
      <c r="X227" s="1909"/>
      <c r="Y227" s="1909"/>
      <c r="Z227" s="1909"/>
      <c r="AA227" s="1909"/>
      <c r="AB227" s="1909"/>
      <c r="AC227" s="1909"/>
      <c r="AD227" s="1909"/>
      <c r="AE227" s="1909"/>
      <c r="AF227" s="1909"/>
      <c r="AG227" s="1909"/>
      <c r="AH227" s="1909"/>
      <c r="AI227" s="1909"/>
      <c r="AJ227" s="1909"/>
      <c r="AK227" s="1909"/>
      <c r="AL227" s="1909"/>
      <c r="AM227" s="1909"/>
      <c r="AN227" s="1909"/>
      <c r="AO227" s="1909"/>
      <c r="AP227" s="1909"/>
      <c r="AQ227" s="1909"/>
      <c r="AR227" s="1909"/>
      <c r="AS227" s="1909"/>
      <c r="AT227" s="1909"/>
      <c r="AU227" s="1909"/>
      <c r="AV227" s="1909"/>
      <c r="AW227" s="1909"/>
      <c r="AX227" s="1909"/>
      <c r="AY227" s="1909"/>
      <c r="AZ227" s="1909"/>
      <c r="BA227" s="1909"/>
      <c r="BB227" s="1909"/>
      <c r="BC227" s="1909"/>
      <c r="BD227" s="1909"/>
      <c r="BE227" s="1909"/>
      <c r="BF227" s="1909"/>
      <c r="BG227" s="1909"/>
      <c r="BH227" s="1909"/>
      <c r="BI227" s="1909"/>
    </row>
    <row r="228" spans="1:61">
      <c r="A228" s="1956"/>
      <c r="B228" s="1955"/>
      <c r="C228" s="1955"/>
      <c r="D228" s="1955"/>
      <c r="E228" s="1955"/>
      <c r="F228" s="1955"/>
      <c r="G228" s="1955"/>
      <c r="H228" s="1909"/>
      <c r="I228" s="1909"/>
      <c r="J228" s="1909"/>
      <c r="K228" s="1909"/>
      <c r="L228" s="1909"/>
      <c r="M228" s="1909"/>
      <c r="N228" s="1909"/>
      <c r="O228" s="1909"/>
      <c r="P228" s="1909"/>
      <c r="Q228" s="1909"/>
      <c r="R228" s="1909"/>
      <c r="S228" s="1909"/>
      <c r="T228" s="1909"/>
      <c r="U228" s="1909"/>
      <c r="V228" s="1909"/>
      <c r="W228" s="1909"/>
      <c r="X228" s="1909"/>
      <c r="Y228" s="1909"/>
      <c r="Z228" s="1909"/>
      <c r="AA228" s="1909"/>
      <c r="AB228" s="1909"/>
      <c r="AC228" s="1909"/>
      <c r="AD228" s="1909"/>
      <c r="AE228" s="1909"/>
      <c r="AF228" s="1909"/>
      <c r="AG228" s="1909"/>
      <c r="AH228" s="1909"/>
      <c r="AI228" s="1909"/>
      <c r="AJ228" s="1909"/>
      <c r="AK228" s="1909"/>
      <c r="AL228" s="1909"/>
      <c r="AM228" s="1909"/>
      <c r="AN228" s="1909"/>
      <c r="AO228" s="1909"/>
      <c r="AP228" s="1909"/>
      <c r="AQ228" s="1909"/>
      <c r="AR228" s="1909"/>
      <c r="AS228" s="1909"/>
      <c r="AT228" s="1909"/>
      <c r="AU228" s="1909"/>
      <c r="AV228" s="1909"/>
      <c r="AW228" s="1909"/>
      <c r="AX228" s="1909"/>
      <c r="AY228" s="1909"/>
      <c r="AZ228" s="1909"/>
      <c r="BA228" s="1909"/>
      <c r="BB228" s="1909"/>
      <c r="BC228" s="1909"/>
      <c r="BD228" s="1909"/>
      <c r="BE228" s="1909"/>
      <c r="BF228" s="1909"/>
      <c r="BG228" s="1909"/>
      <c r="BH228" s="1909"/>
      <c r="BI228" s="1909"/>
    </row>
    <row r="229" spans="1:61">
      <c r="A229" s="1956"/>
      <c r="B229" s="1955"/>
      <c r="C229" s="1955"/>
      <c r="D229" s="1955"/>
      <c r="E229" s="1955"/>
      <c r="F229" s="1955"/>
      <c r="G229" s="1955"/>
      <c r="H229" s="1909"/>
      <c r="I229" s="1909"/>
      <c r="J229" s="1909"/>
      <c r="K229" s="1909"/>
      <c r="L229" s="1909"/>
      <c r="M229" s="1909"/>
      <c r="N229" s="1909"/>
      <c r="O229" s="1909"/>
      <c r="P229" s="1909"/>
      <c r="Q229" s="1909"/>
      <c r="R229" s="1909"/>
      <c r="S229" s="1909"/>
      <c r="T229" s="1909"/>
      <c r="U229" s="1909"/>
      <c r="V229" s="1909"/>
      <c r="W229" s="1909"/>
      <c r="X229" s="1909"/>
      <c r="Y229" s="1909"/>
      <c r="Z229" s="1909"/>
      <c r="AA229" s="1909"/>
      <c r="AB229" s="1909"/>
      <c r="AC229" s="1909"/>
      <c r="AD229" s="1909"/>
      <c r="AE229" s="1909"/>
      <c r="AF229" s="1909"/>
      <c r="AG229" s="1909"/>
      <c r="AH229" s="1909"/>
      <c r="AI229" s="1909"/>
      <c r="AJ229" s="1909"/>
      <c r="AK229" s="1909"/>
      <c r="AL229" s="1909"/>
      <c r="AM229" s="1909"/>
      <c r="AN229" s="1909"/>
      <c r="AO229" s="1909"/>
      <c r="AP229" s="1909"/>
      <c r="AQ229" s="1909"/>
      <c r="AR229" s="1909"/>
      <c r="AS229" s="1909"/>
      <c r="AT229" s="1909"/>
      <c r="AU229" s="1909"/>
      <c r="AV229" s="1909"/>
      <c r="AW229" s="1909"/>
      <c r="AX229" s="1909"/>
      <c r="AY229" s="1909"/>
      <c r="AZ229" s="1909"/>
      <c r="BA229" s="1909"/>
      <c r="BB229" s="1909"/>
      <c r="BC229" s="1909"/>
      <c r="BD229" s="1909"/>
      <c r="BE229" s="1909"/>
      <c r="BF229" s="1909"/>
      <c r="BG229" s="1909"/>
      <c r="BH229" s="1909"/>
      <c r="BI229" s="1909"/>
    </row>
    <row r="230" spans="1:61">
      <c r="A230" s="1956"/>
      <c r="B230" s="1955"/>
      <c r="C230" s="1955"/>
      <c r="D230" s="1955"/>
      <c r="E230" s="1955"/>
      <c r="F230" s="1955"/>
      <c r="G230" s="1955"/>
      <c r="H230" s="1909"/>
      <c r="I230" s="1909"/>
      <c r="J230" s="1909"/>
      <c r="K230" s="1909"/>
      <c r="L230" s="1909"/>
      <c r="M230" s="1909"/>
      <c r="N230" s="1909"/>
      <c r="O230" s="1909"/>
      <c r="P230" s="1909"/>
      <c r="Q230" s="1909"/>
      <c r="R230" s="1909"/>
      <c r="S230" s="1909"/>
      <c r="T230" s="1909"/>
      <c r="U230" s="1909"/>
      <c r="V230" s="1909"/>
      <c r="W230" s="1909"/>
      <c r="X230" s="1909"/>
      <c r="Y230" s="1909"/>
      <c r="Z230" s="1909"/>
      <c r="AA230" s="1909"/>
      <c r="AB230" s="1909"/>
      <c r="AC230" s="1909"/>
      <c r="AD230" s="1909"/>
      <c r="AE230" s="1909"/>
      <c r="AF230" s="1909"/>
      <c r="AG230" s="1909"/>
      <c r="AH230" s="1909"/>
      <c r="AI230" s="1909"/>
      <c r="AJ230" s="1909"/>
      <c r="AK230" s="1909"/>
      <c r="AL230" s="1909"/>
      <c r="AM230" s="1909"/>
      <c r="AN230" s="1909"/>
      <c r="AO230" s="1909"/>
      <c r="AP230" s="1909"/>
      <c r="AQ230" s="1909"/>
      <c r="AR230" s="1909"/>
      <c r="AS230" s="1909"/>
      <c r="AT230" s="1909"/>
      <c r="AU230" s="1909"/>
      <c r="AV230" s="1909"/>
      <c r="AW230" s="1909"/>
      <c r="AX230" s="1909"/>
      <c r="AY230" s="1909"/>
      <c r="AZ230" s="1909"/>
      <c r="BA230" s="1909"/>
      <c r="BB230" s="1909"/>
      <c r="BC230" s="1909"/>
      <c r="BD230" s="1909"/>
      <c r="BE230" s="1909"/>
      <c r="BF230" s="1909"/>
      <c r="BG230" s="1909"/>
      <c r="BH230" s="1909"/>
      <c r="BI230" s="1909"/>
    </row>
    <row r="231" spans="1:61">
      <c r="A231" s="1956"/>
      <c r="B231" s="1955"/>
      <c r="C231" s="1955"/>
      <c r="D231" s="1955"/>
      <c r="E231" s="1955"/>
      <c r="F231" s="1955"/>
      <c r="G231" s="1955"/>
      <c r="H231" s="1909"/>
      <c r="I231" s="1909"/>
      <c r="J231" s="1909"/>
      <c r="K231" s="1909"/>
      <c r="L231" s="1909"/>
      <c r="M231" s="1909"/>
      <c r="N231" s="1909"/>
      <c r="O231" s="1909"/>
      <c r="P231" s="1909"/>
      <c r="Q231" s="1909"/>
      <c r="R231" s="1909"/>
      <c r="S231" s="1909"/>
      <c r="T231" s="1909"/>
      <c r="U231" s="1909"/>
      <c r="V231" s="1909"/>
      <c r="W231" s="1909"/>
      <c r="X231" s="1909"/>
      <c r="Y231" s="1909"/>
      <c r="Z231" s="1909"/>
      <c r="AA231" s="1909"/>
      <c r="AB231" s="1909"/>
      <c r="AC231" s="1909"/>
      <c r="AD231" s="1909"/>
      <c r="AE231" s="1909"/>
      <c r="AF231" s="1909"/>
      <c r="AG231" s="1909"/>
      <c r="AH231" s="1909"/>
      <c r="AI231" s="1909"/>
      <c r="AJ231" s="1909"/>
      <c r="AK231" s="1909"/>
      <c r="AL231" s="1909"/>
      <c r="AM231" s="1909"/>
      <c r="AN231" s="1909"/>
      <c r="AO231" s="1909"/>
      <c r="AP231" s="1909"/>
      <c r="AQ231" s="1909"/>
      <c r="AR231" s="1909"/>
      <c r="AS231" s="1909"/>
      <c r="AT231" s="1909"/>
      <c r="AU231" s="1909"/>
      <c r="AV231" s="1909"/>
      <c r="AW231" s="1909"/>
      <c r="AX231" s="1909"/>
      <c r="AY231" s="1909"/>
      <c r="AZ231" s="1909"/>
      <c r="BA231" s="1909"/>
      <c r="BB231" s="1909"/>
      <c r="BC231" s="1909"/>
      <c r="BD231" s="1909"/>
      <c r="BE231" s="1909"/>
      <c r="BF231" s="1909"/>
      <c r="BG231" s="1909"/>
      <c r="BH231" s="1909"/>
      <c r="BI231" s="1909"/>
    </row>
    <row r="232" spans="1:61">
      <c r="A232" s="1956"/>
      <c r="B232" s="1955"/>
      <c r="C232" s="1955"/>
      <c r="D232" s="1955"/>
      <c r="E232" s="1955"/>
      <c r="F232" s="1955"/>
      <c r="G232" s="1955"/>
      <c r="H232" s="1909"/>
      <c r="I232" s="1909"/>
      <c r="J232" s="1909"/>
      <c r="K232" s="1909"/>
      <c r="L232" s="1909"/>
      <c r="M232" s="1909"/>
      <c r="N232" s="1909"/>
      <c r="O232" s="1909"/>
      <c r="P232" s="1909"/>
      <c r="Q232" s="1909"/>
      <c r="R232" s="1909"/>
      <c r="S232" s="1909"/>
      <c r="T232" s="1909"/>
      <c r="U232" s="1909"/>
      <c r="V232" s="1909"/>
      <c r="W232" s="1909"/>
      <c r="X232" s="1909"/>
      <c r="Y232" s="1909"/>
      <c r="Z232" s="1909"/>
      <c r="AA232" s="1909"/>
      <c r="AB232" s="1909"/>
      <c r="AC232" s="1909"/>
      <c r="AD232" s="1909"/>
      <c r="AE232" s="1909"/>
      <c r="AF232" s="1909"/>
      <c r="AG232" s="1909"/>
      <c r="AH232" s="1909"/>
      <c r="AI232" s="1909"/>
      <c r="AJ232" s="1909"/>
      <c r="AK232" s="1909"/>
      <c r="AL232" s="1909"/>
      <c r="AM232" s="1909"/>
      <c r="AN232" s="1909"/>
      <c r="AO232" s="1909"/>
      <c r="AP232" s="1909"/>
      <c r="AQ232" s="1909"/>
      <c r="AR232" s="1909"/>
      <c r="AS232" s="1909"/>
      <c r="AT232" s="1909"/>
      <c r="AU232" s="1909"/>
      <c r="AV232" s="1909"/>
      <c r="AW232" s="1909"/>
      <c r="AX232" s="1909"/>
      <c r="AY232" s="1909"/>
      <c r="AZ232" s="1909"/>
      <c r="BA232" s="1909"/>
      <c r="BB232" s="1909"/>
      <c r="BC232" s="1909"/>
      <c r="BD232" s="1909"/>
      <c r="BE232" s="1909"/>
      <c r="BF232" s="1909"/>
      <c r="BG232" s="1909"/>
      <c r="BH232" s="1909"/>
      <c r="BI232" s="1909"/>
    </row>
    <row r="233" spans="1:61">
      <c r="A233" s="1956"/>
      <c r="B233" s="1955"/>
      <c r="C233" s="1955"/>
      <c r="D233" s="1955"/>
      <c r="E233" s="1955"/>
      <c r="F233" s="1955"/>
      <c r="G233" s="1955"/>
      <c r="H233" s="1909"/>
      <c r="I233" s="1909"/>
      <c r="J233" s="1909"/>
      <c r="K233" s="1909"/>
      <c r="L233" s="1909"/>
      <c r="M233" s="1909"/>
      <c r="N233" s="1909"/>
      <c r="O233" s="1909"/>
      <c r="P233" s="1909"/>
      <c r="Q233" s="1909"/>
      <c r="R233" s="1909"/>
      <c r="S233" s="1909"/>
      <c r="T233" s="1909"/>
      <c r="U233" s="1909"/>
      <c r="V233" s="1909"/>
      <c r="W233" s="1909"/>
      <c r="X233" s="1909"/>
      <c r="Y233" s="1909"/>
      <c r="Z233" s="1909"/>
      <c r="AA233" s="1909"/>
      <c r="AB233" s="1909"/>
      <c r="AC233" s="1909"/>
      <c r="AD233" s="1909"/>
      <c r="AE233" s="1909"/>
      <c r="AF233" s="1909"/>
      <c r="AG233" s="1909"/>
      <c r="AH233" s="1909"/>
      <c r="AI233" s="1909"/>
      <c r="AJ233" s="1909"/>
      <c r="AK233" s="1909"/>
      <c r="AL233" s="1909"/>
      <c r="AM233" s="1909"/>
      <c r="AN233" s="1909"/>
      <c r="AO233" s="1909"/>
      <c r="AP233" s="1909"/>
      <c r="AQ233" s="1909"/>
      <c r="AR233" s="1909"/>
      <c r="AS233" s="1909"/>
      <c r="AT233" s="1909"/>
      <c r="AU233" s="1909"/>
      <c r="AV233" s="1909"/>
      <c r="AW233" s="1909"/>
      <c r="AX233" s="1909"/>
      <c r="AY233" s="1909"/>
      <c r="AZ233" s="1909"/>
      <c r="BA233" s="1909"/>
      <c r="BB233" s="1909"/>
      <c r="BC233" s="1909"/>
      <c r="BD233" s="1909"/>
      <c r="BE233" s="1909"/>
      <c r="BF233" s="1909"/>
      <c r="BG233" s="1909"/>
      <c r="BH233" s="1909"/>
      <c r="BI233" s="1909"/>
    </row>
    <row r="234" spans="1:61">
      <c r="A234" s="1956"/>
      <c r="B234" s="1955"/>
      <c r="C234" s="1955"/>
      <c r="D234" s="1955"/>
      <c r="E234" s="1955"/>
      <c r="F234" s="1955"/>
      <c r="G234" s="1955"/>
      <c r="H234" s="1909"/>
      <c r="I234" s="1909"/>
      <c r="J234" s="1909"/>
      <c r="K234" s="1909"/>
      <c r="L234" s="1909"/>
      <c r="M234" s="1909"/>
      <c r="N234" s="1909"/>
      <c r="O234" s="1909"/>
      <c r="P234" s="1909"/>
      <c r="Q234" s="1909"/>
      <c r="R234" s="1909"/>
      <c r="S234" s="1909"/>
      <c r="T234" s="1909"/>
      <c r="U234" s="1909"/>
      <c r="V234" s="1909"/>
      <c r="W234" s="1909"/>
      <c r="X234" s="1909"/>
      <c r="Y234" s="1909"/>
      <c r="Z234" s="1909"/>
      <c r="AA234" s="1909"/>
      <c r="AB234" s="1909"/>
      <c r="AC234" s="1909"/>
      <c r="AD234" s="1909"/>
      <c r="AE234" s="1909"/>
      <c r="AF234" s="1909"/>
      <c r="AG234" s="1909"/>
      <c r="AH234" s="1909"/>
      <c r="AI234" s="1909"/>
      <c r="AJ234" s="1909"/>
      <c r="AK234" s="1909"/>
      <c r="AL234" s="1909"/>
      <c r="AM234" s="1909"/>
      <c r="AN234" s="1909"/>
      <c r="AO234" s="1909"/>
      <c r="AP234" s="1909"/>
      <c r="AQ234" s="1909"/>
      <c r="AR234" s="1909"/>
      <c r="AS234" s="1909"/>
      <c r="AT234" s="1909"/>
      <c r="AU234" s="1909"/>
      <c r="AV234" s="1909"/>
      <c r="AW234" s="1909"/>
      <c r="AX234" s="1909"/>
      <c r="AY234" s="1909"/>
      <c r="AZ234" s="1909"/>
      <c r="BA234" s="1909"/>
      <c r="BB234" s="1909"/>
      <c r="BC234" s="1909"/>
      <c r="BD234" s="1909"/>
      <c r="BE234" s="1909"/>
      <c r="BF234" s="1909"/>
      <c r="BG234" s="1909"/>
      <c r="BH234" s="1909"/>
      <c r="BI234" s="1909"/>
    </row>
    <row r="235" spans="1:61">
      <c r="A235" s="1956"/>
      <c r="B235" s="1955"/>
      <c r="C235" s="1955"/>
      <c r="D235" s="1955"/>
      <c r="E235" s="1955"/>
      <c r="F235" s="1955"/>
      <c r="G235" s="1955"/>
      <c r="H235" s="1909"/>
      <c r="I235" s="1909"/>
      <c r="J235" s="1909"/>
      <c r="K235" s="1909"/>
      <c r="L235" s="1909"/>
      <c r="M235" s="1909"/>
      <c r="N235" s="1909"/>
      <c r="O235" s="1909"/>
      <c r="P235" s="1909"/>
      <c r="Q235" s="1909"/>
      <c r="R235" s="1909"/>
      <c r="S235" s="1909"/>
      <c r="T235" s="1909"/>
      <c r="U235" s="1909"/>
      <c r="V235" s="1909"/>
      <c r="W235" s="1909"/>
      <c r="X235" s="1909"/>
      <c r="Y235" s="1909"/>
      <c r="Z235" s="1909"/>
      <c r="AA235" s="1909"/>
      <c r="AB235" s="1909"/>
      <c r="AC235" s="1909"/>
      <c r="AD235" s="1909"/>
      <c r="AE235" s="1909"/>
      <c r="AF235" s="1909"/>
      <c r="AG235" s="1909"/>
      <c r="AH235" s="1909"/>
      <c r="AI235" s="1909"/>
      <c r="AJ235" s="1909"/>
      <c r="AK235" s="1909"/>
      <c r="AL235" s="1909"/>
      <c r="AM235" s="1909"/>
      <c r="AN235" s="1909"/>
      <c r="AO235" s="1909"/>
      <c r="AP235" s="1909"/>
      <c r="AQ235" s="1909"/>
      <c r="AR235" s="1909"/>
      <c r="AS235" s="1909"/>
      <c r="AT235" s="1909"/>
      <c r="AU235" s="1909"/>
      <c r="AV235" s="1909"/>
      <c r="AW235" s="1909"/>
      <c r="AX235" s="1909"/>
      <c r="AY235" s="1909"/>
      <c r="AZ235" s="1909"/>
      <c r="BA235" s="1909"/>
      <c r="BB235" s="1909"/>
      <c r="BC235" s="1909"/>
      <c r="BD235" s="1909"/>
      <c r="BE235" s="1909"/>
      <c r="BF235" s="1909"/>
      <c r="BG235" s="1909"/>
      <c r="BH235" s="1909"/>
      <c r="BI235" s="1909"/>
    </row>
    <row r="236" spans="1:61">
      <c r="A236" s="1956"/>
      <c r="B236" s="1955"/>
      <c r="C236" s="1955"/>
      <c r="D236" s="1955"/>
      <c r="E236" s="1955"/>
      <c r="F236" s="1955"/>
      <c r="G236" s="1955"/>
      <c r="H236" s="1909"/>
      <c r="I236" s="1909"/>
      <c r="J236" s="1909"/>
      <c r="K236" s="1909"/>
      <c r="L236" s="1909"/>
      <c r="M236" s="1909"/>
      <c r="N236" s="1909"/>
      <c r="O236" s="1909"/>
      <c r="P236" s="1909"/>
      <c r="Q236" s="1909"/>
      <c r="R236" s="1909"/>
      <c r="S236" s="1909"/>
      <c r="T236" s="1909"/>
      <c r="U236" s="1909"/>
      <c r="V236" s="1909"/>
      <c r="W236" s="1909"/>
      <c r="X236" s="1909"/>
      <c r="Y236" s="1909"/>
      <c r="Z236" s="1909"/>
      <c r="AA236" s="1909"/>
      <c r="AB236" s="1909"/>
      <c r="AC236" s="1909"/>
      <c r="AD236" s="1909"/>
      <c r="AE236" s="1909"/>
      <c r="AF236" s="1909"/>
      <c r="AG236" s="1909"/>
      <c r="AH236" s="1909"/>
      <c r="AI236" s="1909"/>
      <c r="AJ236" s="1909"/>
      <c r="AK236" s="1909"/>
      <c r="AL236" s="1909"/>
      <c r="AM236" s="1909"/>
      <c r="AN236" s="1909"/>
      <c r="AO236" s="1909"/>
      <c r="AP236" s="1909"/>
      <c r="AQ236" s="1909"/>
      <c r="AR236" s="1909"/>
      <c r="AS236" s="1909"/>
      <c r="AT236" s="1909"/>
      <c r="AU236" s="1909"/>
      <c r="AV236" s="1909"/>
      <c r="AW236" s="1909"/>
      <c r="AX236" s="1909"/>
      <c r="AY236" s="1909"/>
      <c r="AZ236" s="1909"/>
      <c r="BA236" s="1909"/>
      <c r="BB236" s="1909"/>
      <c r="BC236" s="1909"/>
      <c r="BD236" s="1909"/>
      <c r="BE236" s="1909"/>
      <c r="BF236" s="1909"/>
      <c r="BG236" s="1909"/>
      <c r="BH236" s="1909"/>
      <c r="BI236" s="1909"/>
    </row>
    <row r="237" spans="1:61">
      <c r="A237" s="1956"/>
      <c r="B237" s="1955"/>
      <c r="C237" s="1955"/>
      <c r="D237" s="1955"/>
      <c r="E237" s="1955"/>
      <c r="F237" s="1955"/>
      <c r="G237" s="1955"/>
      <c r="H237" s="1909"/>
      <c r="I237" s="1909"/>
      <c r="J237" s="1909"/>
      <c r="K237" s="1909"/>
      <c r="L237" s="1909"/>
      <c r="M237" s="1909"/>
      <c r="N237" s="1909"/>
      <c r="O237" s="1909"/>
      <c r="P237" s="1909"/>
      <c r="Q237" s="1909"/>
      <c r="R237" s="1909"/>
      <c r="S237" s="1909"/>
      <c r="T237" s="1909"/>
      <c r="U237" s="1909"/>
      <c r="V237" s="1909"/>
      <c r="W237" s="1909"/>
      <c r="X237" s="1909"/>
      <c r="Y237" s="1909"/>
      <c r="Z237" s="1909"/>
      <c r="AA237" s="1909"/>
      <c r="AB237" s="1909"/>
      <c r="AC237" s="1909"/>
      <c r="AD237" s="1909"/>
      <c r="AE237" s="1909"/>
      <c r="AF237" s="1909"/>
      <c r="AG237" s="1909"/>
      <c r="AH237" s="1909"/>
      <c r="AI237" s="1909"/>
      <c r="AJ237" s="1909"/>
      <c r="AK237" s="1909"/>
      <c r="AL237" s="1909"/>
      <c r="AM237" s="1909"/>
      <c r="AN237" s="1909"/>
      <c r="AO237" s="1909"/>
      <c r="AP237" s="1909"/>
      <c r="AQ237" s="1909"/>
      <c r="AR237" s="1909"/>
      <c r="AS237" s="1909"/>
      <c r="AT237" s="1909"/>
      <c r="AU237" s="1909"/>
      <c r="AV237" s="1909"/>
      <c r="AW237" s="1909"/>
      <c r="AX237" s="1909"/>
      <c r="AY237" s="1909"/>
      <c r="AZ237" s="1909"/>
      <c r="BA237" s="1909"/>
      <c r="BB237" s="1909"/>
      <c r="BC237" s="1909"/>
      <c r="BD237" s="1909"/>
      <c r="BE237" s="1909"/>
      <c r="BF237" s="1909"/>
      <c r="BG237" s="1909"/>
      <c r="BH237" s="1909"/>
      <c r="BI237" s="1909"/>
    </row>
    <row r="238" spans="1:61">
      <c r="A238" s="1956"/>
      <c r="B238" s="1955"/>
      <c r="C238" s="1955"/>
      <c r="D238" s="1955"/>
      <c r="E238" s="1955"/>
      <c r="F238" s="1955"/>
      <c r="G238" s="1955"/>
      <c r="H238" s="1909"/>
      <c r="I238" s="1909"/>
      <c r="J238" s="1909"/>
      <c r="K238" s="1909"/>
      <c r="L238" s="1909"/>
      <c r="M238" s="1909"/>
      <c r="N238" s="1909"/>
      <c r="O238" s="1909"/>
      <c r="P238" s="1909"/>
      <c r="Q238" s="1909"/>
      <c r="R238" s="1909"/>
      <c r="S238" s="1909"/>
      <c r="T238" s="1909"/>
      <c r="U238" s="1909"/>
      <c r="V238" s="1909"/>
      <c r="W238" s="1909"/>
      <c r="X238" s="1909"/>
      <c r="Y238" s="1909"/>
      <c r="Z238" s="1909"/>
      <c r="AA238" s="1909"/>
      <c r="AB238" s="1909"/>
      <c r="AC238" s="1909"/>
      <c r="AD238" s="1909"/>
      <c r="AE238" s="1909"/>
      <c r="AF238" s="1909"/>
      <c r="AG238" s="1909"/>
      <c r="AH238" s="1909"/>
      <c r="AI238" s="1909"/>
      <c r="AJ238" s="1909"/>
      <c r="AK238" s="1909"/>
      <c r="AL238" s="1909"/>
      <c r="AM238" s="1909"/>
      <c r="AN238" s="1909"/>
      <c r="AO238" s="1909"/>
      <c r="AP238" s="1909"/>
      <c r="AQ238" s="1909"/>
      <c r="AR238" s="1909"/>
      <c r="AS238" s="1909"/>
      <c r="AT238" s="1909"/>
      <c r="AU238" s="1909"/>
      <c r="AV238" s="1909"/>
      <c r="AW238" s="1909"/>
      <c r="AX238" s="1909"/>
      <c r="AY238" s="1909"/>
      <c r="AZ238" s="1909"/>
      <c r="BA238" s="1909"/>
      <c r="BB238" s="1909"/>
      <c r="BC238" s="1909"/>
      <c r="BD238" s="1909"/>
      <c r="BE238" s="1909"/>
      <c r="BF238" s="1909"/>
      <c r="BG238" s="1909"/>
      <c r="BH238" s="1909"/>
      <c r="BI238" s="1909"/>
    </row>
    <row r="239" spans="1:61">
      <c r="A239" s="1956"/>
      <c r="B239" s="1955"/>
      <c r="C239" s="1955"/>
      <c r="D239" s="1955"/>
      <c r="E239" s="1955"/>
      <c r="F239" s="1955"/>
      <c r="G239" s="1955"/>
      <c r="H239" s="1909"/>
      <c r="I239" s="1909"/>
      <c r="J239" s="1909"/>
      <c r="K239" s="1909"/>
      <c r="L239" s="1909"/>
      <c r="M239" s="1909"/>
      <c r="N239" s="1909"/>
      <c r="O239" s="1909"/>
      <c r="P239" s="1909"/>
      <c r="Q239" s="1909"/>
      <c r="R239" s="1909"/>
      <c r="S239" s="1909"/>
      <c r="T239" s="1909"/>
      <c r="U239" s="1909"/>
      <c r="V239" s="1909"/>
      <c r="W239" s="1909"/>
      <c r="X239" s="1909"/>
      <c r="Y239" s="1909"/>
      <c r="Z239" s="1909"/>
      <c r="AA239" s="1909"/>
      <c r="AB239" s="1909"/>
      <c r="AC239" s="1909"/>
      <c r="AD239" s="1909"/>
      <c r="AE239" s="1909"/>
      <c r="AF239" s="1909"/>
      <c r="AG239" s="1909"/>
      <c r="AH239" s="1909"/>
      <c r="AI239" s="1909"/>
      <c r="AJ239" s="1909"/>
      <c r="AK239" s="1909"/>
      <c r="AL239" s="1909"/>
      <c r="AM239" s="1909"/>
      <c r="AN239" s="1909"/>
      <c r="AO239" s="1909"/>
      <c r="AP239" s="1909"/>
      <c r="AQ239" s="1909"/>
      <c r="AR239" s="1909"/>
      <c r="AS239" s="1909"/>
      <c r="AT239" s="1909"/>
      <c r="AU239" s="1909"/>
      <c r="AV239" s="1909"/>
      <c r="AW239" s="1909"/>
      <c r="AX239" s="1909"/>
      <c r="AY239" s="1909"/>
      <c r="AZ239" s="1909"/>
      <c r="BA239" s="1909"/>
      <c r="BB239" s="1909"/>
      <c r="BC239" s="1909"/>
      <c r="BD239" s="1909"/>
      <c r="BE239" s="1909"/>
      <c r="BF239" s="1909"/>
      <c r="BG239" s="1909"/>
      <c r="BH239" s="1909"/>
      <c r="BI239" s="1909"/>
    </row>
    <row r="240" spans="1:61">
      <c r="A240" s="1956"/>
      <c r="B240" s="1955"/>
      <c r="C240" s="1955"/>
      <c r="D240" s="1955"/>
      <c r="E240" s="1955"/>
      <c r="F240" s="1955"/>
      <c r="G240" s="1955"/>
      <c r="H240" s="1909"/>
      <c r="I240" s="1909"/>
      <c r="J240" s="1909"/>
      <c r="K240" s="1909"/>
      <c r="L240" s="1909"/>
      <c r="M240" s="1909"/>
      <c r="N240" s="1909"/>
      <c r="O240" s="1909"/>
      <c r="P240" s="1909"/>
      <c r="Q240" s="1909"/>
      <c r="R240" s="1909"/>
      <c r="S240" s="1909"/>
      <c r="T240" s="1909"/>
      <c r="U240" s="1909"/>
      <c r="V240" s="1909"/>
      <c r="W240" s="1909"/>
      <c r="X240" s="1909"/>
      <c r="Y240" s="1909"/>
      <c r="Z240" s="1909"/>
      <c r="AA240" s="1909"/>
      <c r="AB240" s="1909"/>
      <c r="AC240" s="1909"/>
      <c r="AD240" s="1909"/>
      <c r="AE240" s="1909"/>
      <c r="AF240" s="1909"/>
      <c r="AG240" s="1909"/>
      <c r="AH240" s="1909"/>
      <c r="AI240" s="1909"/>
      <c r="AJ240" s="1909"/>
      <c r="AK240" s="1909"/>
      <c r="AL240" s="1909"/>
      <c r="AM240" s="1909"/>
      <c r="AN240" s="1909"/>
      <c r="AO240" s="1909"/>
      <c r="AP240" s="1909"/>
      <c r="AQ240" s="1909"/>
      <c r="AR240" s="1909"/>
      <c r="AS240" s="1909"/>
      <c r="AT240" s="1909"/>
      <c r="AU240" s="1909"/>
      <c r="AV240" s="1909"/>
      <c r="AW240" s="1909"/>
      <c r="AX240" s="1909"/>
      <c r="AY240" s="1909"/>
      <c r="AZ240" s="1909"/>
      <c r="BA240" s="1909"/>
      <c r="BB240" s="1909"/>
      <c r="BC240" s="1909"/>
      <c r="BD240" s="1909"/>
      <c r="BE240" s="1909"/>
      <c r="BF240" s="1909"/>
      <c r="BG240" s="1909"/>
      <c r="BH240" s="1909"/>
      <c r="BI240" s="1909"/>
    </row>
    <row r="241" spans="1:61">
      <c r="A241" s="1956"/>
      <c r="B241" s="1955"/>
      <c r="C241" s="1955"/>
      <c r="D241" s="1955"/>
      <c r="E241" s="1955"/>
      <c r="F241" s="1955"/>
      <c r="G241" s="1955"/>
      <c r="H241" s="1909"/>
      <c r="I241" s="1909"/>
      <c r="J241" s="1909"/>
      <c r="K241" s="1909"/>
      <c r="L241" s="1909"/>
      <c r="M241" s="1909"/>
      <c r="N241" s="1909"/>
      <c r="O241" s="1909"/>
      <c r="P241" s="1909"/>
      <c r="Q241" s="1909"/>
      <c r="R241" s="1909"/>
      <c r="S241" s="1909"/>
      <c r="T241" s="1909"/>
      <c r="U241" s="1909"/>
      <c r="V241" s="1909"/>
      <c r="W241" s="1909"/>
      <c r="X241" s="1909"/>
      <c r="Y241" s="1909"/>
      <c r="Z241" s="1909"/>
      <c r="AA241" s="1909"/>
      <c r="AB241" s="1909"/>
      <c r="AC241" s="1909"/>
      <c r="AD241" s="1909"/>
      <c r="AE241" s="1909"/>
      <c r="AF241" s="1909"/>
      <c r="AG241" s="1909"/>
      <c r="AH241" s="1909"/>
      <c r="AI241" s="1909"/>
      <c r="AJ241" s="1909"/>
      <c r="AK241" s="1909"/>
      <c r="AL241" s="1909"/>
      <c r="AM241" s="1909"/>
      <c r="AN241" s="1909"/>
      <c r="AO241" s="1909"/>
      <c r="AP241" s="1909"/>
      <c r="AQ241" s="1909"/>
      <c r="AR241" s="1909"/>
      <c r="AS241" s="1909"/>
      <c r="AT241" s="1909"/>
      <c r="AU241" s="1909"/>
      <c r="AV241" s="1909"/>
      <c r="AW241" s="1909"/>
      <c r="AX241" s="1909"/>
      <c r="AY241" s="1909"/>
      <c r="AZ241" s="1909"/>
      <c r="BA241" s="1909"/>
      <c r="BB241" s="1909"/>
      <c r="BC241" s="1909"/>
      <c r="BD241" s="1909"/>
      <c r="BE241" s="1909"/>
      <c r="BF241" s="1909"/>
      <c r="BG241" s="1909"/>
      <c r="BH241" s="1909"/>
      <c r="BI241" s="1909"/>
    </row>
    <row r="242" spans="1:61">
      <c r="A242" s="1956"/>
      <c r="B242" s="1955"/>
      <c r="C242" s="1955"/>
      <c r="D242" s="1955"/>
      <c r="E242" s="1955"/>
      <c r="F242" s="1955"/>
      <c r="G242" s="1955"/>
      <c r="H242" s="1909"/>
      <c r="I242" s="1909"/>
      <c r="J242" s="1909"/>
      <c r="K242" s="1909"/>
      <c r="L242" s="1909"/>
      <c r="M242" s="1909"/>
      <c r="N242" s="1909"/>
      <c r="O242" s="1909"/>
      <c r="P242" s="1909"/>
      <c r="Q242" s="1909"/>
      <c r="R242" s="1909"/>
      <c r="S242" s="1909"/>
      <c r="T242" s="1909"/>
      <c r="U242" s="1909"/>
      <c r="V242" s="1909"/>
      <c r="W242" s="1909"/>
      <c r="X242" s="1909"/>
      <c r="Y242" s="1909"/>
      <c r="Z242" s="1909"/>
      <c r="AA242" s="1909"/>
      <c r="AB242" s="1909"/>
      <c r="AC242" s="1909"/>
      <c r="AD242" s="1909"/>
      <c r="AE242" s="1909"/>
      <c r="AF242" s="1909"/>
      <c r="AG242" s="1909"/>
      <c r="AH242" s="1909"/>
      <c r="AI242" s="1909"/>
      <c r="AJ242" s="1909"/>
      <c r="AK242" s="1909"/>
      <c r="AL242" s="1909"/>
      <c r="AM242" s="1909"/>
      <c r="AN242" s="1909"/>
      <c r="AO242" s="1909"/>
      <c r="AP242" s="1909"/>
      <c r="AQ242" s="1909"/>
      <c r="AR242" s="1909"/>
      <c r="AS242" s="1909"/>
      <c r="AT242" s="1909"/>
      <c r="AU242" s="1909"/>
      <c r="AV242" s="1909"/>
      <c r="AW242" s="1909"/>
      <c r="AX242" s="1909"/>
      <c r="AY242" s="1909"/>
      <c r="AZ242" s="1909"/>
      <c r="BA242" s="1909"/>
      <c r="BB242" s="1909"/>
      <c r="BC242" s="1909"/>
      <c r="BD242" s="1909"/>
      <c r="BE242" s="1909"/>
      <c r="BF242" s="1909"/>
      <c r="BG242" s="1909"/>
      <c r="BH242" s="1909"/>
      <c r="BI242" s="1909"/>
    </row>
    <row r="243" spans="1:61">
      <c r="A243" s="1956"/>
      <c r="B243" s="1955"/>
      <c r="C243" s="1955"/>
      <c r="D243" s="1955"/>
      <c r="E243" s="1955"/>
      <c r="F243" s="1955"/>
      <c r="G243" s="1955"/>
      <c r="H243" s="1909"/>
      <c r="I243" s="1909"/>
      <c r="J243" s="1909"/>
      <c r="K243" s="1909"/>
      <c r="L243" s="1909"/>
      <c r="M243" s="1909"/>
      <c r="N243" s="1909"/>
      <c r="O243" s="1909"/>
      <c r="P243" s="1909"/>
      <c r="Q243" s="1909"/>
      <c r="R243" s="1909"/>
      <c r="S243" s="1909"/>
      <c r="T243" s="1909"/>
      <c r="U243" s="1909"/>
      <c r="V243" s="1909"/>
      <c r="W243" s="1909"/>
      <c r="X243" s="1909"/>
      <c r="Y243" s="1909"/>
      <c r="Z243" s="1909"/>
      <c r="AA243" s="1909"/>
      <c r="AB243" s="1909"/>
      <c r="AC243" s="1909"/>
      <c r="AD243" s="1909"/>
      <c r="AE243" s="1909"/>
      <c r="AF243" s="1909"/>
      <c r="AG243" s="1909"/>
      <c r="AH243" s="1909"/>
      <c r="AI243" s="1909"/>
      <c r="AJ243" s="1909"/>
      <c r="AK243" s="1909"/>
      <c r="AL243" s="1909"/>
      <c r="AM243" s="1909"/>
      <c r="AN243" s="1909"/>
      <c r="AO243" s="1909"/>
      <c r="AP243" s="1909"/>
      <c r="AQ243" s="1909"/>
      <c r="AR243" s="1909"/>
      <c r="AS243" s="1909"/>
      <c r="AT243" s="1909"/>
      <c r="AU243" s="1909"/>
      <c r="AV243" s="1909"/>
      <c r="AW243" s="1909"/>
      <c r="AX243" s="1909"/>
      <c r="AY243" s="1909"/>
      <c r="AZ243" s="1909"/>
      <c r="BA243" s="1909"/>
      <c r="BB243" s="1909"/>
      <c r="BC243" s="1909"/>
      <c r="BD243" s="1909"/>
      <c r="BE243" s="1909"/>
      <c r="BF243" s="1909"/>
      <c r="BG243" s="1909"/>
      <c r="BH243" s="1909"/>
      <c r="BI243" s="1909"/>
    </row>
    <row r="244" spans="1:61">
      <c r="A244" s="1956"/>
      <c r="B244" s="1955"/>
      <c r="C244" s="1955"/>
      <c r="D244" s="1955"/>
      <c r="E244" s="1955"/>
      <c r="F244" s="1955"/>
      <c r="G244" s="1955"/>
      <c r="H244" s="1909"/>
      <c r="I244" s="1909"/>
      <c r="J244" s="1909"/>
      <c r="K244" s="1909"/>
      <c r="L244" s="1909"/>
      <c r="M244" s="1909"/>
      <c r="N244" s="1909"/>
      <c r="O244" s="1909"/>
      <c r="P244" s="1909"/>
      <c r="Q244" s="1909"/>
      <c r="R244" s="1909"/>
      <c r="S244" s="1909"/>
      <c r="T244" s="1909"/>
      <c r="U244" s="1909"/>
      <c r="V244" s="1909"/>
      <c r="W244" s="1909"/>
      <c r="X244" s="1909"/>
      <c r="Y244" s="1909"/>
      <c r="Z244" s="1909"/>
      <c r="AA244" s="1909"/>
      <c r="AB244" s="1909"/>
      <c r="AC244" s="1909"/>
      <c r="AD244" s="1909"/>
      <c r="AE244" s="1909"/>
      <c r="AF244" s="1909"/>
      <c r="AG244" s="1909"/>
      <c r="AH244" s="1909"/>
      <c r="AI244" s="1909"/>
      <c r="AJ244" s="1909"/>
      <c r="AK244" s="1909"/>
      <c r="AL244" s="1909"/>
      <c r="AM244" s="1909"/>
      <c r="AN244" s="1909"/>
      <c r="AO244" s="1909"/>
      <c r="AP244" s="1909"/>
      <c r="AQ244" s="1909"/>
      <c r="AR244" s="1909"/>
      <c r="AS244" s="1909"/>
      <c r="AT244" s="1909"/>
      <c r="AU244" s="1909"/>
      <c r="AV244" s="1909"/>
      <c r="AW244" s="1909"/>
      <c r="AX244" s="1909"/>
      <c r="AY244" s="1909"/>
      <c r="AZ244" s="1909"/>
      <c r="BA244" s="1909"/>
      <c r="BB244" s="1909"/>
      <c r="BC244" s="1909"/>
      <c r="BD244" s="1909"/>
      <c r="BE244" s="1909"/>
      <c r="BF244" s="1909"/>
      <c r="BG244" s="1909"/>
      <c r="BH244" s="1909"/>
      <c r="BI244" s="1909"/>
    </row>
    <row r="245" spans="1:61">
      <c r="A245" s="1956"/>
      <c r="B245" s="1955"/>
      <c r="C245" s="1955"/>
      <c r="D245" s="1955"/>
      <c r="E245" s="1955"/>
      <c r="F245" s="1955"/>
      <c r="G245" s="1955"/>
      <c r="H245" s="1909"/>
      <c r="I245" s="1909"/>
      <c r="J245" s="1909"/>
      <c r="K245" s="1909"/>
      <c r="L245" s="1909"/>
      <c r="M245" s="1909"/>
      <c r="N245" s="1909"/>
      <c r="O245" s="1909"/>
      <c r="P245" s="1909"/>
      <c r="Q245" s="1909"/>
      <c r="R245" s="1909"/>
      <c r="S245" s="1909"/>
      <c r="T245" s="1909"/>
      <c r="U245" s="1909"/>
      <c r="V245" s="1909"/>
      <c r="W245" s="1909"/>
      <c r="X245" s="1909"/>
      <c r="Y245" s="1909"/>
      <c r="Z245" s="1909"/>
      <c r="AA245" s="1909"/>
      <c r="AB245" s="1909"/>
      <c r="AC245" s="1909"/>
      <c r="AD245" s="1909"/>
      <c r="AE245" s="1909"/>
      <c r="AF245" s="1909"/>
      <c r="AG245" s="1909"/>
      <c r="AH245" s="1909"/>
      <c r="AI245" s="1909"/>
      <c r="AJ245" s="1909"/>
      <c r="AK245" s="1909"/>
      <c r="AL245" s="1909"/>
      <c r="AM245" s="1909"/>
      <c r="AN245" s="1909"/>
      <c r="AO245" s="1909"/>
      <c r="AP245" s="1909"/>
      <c r="AQ245" s="1909"/>
      <c r="AR245" s="1909"/>
      <c r="AS245" s="1909"/>
      <c r="AT245" s="1909"/>
      <c r="AU245" s="1909"/>
      <c r="AV245" s="1909"/>
      <c r="AW245" s="1909"/>
      <c r="AX245" s="1909"/>
      <c r="AY245" s="1909"/>
      <c r="AZ245" s="1909"/>
      <c r="BA245" s="1909"/>
      <c r="BB245" s="1909"/>
      <c r="BC245" s="1909"/>
      <c r="BD245" s="1909"/>
      <c r="BE245" s="1909"/>
      <c r="BF245" s="1909"/>
      <c r="BG245" s="1909"/>
      <c r="BH245" s="1909"/>
      <c r="BI245" s="1909"/>
    </row>
    <row r="246" spans="1:61">
      <c r="A246" s="1956"/>
      <c r="B246" s="1955"/>
      <c r="C246" s="1955"/>
      <c r="D246" s="1955"/>
      <c r="E246" s="1955"/>
      <c r="F246" s="1955"/>
      <c r="G246" s="1955"/>
      <c r="H246" s="1909"/>
      <c r="I246" s="1909"/>
      <c r="J246" s="1909"/>
      <c r="K246" s="1909"/>
      <c r="L246" s="1909"/>
      <c r="M246" s="1909"/>
      <c r="N246" s="1909"/>
      <c r="O246" s="1909"/>
      <c r="P246" s="1909"/>
      <c r="Q246" s="1909"/>
      <c r="R246" s="1909"/>
      <c r="S246" s="1909"/>
      <c r="T246" s="1909"/>
      <c r="U246" s="1909"/>
      <c r="V246" s="1909"/>
      <c r="W246" s="1909"/>
      <c r="X246" s="1909"/>
      <c r="Y246" s="1909"/>
      <c r="Z246" s="1909"/>
      <c r="AA246" s="1909"/>
      <c r="AB246" s="1909"/>
      <c r="AC246" s="1909"/>
      <c r="AD246" s="1909"/>
      <c r="AE246" s="1909"/>
      <c r="AF246" s="1909"/>
      <c r="AG246" s="1909"/>
      <c r="AH246" s="1909"/>
      <c r="AI246" s="1909"/>
      <c r="AJ246" s="1909"/>
      <c r="AK246" s="1909"/>
      <c r="AL246" s="1909"/>
      <c r="AM246" s="1909"/>
      <c r="AN246" s="1909"/>
      <c r="AO246" s="1909"/>
      <c r="AP246" s="1909"/>
      <c r="AQ246" s="1909"/>
      <c r="AR246" s="1909"/>
      <c r="AS246" s="1909"/>
      <c r="AT246" s="1909"/>
      <c r="AU246" s="1909"/>
      <c r="AV246" s="1909"/>
      <c r="AW246" s="1909"/>
      <c r="AX246" s="1909"/>
      <c r="AY246" s="1909"/>
      <c r="AZ246" s="1909"/>
      <c r="BA246" s="1909"/>
      <c r="BB246" s="1909"/>
      <c r="BC246" s="1909"/>
      <c r="BD246" s="1909"/>
      <c r="BE246" s="1909"/>
      <c r="BF246" s="1909"/>
      <c r="BG246" s="1909"/>
      <c r="BH246" s="1909"/>
      <c r="BI246" s="1909"/>
    </row>
    <row r="247" spans="1:61">
      <c r="A247" s="1956"/>
      <c r="B247" s="1955"/>
      <c r="C247" s="1955"/>
      <c r="D247" s="1955"/>
      <c r="E247" s="1955"/>
      <c r="F247" s="1955"/>
      <c r="G247" s="1955"/>
      <c r="H247" s="1909"/>
      <c r="I247" s="1909"/>
      <c r="J247" s="1909"/>
      <c r="K247" s="1909"/>
      <c r="L247" s="1909"/>
      <c r="M247" s="1909"/>
      <c r="N247" s="1909"/>
      <c r="O247" s="1909"/>
      <c r="P247" s="1909"/>
      <c r="Q247" s="1909"/>
      <c r="R247" s="1909"/>
      <c r="S247" s="1909"/>
      <c r="T247" s="1909"/>
      <c r="U247" s="1909"/>
      <c r="V247" s="1909"/>
      <c r="W247" s="1909"/>
      <c r="X247" s="1909"/>
      <c r="Y247" s="1909"/>
      <c r="Z247" s="1909"/>
      <c r="AA247" s="1909"/>
      <c r="AB247" s="1909"/>
      <c r="AC247" s="1909"/>
      <c r="AD247" s="1909"/>
      <c r="AE247" s="1909"/>
      <c r="AF247" s="1909"/>
      <c r="AG247" s="1909"/>
      <c r="AH247" s="1909"/>
      <c r="AI247" s="1909"/>
      <c r="AJ247" s="1909"/>
      <c r="AK247" s="1909"/>
      <c r="AL247" s="1909"/>
      <c r="AM247" s="1909"/>
      <c r="AN247" s="1909"/>
      <c r="AO247" s="1909"/>
      <c r="AP247" s="1909"/>
      <c r="AQ247" s="1909"/>
      <c r="AR247" s="1909"/>
      <c r="AS247" s="1909"/>
      <c r="AT247" s="1909"/>
      <c r="AU247" s="1909"/>
      <c r="AV247" s="1909"/>
      <c r="AW247" s="1909"/>
      <c r="AX247" s="1909"/>
      <c r="AY247" s="1909"/>
      <c r="AZ247" s="1909"/>
      <c r="BA247" s="1909"/>
      <c r="BB247" s="1909"/>
      <c r="BC247" s="1909"/>
      <c r="BD247" s="1909"/>
      <c r="BE247" s="1909"/>
      <c r="BF247" s="1909"/>
      <c r="BG247" s="1909"/>
      <c r="BH247" s="1909"/>
      <c r="BI247" s="1909"/>
    </row>
    <row r="248" spans="1:61">
      <c r="A248" s="1956"/>
      <c r="B248" s="1955"/>
      <c r="C248" s="1955"/>
      <c r="D248" s="1955"/>
      <c r="E248" s="1955"/>
      <c r="F248" s="1955"/>
      <c r="G248" s="1955"/>
      <c r="H248" s="1909"/>
      <c r="I248" s="1909"/>
      <c r="J248" s="1909"/>
      <c r="K248" s="1909"/>
      <c r="L248" s="1909"/>
      <c r="M248" s="1909"/>
      <c r="N248" s="1909"/>
      <c r="O248" s="1909"/>
      <c r="P248" s="1909"/>
      <c r="Q248" s="1909"/>
      <c r="R248" s="1909"/>
      <c r="S248" s="1909"/>
      <c r="T248" s="1909"/>
      <c r="U248" s="1909"/>
      <c r="V248" s="1909"/>
      <c r="W248" s="1909"/>
      <c r="X248" s="1909"/>
      <c r="Y248" s="1909"/>
      <c r="Z248" s="1909"/>
      <c r="AA248" s="1909"/>
      <c r="AB248" s="1909"/>
      <c r="AC248" s="1909"/>
      <c r="AD248" s="1909"/>
      <c r="AE248" s="1909"/>
      <c r="AF248" s="1909"/>
      <c r="AG248" s="1909"/>
      <c r="AH248" s="1909"/>
      <c r="AI248" s="1909"/>
      <c r="AJ248" s="1909"/>
      <c r="AK248" s="1909"/>
      <c r="AL248" s="1909"/>
      <c r="AM248" s="1909"/>
      <c r="AN248" s="1909"/>
      <c r="AO248" s="1909"/>
      <c r="AP248" s="1909"/>
      <c r="AQ248" s="1909"/>
      <c r="AR248" s="1909"/>
      <c r="AS248" s="1909"/>
      <c r="AT248" s="1909"/>
      <c r="AU248" s="1909"/>
      <c r="AV248" s="1909"/>
      <c r="AW248" s="1909"/>
      <c r="AX248" s="1909"/>
      <c r="AY248" s="1909"/>
      <c r="AZ248" s="1909"/>
      <c r="BA248" s="1909"/>
      <c r="BB248" s="1909"/>
      <c r="BC248" s="1909"/>
      <c r="BD248" s="1909"/>
      <c r="BE248" s="1909"/>
      <c r="BF248" s="1909"/>
      <c r="BG248" s="1909"/>
      <c r="BH248" s="1909"/>
      <c r="BI248" s="1909"/>
    </row>
    <row r="249" spans="1:61">
      <c r="A249" s="1956"/>
      <c r="B249" s="1955"/>
      <c r="C249" s="1955"/>
      <c r="D249" s="1955"/>
      <c r="E249" s="1955"/>
      <c r="F249" s="1955"/>
      <c r="G249" s="1955"/>
      <c r="H249" s="1909"/>
      <c r="I249" s="1909"/>
      <c r="J249" s="1909"/>
      <c r="K249" s="1909"/>
      <c r="L249" s="1909"/>
      <c r="M249" s="1909"/>
      <c r="N249" s="1909"/>
      <c r="O249" s="1909"/>
      <c r="P249" s="1909"/>
      <c r="Q249" s="1909"/>
      <c r="R249" s="1909"/>
      <c r="S249" s="1909"/>
      <c r="T249" s="1909"/>
      <c r="U249" s="1909"/>
      <c r="V249" s="1909"/>
      <c r="W249" s="1909"/>
      <c r="X249" s="1909"/>
      <c r="Y249" s="1909"/>
      <c r="Z249" s="1909"/>
      <c r="AA249" s="1909"/>
      <c r="AB249" s="1909"/>
      <c r="AC249" s="1909"/>
      <c r="AD249" s="1909"/>
      <c r="AE249" s="1909"/>
      <c r="AF249" s="1909"/>
      <c r="AG249" s="1909"/>
      <c r="AH249" s="1909"/>
      <c r="AI249" s="1909"/>
      <c r="AJ249" s="1909"/>
      <c r="AK249" s="1909"/>
      <c r="AL249" s="1909"/>
      <c r="AM249" s="1909"/>
      <c r="AN249" s="1909"/>
      <c r="AO249" s="1909"/>
      <c r="AP249" s="1909"/>
      <c r="AQ249" s="1909"/>
      <c r="AR249" s="1909"/>
      <c r="AS249" s="1909"/>
      <c r="AT249" s="1909"/>
      <c r="AU249" s="1909"/>
      <c r="AV249" s="1909"/>
      <c r="AW249" s="1909"/>
      <c r="AX249" s="1909"/>
      <c r="AY249" s="1909"/>
      <c r="AZ249" s="1909"/>
      <c r="BA249" s="1909"/>
      <c r="BB249" s="1909"/>
      <c r="BC249" s="1909"/>
      <c r="BD249" s="1909"/>
      <c r="BE249" s="1909"/>
      <c r="BF249" s="1909"/>
      <c r="BG249" s="1909"/>
      <c r="BH249" s="1909"/>
      <c r="BI249" s="1909"/>
    </row>
    <row r="250" spans="1:61">
      <c r="A250" s="1956"/>
      <c r="B250" s="1955"/>
      <c r="C250" s="1955"/>
      <c r="D250" s="1955"/>
      <c r="E250" s="1955"/>
      <c r="F250" s="1955"/>
      <c r="G250" s="1955"/>
      <c r="H250" s="1909"/>
      <c r="I250" s="1909"/>
      <c r="J250" s="1909"/>
      <c r="K250" s="1909"/>
      <c r="L250" s="1909"/>
      <c r="M250" s="1909"/>
      <c r="N250" s="1909"/>
      <c r="O250" s="1909"/>
      <c r="P250" s="1909"/>
      <c r="Q250" s="1909"/>
      <c r="R250" s="1909"/>
      <c r="S250" s="1909"/>
      <c r="T250" s="1909"/>
      <c r="U250" s="1909"/>
      <c r="V250" s="1909"/>
      <c r="W250" s="1909"/>
      <c r="X250" s="1909"/>
      <c r="Y250" s="1909"/>
      <c r="Z250" s="1909"/>
      <c r="AA250" s="1909"/>
      <c r="AB250" s="1909"/>
      <c r="AC250" s="1909"/>
      <c r="AD250" s="1909"/>
      <c r="AE250" s="1909"/>
      <c r="AF250" s="1909"/>
      <c r="AG250" s="1909"/>
      <c r="AH250" s="1909"/>
      <c r="AI250" s="1909"/>
      <c r="AJ250" s="1909"/>
      <c r="AK250" s="1909"/>
      <c r="AL250" s="1909"/>
      <c r="AM250" s="1909"/>
      <c r="AN250" s="1909"/>
      <c r="AO250" s="1909"/>
      <c r="AP250" s="1909"/>
      <c r="AQ250" s="1909"/>
      <c r="AR250" s="1909"/>
      <c r="AS250" s="1909"/>
      <c r="AT250" s="1909"/>
      <c r="AU250" s="1909"/>
      <c r="AV250" s="1909"/>
      <c r="AW250" s="1909"/>
      <c r="AX250" s="1909"/>
      <c r="AY250" s="1909"/>
      <c r="AZ250" s="1909"/>
      <c r="BA250" s="1909"/>
      <c r="BB250" s="1909"/>
      <c r="BC250" s="1909"/>
      <c r="BD250" s="1909"/>
      <c r="BE250" s="1909"/>
      <c r="BF250" s="1909"/>
      <c r="BG250" s="1909"/>
      <c r="BH250" s="1909"/>
      <c r="BI250" s="1909"/>
    </row>
    <row r="251" spans="1:61">
      <c r="A251" s="1956"/>
      <c r="B251" s="1955"/>
      <c r="C251" s="1955"/>
      <c r="D251" s="1955"/>
      <c r="E251" s="1955"/>
      <c r="F251" s="1955"/>
      <c r="G251" s="1955"/>
      <c r="H251" s="1909"/>
      <c r="I251" s="1909"/>
      <c r="J251" s="1909"/>
      <c r="K251" s="1909"/>
      <c r="L251" s="1909"/>
      <c r="M251" s="1909"/>
      <c r="N251" s="1909"/>
      <c r="O251" s="1909"/>
      <c r="P251" s="1909"/>
      <c r="Q251" s="1909"/>
      <c r="R251" s="1909"/>
      <c r="S251" s="1909"/>
      <c r="T251" s="1909"/>
      <c r="U251" s="1909"/>
      <c r="V251" s="1909"/>
      <c r="W251" s="1909"/>
      <c r="X251" s="1909"/>
      <c r="Y251" s="1909"/>
      <c r="Z251" s="1909"/>
      <c r="AA251" s="1909"/>
      <c r="AB251" s="1909"/>
      <c r="AC251" s="1909"/>
      <c r="AD251" s="1909"/>
      <c r="AE251" s="1909"/>
      <c r="AF251" s="1909"/>
      <c r="AG251" s="1909"/>
      <c r="AH251" s="1909"/>
      <c r="AI251" s="1909"/>
      <c r="AJ251" s="1909"/>
      <c r="AK251" s="1909"/>
      <c r="AL251" s="1909"/>
      <c r="AM251" s="1909"/>
      <c r="AN251" s="1909"/>
      <c r="AO251" s="1909"/>
      <c r="AP251" s="1909"/>
      <c r="AQ251" s="1909"/>
      <c r="AR251" s="1909"/>
      <c r="AS251" s="1909"/>
      <c r="AT251" s="1909"/>
      <c r="AU251" s="1909"/>
      <c r="AV251" s="1909"/>
      <c r="AW251" s="1909"/>
      <c r="AX251" s="1909"/>
      <c r="AY251" s="1909"/>
      <c r="AZ251" s="1909"/>
      <c r="BA251" s="1909"/>
      <c r="BB251" s="1909"/>
      <c r="BC251" s="1909"/>
      <c r="BD251" s="1909"/>
      <c r="BE251" s="1909"/>
      <c r="BF251" s="1909"/>
      <c r="BG251" s="1909"/>
      <c r="BH251" s="1909"/>
      <c r="BI251" s="1909"/>
    </row>
    <row r="252" spans="1:61">
      <c r="A252" s="1956"/>
      <c r="B252" s="1955"/>
      <c r="C252" s="1955"/>
      <c r="D252" s="1955"/>
      <c r="E252" s="1955"/>
      <c r="F252" s="1955"/>
      <c r="G252" s="1955"/>
      <c r="H252" s="1909"/>
      <c r="I252" s="1909"/>
      <c r="J252" s="1909"/>
      <c r="K252" s="1909"/>
      <c r="L252" s="1909"/>
      <c r="M252" s="1909"/>
      <c r="N252" s="1909"/>
      <c r="O252" s="1909"/>
      <c r="P252" s="1909"/>
      <c r="Q252" s="1909"/>
      <c r="R252" s="1909"/>
      <c r="S252" s="1909"/>
      <c r="T252" s="1909"/>
      <c r="U252" s="1909"/>
      <c r="V252" s="1909"/>
      <c r="W252" s="1909"/>
      <c r="X252" s="1909"/>
      <c r="Y252" s="1909"/>
      <c r="Z252" s="1909"/>
      <c r="AA252" s="1909"/>
      <c r="AB252" s="1909"/>
      <c r="AC252" s="1909"/>
      <c r="AD252" s="1909"/>
      <c r="AE252" s="1909"/>
      <c r="AF252" s="1909"/>
      <c r="AG252" s="1909"/>
      <c r="AH252" s="1909"/>
      <c r="AI252" s="1909"/>
      <c r="AJ252" s="1909"/>
      <c r="AK252" s="1909"/>
      <c r="AL252" s="1909"/>
      <c r="AM252" s="1909"/>
      <c r="AN252" s="1909"/>
      <c r="AO252" s="1909"/>
      <c r="AP252" s="1909"/>
      <c r="AQ252" s="1909"/>
      <c r="AR252" s="1909"/>
      <c r="AS252" s="1909"/>
      <c r="AT252" s="1909"/>
      <c r="AU252" s="1909"/>
      <c r="AV252" s="1909"/>
      <c r="AW252" s="1909"/>
      <c r="AX252" s="1909"/>
      <c r="AY252" s="1909"/>
      <c r="AZ252" s="1909"/>
      <c r="BA252" s="1909"/>
      <c r="BB252" s="1909"/>
      <c r="BC252" s="1909"/>
      <c r="BD252" s="1909"/>
      <c r="BE252" s="1909"/>
      <c r="BF252" s="1909"/>
      <c r="BG252" s="1909"/>
      <c r="BH252" s="1909"/>
      <c r="BI252" s="1909"/>
    </row>
    <row r="253" spans="1:61">
      <c r="A253" s="1956"/>
      <c r="B253" s="1955"/>
      <c r="C253" s="1955"/>
      <c r="D253" s="1955"/>
      <c r="E253" s="1955"/>
      <c r="F253" s="1955"/>
      <c r="G253" s="1955"/>
      <c r="H253" s="1909"/>
      <c r="I253" s="1909"/>
      <c r="J253" s="1909"/>
      <c r="K253" s="1909"/>
      <c r="L253" s="1909"/>
      <c r="M253" s="1909"/>
      <c r="N253" s="1909"/>
      <c r="O253" s="1909"/>
      <c r="P253" s="1909"/>
      <c r="Q253" s="1909"/>
      <c r="R253" s="1909"/>
      <c r="S253" s="1909"/>
      <c r="T253" s="1909"/>
      <c r="U253" s="1909"/>
      <c r="V253" s="1909"/>
      <c r="W253" s="1909"/>
      <c r="X253" s="1909"/>
      <c r="Y253" s="1909"/>
      <c r="Z253" s="1909"/>
      <c r="AA253" s="1909"/>
      <c r="AB253" s="1909"/>
      <c r="AC253" s="1909"/>
      <c r="AD253" s="1909"/>
      <c r="AE253" s="1909"/>
      <c r="AF253" s="1909"/>
      <c r="AG253" s="1909"/>
      <c r="AH253" s="1909"/>
      <c r="AI253" s="1909"/>
      <c r="AJ253" s="1909"/>
      <c r="AK253" s="1909"/>
      <c r="AL253" s="1909"/>
      <c r="AM253" s="1909"/>
      <c r="AN253" s="1909"/>
      <c r="AO253" s="1909"/>
      <c r="AP253" s="1909"/>
      <c r="AQ253" s="1909"/>
      <c r="AR253" s="1909"/>
      <c r="AS253" s="1909"/>
      <c r="AT253" s="1909"/>
      <c r="AU253" s="1909"/>
      <c r="AV253" s="1909"/>
      <c r="AW253" s="1909"/>
      <c r="AX253" s="1909"/>
      <c r="AY253" s="1909"/>
      <c r="AZ253" s="1909"/>
      <c r="BA253" s="1909"/>
      <c r="BB253" s="1909"/>
      <c r="BC253" s="1909"/>
      <c r="BD253" s="1909"/>
      <c r="BE253" s="1909"/>
      <c r="BF253" s="1909"/>
      <c r="BG253" s="1909"/>
      <c r="BH253" s="1909"/>
      <c r="BI253" s="1909"/>
    </row>
    <row r="254" spans="1:61">
      <c r="A254" s="1956"/>
      <c r="B254" s="1955"/>
      <c r="C254" s="1955"/>
      <c r="D254" s="1955"/>
      <c r="E254" s="1955"/>
      <c r="F254" s="1955"/>
      <c r="G254" s="1955"/>
      <c r="H254" s="1909"/>
      <c r="I254" s="1909"/>
      <c r="J254" s="1909"/>
      <c r="K254" s="1909"/>
      <c r="L254" s="1909"/>
      <c r="M254" s="1909"/>
      <c r="N254" s="1909"/>
      <c r="O254" s="1909"/>
      <c r="P254" s="1909"/>
      <c r="Q254" s="1909"/>
      <c r="R254" s="1909"/>
      <c r="S254" s="1909"/>
      <c r="T254" s="1909"/>
      <c r="U254" s="1909"/>
      <c r="V254" s="1909"/>
      <c r="W254" s="1909"/>
      <c r="X254" s="1909"/>
      <c r="Y254" s="1909"/>
      <c r="Z254" s="1909"/>
      <c r="AA254" s="1909"/>
      <c r="AB254" s="1909"/>
      <c r="AC254" s="1909"/>
      <c r="AD254" s="1909"/>
      <c r="AE254" s="1909"/>
      <c r="AF254" s="1909"/>
      <c r="AG254" s="1909"/>
      <c r="AH254" s="1909"/>
      <c r="AI254" s="1909"/>
      <c r="AJ254" s="1909"/>
      <c r="AK254" s="1909"/>
      <c r="AL254" s="1909"/>
      <c r="AM254" s="1909"/>
      <c r="AN254" s="1909"/>
      <c r="AO254" s="1909"/>
      <c r="AP254" s="1909"/>
      <c r="AQ254" s="1909"/>
      <c r="AR254" s="1909"/>
      <c r="AS254" s="1909"/>
      <c r="AT254" s="1909"/>
      <c r="AU254" s="1909"/>
      <c r="AV254" s="1909"/>
      <c r="AW254" s="1909"/>
      <c r="AX254" s="1909"/>
      <c r="AY254" s="1909"/>
      <c r="AZ254" s="1909"/>
      <c r="BA254" s="1909"/>
      <c r="BB254" s="1909"/>
      <c r="BC254" s="1909"/>
      <c r="BD254" s="1909"/>
      <c r="BE254" s="1909"/>
      <c r="BF254" s="1909"/>
      <c r="BG254" s="1909"/>
      <c r="BH254" s="1909"/>
      <c r="BI254" s="1909"/>
    </row>
    <row r="255" spans="1:61">
      <c r="A255" s="1956"/>
      <c r="B255" s="1955"/>
      <c r="C255" s="1955"/>
      <c r="D255" s="1955"/>
      <c r="E255" s="1955"/>
      <c r="F255" s="1955"/>
      <c r="G255" s="1955"/>
      <c r="H255" s="1909"/>
      <c r="I255" s="1909"/>
      <c r="J255" s="1909"/>
      <c r="K255" s="1909"/>
      <c r="L255" s="1909"/>
      <c r="M255" s="1909"/>
      <c r="N255" s="1909"/>
      <c r="O255" s="1909"/>
      <c r="P255" s="1909"/>
      <c r="Q255" s="1909"/>
      <c r="R255" s="1909"/>
      <c r="S255" s="1909"/>
      <c r="T255" s="1909"/>
      <c r="U255" s="1909"/>
      <c r="V255" s="1909"/>
      <c r="W255" s="1909"/>
      <c r="X255" s="1909"/>
      <c r="Y255" s="1909"/>
      <c r="Z255" s="1909"/>
      <c r="AA255" s="1909"/>
      <c r="AB255" s="1909"/>
      <c r="AC255" s="1909"/>
      <c r="AD255" s="1909"/>
      <c r="AE255" s="1909"/>
      <c r="AF255" s="1909"/>
      <c r="AG255" s="1909"/>
      <c r="AH255" s="1909"/>
      <c r="AI255" s="1909"/>
      <c r="AJ255" s="1909"/>
      <c r="AK255" s="1909"/>
      <c r="AL255" s="1909"/>
      <c r="AM255" s="1909"/>
      <c r="AN255" s="1909"/>
      <c r="AO255" s="1909"/>
      <c r="AP255" s="1909"/>
      <c r="AQ255" s="1909"/>
      <c r="AR255" s="1909"/>
      <c r="AS255" s="1909"/>
      <c r="AT255" s="1909"/>
      <c r="AU255" s="1909"/>
      <c r="AV255" s="1909"/>
      <c r="AW255" s="1909"/>
      <c r="AX255" s="1909"/>
      <c r="AY255" s="1909"/>
      <c r="AZ255" s="1909"/>
      <c r="BA255" s="1909"/>
      <c r="BB255" s="1909"/>
      <c r="BC255" s="1909"/>
      <c r="BD255" s="1909"/>
      <c r="BE255" s="1909"/>
      <c r="BF255" s="1909"/>
      <c r="BG255" s="1909"/>
      <c r="BH255" s="1909"/>
      <c r="BI255" s="1909"/>
    </row>
    <row r="256" spans="1:61">
      <c r="A256" s="1956"/>
      <c r="B256" s="1955"/>
      <c r="C256" s="1955"/>
      <c r="D256" s="1955"/>
      <c r="E256" s="1955"/>
      <c r="F256" s="1955"/>
      <c r="G256" s="1955"/>
      <c r="H256" s="1909"/>
      <c r="I256" s="1909"/>
      <c r="J256" s="1909"/>
      <c r="K256" s="1909"/>
      <c r="L256" s="1909"/>
      <c r="M256" s="1909"/>
      <c r="N256" s="1909"/>
      <c r="O256" s="1909"/>
      <c r="P256" s="1909"/>
      <c r="Q256" s="1909"/>
      <c r="R256" s="1909"/>
      <c r="S256" s="1909"/>
      <c r="T256" s="1909"/>
      <c r="U256" s="1909"/>
      <c r="V256" s="1909"/>
      <c r="W256" s="1909"/>
      <c r="X256" s="1909"/>
      <c r="Y256" s="1909"/>
      <c r="Z256" s="1909"/>
      <c r="AA256" s="1909"/>
      <c r="AB256" s="1909"/>
      <c r="AC256" s="1909"/>
      <c r="AD256" s="1909"/>
      <c r="AE256" s="1909"/>
      <c r="AF256" s="1909"/>
      <c r="AG256" s="1909"/>
      <c r="AH256" s="1909"/>
      <c r="AI256" s="1909"/>
      <c r="AJ256" s="1909"/>
      <c r="AK256" s="1909"/>
      <c r="AL256" s="1909"/>
      <c r="AM256" s="1909"/>
      <c r="AN256" s="1909"/>
      <c r="AO256" s="1909"/>
      <c r="AP256" s="1909"/>
      <c r="AQ256" s="1909"/>
      <c r="AR256" s="1909"/>
      <c r="AS256" s="1909"/>
      <c r="AT256" s="1909"/>
      <c r="AU256" s="1909"/>
      <c r="AV256" s="1909"/>
      <c r="AW256" s="1909"/>
      <c r="AX256" s="1909"/>
      <c r="AY256" s="1909"/>
      <c r="AZ256" s="1909"/>
      <c r="BA256" s="1909"/>
      <c r="BB256" s="1909"/>
      <c r="BC256" s="1909"/>
      <c r="BD256" s="1909"/>
      <c r="BE256" s="1909"/>
      <c r="BF256" s="1909"/>
      <c r="BG256" s="1909"/>
      <c r="BH256" s="1909"/>
      <c r="BI256" s="1909"/>
    </row>
    <row r="257" spans="1:61">
      <c r="A257" s="1956"/>
      <c r="B257" s="1955"/>
      <c r="C257" s="1955"/>
      <c r="D257" s="1955"/>
      <c r="E257" s="1955"/>
      <c r="F257" s="1955"/>
      <c r="G257" s="1955"/>
      <c r="H257" s="1909"/>
      <c r="I257" s="1909"/>
      <c r="J257" s="1909"/>
      <c r="K257" s="1909"/>
      <c r="L257" s="1909"/>
      <c r="M257" s="1909"/>
      <c r="N257" s="1909"/>
      <c r="O257" s="1909"/>
      <c r="P257" s="1909"/>
      <c r="Q257" s="1909"/>
      <c r="R257" s="1909"/>
      <c r="S257" s="1909"/>
      <c r="T257" s="1909"/>
      <c r="U257" s="1909"/>
      <c r="V257" s="1909"/>
      <c r="W257" s="1909"/>
      <c r="X257" s="1909"/>
      <c r="Y257" s="1909"/>
      <c r="Z257" s="1909"/>
      <c r="AA257" s="1909"/>
      <c r="AB257" s="1909"/>
      <c r="AC257" s="1909"/>
      <c r="AD257" s="1909"/>
      <c r="AE257" s="1909"/>
      <c r="AF257" s="1909"/>
      <c r="AG257" s="1909"/>
      <c r="AH257" s="1909"/>
      <c r="AI257" s="1909"/>
      <c r="AJ257" s="1909"/>
      <c r="AK257" s="1909"/>
      <c r="AL257" s="1909"/>
      <c r="AM257" s="1909"/>
      <c r="AN257" s="1909"/>
      <c r="AO257" s="1909"/>
      <c r="AP257" s="1909"/>
      <c r="AQ257" s="1909"/>
      <c r="AR257" s="1909"/>
      <c r="AS257" s="1909"/>
      <c r="AT257" s="1909"/>
      <c r="AU257" s="1909"/>
      <c r="AV257" s="1909"/>
      <c r="AW257" s="1909"/>
      <c r="AX257" s="1909"/>
      <c r="AY257" s="1909"/>
      <c r="AZ257" s="1909"/>
      <c r="BA257" s="1909"/>
      <c r="BB257" s="1909"/>
      <c r="BC257" s="1909"/>
      <c r="BD257" s="1909"/>
      <c r="BE257" s="1909"/>
      <c r="BF257" s="1909"/>
      <c r="BG257" s="1909"/>
      <c r="BH257" s="1909"/>
      <c r="BI257" s="1909"/>
    </row>
    <row r="258" spans="1:61">
      <c r="A258" s="1956"/>
      <c r="B258" s="1955"/>
      <c r="C258" s="1955"/>
      <c r="D258" s="1955"/>
      <c r="E258" s="1955"/>
      <c r="F258" s="1955"/>
      <c r="G258" s="1955"/>
      <c r="H258" s="1909"/>
      <c r="I258" s="1909"/>
      <c r="J258" s="1909"/>
      <c r="K258" s="1909"/>
      <c r="L258" s="1909"/>
      <c r="M258" s="1909"/>
      <c r="N258" s="1909"/>
      <c r="O258" s="1909"/>
      <c r="P258" s="1909"/>
      <c r="Q258" s="1909"/>
      <c r="R258" s="1909"/>
      <c r="S258" s="1909"/>
      <c r="T258" s="1909"/>
      <c r="U258" s="1909"/>
      <c r="V258" s="1909"/>
      <c r="W258" s="1909"/>
      <c r="X258" s="1909"/>
      <c r="Y258" s="1909"/>
      <c r="Z258" s="1909"/>
      <c r="AA258" s="1909"/>
      <c r="AB258" s="1909"/>
      <c r="AC258" s="1909"/>
      <c r="AD258" s="1909"/>
      <c r="AE258" s="1909"/>
      <c r="AF258" s="1909"/>
      <c r="AG258" s="1909"/>
      <c r="AH258" s="1909"/>
      <c r="AI258" s="1909"/>
      <c r="AJ258" s="1909"/>
      <c r="AK258" s="1909"/>
      <c r="AL258" s="1909"/>
      <c r="AM258" s="1909"/>
      <c r="AN258" s="1909"/>
      <c r="AO258" s="1909"/>
      <c r="AP258" s="1909"/>
      <c r="AQ258" s="1909"/>
      <c r="AR258" s="1909"/>
      <c r="AS258" s="1909"/>
      <c r="AT258" s="1909"/>
      <c r="AU258" s="1909"/>
      <c r="AV258" s="1909"/>
      <c r="AW258" s="1909"/>
      <c r="AX258" s="1909"/>
      <c r="AY258" s="1909"/>
      <c r="AZ258" s="1909"/>
      <c r="BA258" s="1909"/>
      <c r="BB258" s="1909"/>
      <c r="BC258" s="1909"/>
      <c r="BD258" s="1909"/>
      <c r="BE258" s="1909"/>
      <c r="BF258" s="1909"/>
      <c r="BG258" s="1909"/>
      <c r="BH258" s="1909"/>
      <c r="BI258" s="1909"/>
    </row>
    <row r="259" spans="1:61">
      <c r="A259" s="1956"/>
      <c r="B259" s="1955"/>
      <c r="C259" s="1955"/>
      <c r="D259" s="1955"/>
      <c r="E259" s="1955"/>
      <c r="F259" s="1955"/>
      <c r="G259" s="1955"/>
      <c r="H259" s="1909"/>
      <c r="I259" s="1909"/>
      <c r="J259" s="1909"/>
      <c r="K259" s="1909"/>
      <c r="L259" s="1909"/>
      <c r="M259" s="1909"/>
      <c r="N259" s="1909"/>
      <c r="O259" s="1909"/>
      <c r="P259" s="1909"/>
      <c r="Q259" s="1909"/>
      <c r="R259" s="1909"/>
      <c r="S259" s="1909"/>
      <c r="T259" s="1909"/>
      <c r="U259" s="1909"/>
      <c r="V259" s="1909"/>
      <c r="W259" s="1909"/>
      <c r="X259" s="1909"/>
      <c r="Y259" s="1909"/>
      <c r="Z259" s="1909"/>
      <c r="AA259" s="1909"/>
      <c r="AB259" s="1909"/>
      <c r="AC259" s="1909"/>
      <c r="AD259" s="1909"/>
      <c r="AE259" s="1909"/>
      <c r="AF259" s="1909"/>
      <c r="AG259" s="1909"/>
      <c r="AH259" s="1909"/>
      <c r="AI259" s="1909"/>
      <c r="AJ259" s="1909"/>
      <c r="AK259" s="1909"/>
      <c r="AL259" s="1909"/>
      <c r="AM259" s="1909"/>
      <c r="AN259" s="1909"/>
      <c r="AO259" s="1909"/>
      <c r="AP259" s="1909"/>
      <c r="AQ259" s="1909"/>
      <c r="AR259" s="1909"/>
      <c r="AS259" s="1909"/>
      <c r="AT259" s="1909"/>
      <c r="AU259" s="1909"/>
      <c r="AV259" s="1909"/>
      <c r="AW259" s="1909"/>
      <c r="AX259" s="1909"/>
      <c r="AY259" s="1909"/>
      <c r="AZ259" s="1909"/>
      <c r="BA259" s="1909"/>
      <c r="BB259" s="1909"/>
      <c r="BC259" s="1909"/>
      <c r="BD259" s="1909"/>
      <c r="BE259" s="1909"/>
      <c r="BF259" s="1909"/>
      <c r="BG259" s="1909"/>
      <c r="BH259" s="1909"/>
      <c r="BI259" s="1909"/>
    </row>
    <row r="260" spans="1:61">
      <c r="A260" s="1956"/>
      <c r="B260" s="1955"/>
      <c r="C260" s="1955"/>
      <c r="D260" s="1955"/>
      <c r="E260" s="1955"/>
      <c r="F260" s="1955"/>
      <c r="G260" s="1955"/>
      <c r="H260" s="1909"/>
      <c r="I260" s="1909"/>
      <c r="J260" s="1909"/>
      <c r="K260" s="1909"/>
      <c r="L260" s="1909"/>
      <c r="M260" s="1909"/>
      <c r="N260" s="1909"/>
      <c r="O260" s="1909"/>
      <c r="P260" s="1909"/>
      <c r="Q260" s="1909"/>
      <c r="R260" s="1909"/>
      <c r="S260" s="1909"/>
      <c r="T260" s="1909"/>
      <c r="U260" s="1909"/>
      <c r="V260" s="1909"/>
      <c r="W260" s="1909"/>
      <c r="X260" s="1909"/>
      <c r="Y260" s="1909"/>
      <c r="Z260" s="1909"/>
      <c r="AA260" s="1909"/>
      <c r="AB260" s="1909"/>
      <c r="AC260" s="1909"/>
      <c r="AD260" s="1909"/>
      <c r="AE260" s="1909"/>
      <c r="AF260" s="1909"/>
      <c r="AG260" s="1909"/>
      <c r="AH260" s="1909"/>
      <c r="AI260" s="1909"/>
      <c r="AJ260" s="1909"/>
      <c r="AK260" s="1909"/>
      <c r="AL260" s="1909"/>
      <c r="AM260" s="1909"/>
      <c r="AN260" s="1909"/>
      <c r="AO260" s="1909"/>
      <c r="AP260" s="1909"/>
      <c r="AQ260" s="1909"/>
      <c r="AR260" s="1909"/>
      <c r="AS260" s="1909"/>
      <c r="AT260" s="1909"/>
      <c r="AU260" s="1909"/>
      <c r="AV260" s="1909"/>
      <c r="AW260" s="1909"/>
      <c r="AX260" s="1909"/>
      <c r="AY260" s="1909"/>
      <c r="AZ260" s="1909"/>
      <c r="BA260" s="1909"/>
      <c r="BB260" s="1909"/>
      <c r="BC260" s="1909"/>
      <c r="BD260" s="1909"/>
      <c r="BE260" s="1909"/>
      <c r="BF260" s="1909"/>
      <c r="BG260" s="1909"/>
      <c r="BH260" s="1909"/>
      <c r="BI260" s="1909"/>
    </row>
    <row r="261" spans="1:61">
      <c r="A261" s="1956"/>
      <c r="B261" s="1955"/>
      <c r="C261" s="1955"/>
      <c r="D261" s="1955"/>
      <c r="E261" s="1955"/>
      <c r="F261" s="1955"/>
      <c r="G261" s="1955"/>
      <c r="H261" s="1909"/>
      <c r="I261" s="1909"/>
      <c r="J261" s="1909"/>
      <c r="K261" s="1909"/>
      <c r="L261" s="1909"/>
      <c r="M261" s="1909"/>
      <c r="N261" s="1909"/>
      <c r="O261" s="1909"/>
      <c r="P261" s="1909"/>
      <c r="Q261" s="1909"/>
      <c r="R261" s="1909"/>
      <c r="S261" s="1909"/>
      <c r="T261" s="1909"/>
      <c r="U261" s="1909"/>
      <c r="V261" s="1909"/>
      <c r="W261" s="1909"/>
      <c r="X261" s="1909"/>
      <c r="Y261" s="1909"/>
      <c r="Z261" s="1909"/>
      <c r="AA261" s="1909"/>
      <c r="AB261" s="1909"/>
      <c r="AC261" s="1909"/>
      <c r="AD261" s="1909"/>
      <c r="AE261" s="1909"/>
      <c r="AF261" s="1909"/>
      <c r="AG261" s="1909"/>
      <c r="AH261" s="1909"/>
      <c r="AI261" s="1909"/>
      <c r="AJ261" s="1909"/>
      <c r="AK261" s="1909"/>
      <c r="AL261" s="1909"/>
      <c r="AM261" s="1909"/>
      <c r="AN261" s="1909"/>
      <c r="AO261" s="1909"/>
      <c r="AP261" s="1909"/>
      <c r="AQ261" s="1909"/>
      <c r="AR261" s="1909"/>
      <c r="AS261" s="1909"/>
      <c r="AT261" s="1909"/>
      <c r="AU261" s="1909"/>
      <c r="AV261" s="1909"/>
      <c r="AW261" s="1909"/>
      <c r="AX261" s="1909"/>
      <c r="AY261" s="1909"/>
      <c r="AZ261" s="1909"/>
      <c r="BA261" s="1909"/>
      <c r="BB261" s="1909"/>
      <c r="BC261" s="1909"/>
      <c r="BD261" s="1909"/>
      <c r="BE261" s="1909"/>
      <c r="BF261" s="1909"/>
      <c r="BG261" s="1909"/>
      <c r="BH261" s="1909"/>
      <c r="BI261" s="1909"/>
    </row>
    <row r="262" spans="1:61">
      <c r="A262" s="1956"/>
      <c r="B262" s="1955"/>
      <c r="C262" s="1955"/>
      <c r="D262" s="1955"/>
      <c r="E262" s="1955"/>
      <c r="F262" s="1955"/>
      <c r="G262" s="1955"/>
      <c r="H262" s="1909"/>
      <c r="I262" s="1909"/>
      <c r="J262" s="1909"/>
      <c r="K262" s="1909"/>
      <c r="L262" s="1909"/>
      <c r="M262" s="1909"/>
      <c r="N262" s="1909"/>
      <c r="O262" s="1909"/>
      <c r="P262" s="1909"/>
      <c r="Q262" s="1909"/>
      <c r="R262" s="1909"/>
      <c r="S262" s="1909"/>
      <c r="T262" s="1909"/>
      <c r="U262" s="1909"/>
      <c r="V262" s="1909"/>
      <c r="W262" s="1909"/>
      <c r="X262" s="1909"/>
      <c r="Y262" s="1909"/>
      <c r="Z262" s="1909"/>
      <c r="AA262" s="1909"/>
      <c r="AB262" s="1909"/>
      <c r="AC262" s="1909"/>
      <c r="AD262" s="1909"/>
      <c r="AE262" s="1909"/>
      <c r="AF262" s="1909"/>
      <c r="AG262" s="1909"/>
      <c r="AH262" s="1909"/>
      <c r="AI262" s="1909"/>
      <c r="AJ262" s="1909"/>
      <c r="AK262" s="1909"/>
      <c r="AL262" s="1909"/>
      <c r="AM262" s="1909"/>
      <c r="AN262" s="1909"/>
      <c r="AO262" s="1909"/>
      <c r="AP262" s="1909"/>
      <c r="AQ262" s="1909"/>
      <c r="AR262" s="1909"/>
      <c r="AS262" s="1909"/>
      <c r="AT262" s="1909"/>
      <c r="AU262" s="1909"/>
      <c r="AV262" s="1909"/>
      <c r="AW262" s="1909"/>
      <c r="AX262" s="1909"/>
      <c r="AY262" s="1909"/>
      <c r="AZ262" s="1909"/>
      <c r="BA262" s="1909"/>
      <c r="BB262" s="1909"/>
      <c r="BC262" s="1909"/>
      <c r="BD262" s="1909"/>
      <c r="BE262" s="1909"/>
      <c r="BF262" s="1909"/>
      <c r="BG262" s="1909"/>
      <c r="BH262" s="1909"/>
      <c r="BI262" s="1909"/>
    </row>
    <row r="263" spans="1:61">
      <c r="A263" s="1956"/>
      <c r="B263" s="1955"/>
      <c r="C263" s="1955"/>
      <c r="D263" s="1955"/>
      <c r="E263" s="1955"/>
      <c r="F263" s="1955"/>
      <c r="G263" s="1955"/>
      <c r="H263" s="1909"/>
      <c r="I263" s="1909"/>
      <c r="J263" s="1909"/>
      <c r="K263" s="1909"/>
      <c r="L263" s="1909"/>
      <c r="M263" s="1909"/>
      <c r="N263" s="1909"/>
      <c r="O263" s="1909"/>
      <c r="P263" s="1909"/>
      <c r="Q263" s="1909"/>
      <c r="R263" s="1909"/>
      <c r="S263" s="1909"/>
      <c r="T263" s="1909"/>
      <c r="U263" s="1909"/>
      <c r="V263" s="1909"/>
      <c r="W263" s="1909"/>
      <c r="X263" s="1909"/>
      <c r="Y263" s="1909"/>
      <c r="Z263" s="1909"/>
      <c r="AA263" s="1909"/>
      <c r="AB263" s="1909"/>
      <c r="AC263" s="1909"/>
      <c r="AD263" s="1909"/>
      <c r="AE263" s="1909"/>
      <c r="AF263" s="1909"/>
      <c r="AG263" s="1909"/>
      <c r="AH263" s="1909"/>
      <c r="AI263" s="1909"/>
      <c r="AJ263" s="1909"/>
      <c r="AK263" s="1909"/>
      <c r="AL263" s="1909"/>
      <c r="AM263" s="1909"/>
      <c r="AN263" s="1909"/>
      <c r="AO263" s="1909"/>
      <c r="AP263" s="1909"/>
      <c r="AQ263" s="1909"/>
      <c r="AR263" s="1909"/>
      <c r="AS263" s="1909"/>
      <c r="AT263" s="1909"/>
      <c r="AU263" s="1909"/>
      <c r="AV263" s="1909"/>
      <c r="AW263" s="1909"/>
      <c r="AX263" s="1909"/>
      <c r="AY263" s="1909"/>
      <c r="AZ263" s="1909"/>
      <c r="BA263" s="1909"/>
      <c r="BB263" s="1909"/>
      <c r="BC263" s="1909"/>
      <c r="BD263" s="1909"/>
      <c r="BE263" s="1909"/>
      <c r="BF263" s="1909"/>
      <c r="BG263" s="1909"/>
      <c r="BH263" s="1909"/>
      <c r="BI263" s="1909"/>
    </row>
    <row r="264" spans="1:61">
      <c r="A264" s="1956"/>
      <c r="B264" s="1955"/>
      <c r="C264" s="1955"/>
      <c r="D264" s="1955"/>
      <c r="E264" s="1955"/>
      <c r="F264" s="1955"/>
      <c r="G264" s="1955"/>
      <c r="H264" s="1909"/>
      <c r="I264" s="1909"/>
      <c r="J264" s="1909"/>
      <c r="K264" s="1909"/>
      <c r="L264" s="1909"/>
      <c r="M264" s="1909"/>
      <c r="N264" s="1909"/>
      <c r="O264" s="1909"/>
      <c r="P264" s="1909"/>
      <c r="Q264" s="1909"/>
      <c r="R264" s="1909"/>
      <c r="S264" s="1909"/>
      <c r="T264" s="1909"/>
      <c r="U264" s="1909"/>
      <c r="V264" s="1909"/>
      <c r="W264" s="1909"/>
      <c r="X264" s="1909"/>
      <c r="Y264" s="1909"/>
      <c r="Z264" s="1909"/>
      <c r="AA264" s="1909"/>
      <c r="AB264" s="1909"/>
      <c r="AC264" s="1909"/>
      <c r="AD264" s="1909"/>
      <c r="AE264" s="1909"/>
      <c r="AF264" s="1909"/>
      <c r="AG264" s="1909"/>
      <c r="AH264" s="1909"/>
      <c r="AI264" s="1909"/>
      <c r="AJ264" s="1909"/>
      <c r="AK264" s="1909"/>
      <c r="AL264" s="1909"/>
      <c r="AM264" s="1909"/>
      <c r="AN264" s="1909"/>
      <c r="AO264" s="1909"/>
      <c r="AP264" s="1909"/>
      <c r="AQ264" s="1909"/>
      <c r="AR264" s="1909"/>
      <c r="AS264" s="1909"/>
      <c r="AT264" s="1909"/>
      <c r="AU264" s="1909"/>
      <c r="AV264" s="1909"/>
      <c r="AW264" s="1909"/>
      <c r="AX264" s="1909"/>
      <c r="AY264" s="1909"/>
      <c r="AZ264" s="1909"/>
      <c r="BA264" s="1909"/>
      <c r="BB264" s="1909"/>
      <c r="BC264" s="1909"/>
      <c r="BD264" s="1909"/>
      <c r="BE264" s="1909"/>
      <c r="BF264" s="1909"/>
      <c r="BG264" s="1909"/>
      <c r="BH264" s="1909"/>
      <c r="BI264" s="1909"/>
    </row>
    <row r="265" spans="1:61">
      <c r="A265" s="1956"/>
      <c r="B265" s="1955"/>
      <c r="C265" s="1955"/>
      <c r="D265" s="1955"/>
      <c r="E265" s="1955"/>
      <c r="F265" s="1955"/>
      <c r="G265" s="1955"/>
      <c r="H265" s="1909"/>
      <c r="I265" s="1909"/>
      <c r="J265" s="1909"/>
      <c r="K265" s="1909"/>
      <c r="L265" s="1909"/>
      <c r="M265" s="1909"/>
      <c r="N265" s="1909"/>
      <c r="O265" s="1909"/>
      <c r="P265" s="1909"/>
      <c r="Q265" s="1909"/>
      <c r="R265" s="1909"/>
      <c r="S265" s="1909"/>
      <c r="T265" s="1909"/>
      <c r="U265" s="1909"/>
      <c r="V265" s="1909"/>
      <c r="W265" s="1909"/>
      <c r="X265" s="1909"/>
      <c r="Y265" s="1909"/>
      <c r="Z265" s="1909"/>
      <c r="AA265" s="1909"/>
      <c r="AB265" s="1909"/>
      <c r="AC265" s="1909"/>
      <c r="AD265" s="1909"/>
      <c r="AE265" s="1909"/>
      <c r="AF265" s="1909"/>
      <c r="AG265" s="1909"/>
      <c r="AH265" s="1909"/>
      <c r="AI265" s="1909"/>
      <c r="AJ265" s="1909"/>
      <c r="AK265" s="1909"/>
      <c r="AL265" s="1909"/>
      <c r="AM265" s="1909"/>
      <c r="AN265" s="1909"/>
      <c r="AO265" s="1909"/>
      <c r="AP265" s="1909"/>
      <c r="AQ265" s="1909"/>
      <c r="AR265" s="1909"/>
      <c r="AS265" s="1909"/>
      <c r="AT265" s="1909"/>
      <c r="AU265" s="1909"/>
      <c r="AV265" s="1909"/>
      <c r="AW265" s="1909"/>
      <c r="AX265" s="1909"/>
      <c r="AY265" s="1909"/>
      <c r="AZ265" s="1909"/>
      <c r="BA265" s="1909"/>
      <c r="BB265" s="1909"/>
      <c r="BC265" s="1909"/>
      <c r="BD265" s="1909"/>
      <c r="BE265" s="1909"/>
      <c r="BF265" s="1909"/>
      <c r="BG265" s="1909"/>
      <c r="BH265" s="1909"/>
      <c r="BI265" s="1909"/>
    </row>
    <row r="266" spans="1:61">
      <c r="A266" s="1956"/>
      <c r="B266" s="1955"/>
      <c r="C266" s="1955"/>
      <c r="D266" s="1955"/>
      <c r="E266" s="1955"/>
      <c r="F266" s="1955"/>
      <c r="G266" s="1955"/>
      <c r="H266" s="1909"/>
      <c r="I266" s="1909"/>
      <c r="J266" s="1909"/>
      <c r="K266" s="1909"/>
      <c r="L266" s="1909"/>
      <c r="M266" s="1909"/>
      <c r="N266" s="1909"/>
      <c r="O266" s="1909"/>
      <c r="P266" s="1909"/>
      <c r="Q266" s="1909"/>
      <c r="R266" s="1909"/>
      <c r="S266" s="1909"/>
      <c r="T266" s="1909"/>
      <c r="U266" s="1909"/>
      <c r="V266" s="1909"/>
      <c r="W266" s="1909"/>
      <c r="X266" s="1909"/>
      <c r="Y266" s="1909"/>
      <c r="Z266" s="1909"/>
      <c r="AA266" s="1909"/>
      <c r="AB266" s="1909"/>
      <c r="AC266" s="1909"/>
      <c r="AD266" s="1909"/>
      <c r="AE266" s="1909"/>
      <c r="AF266" s="1909"/>
      <c r="AG266" s="1909"/>
      <c r="AH266" s="1909"/>
      <c r="AI266" s="1909"/>
      <c r="AJ266" s="1909"/>
      <c r="AK266" s="1909"/>
      <c r="AL266" s="1909"/>
      <c r="AM266" s="1909"/>
      <c r="AN266" s="1909"/>
      <c r="AO266" s="1909"/>
      <c r="AP266" s="1909"/>
      <c r="AQ266" s="1909"/>
      <c r="AR266" s="1909"/>
      <c r="AS266" s="1909"/>
      <c r="AT266" s="1909"/>
      <c r="AU266" s="1909"/>
      <c r="AV266" s="1909"/>
      <c r="AW266" s="1909"/>
      <c r="AX266" s="1909"/>
      <c r="AY266" s="1909"/>
      <c r="AZ266" s="1909"/>
      <c r="BA266" s="1909"/>
      <c r="BB266" s="1909"/>
      <c r="BC266" s="1909"/>
      <c r="BD266" s="1909"/>
      <c r="BE266" s="1909"/>
      <c r="BF266" s="1909"/>
      <c r="BG266" s="1909"/>
      <c r="BH266" s="1909"/>
      <c r="BI266" s="1909"/>
    </row>
    <row r="267" spans="1:61">
      <c r="A267" s="1956"/>
      <c r="B267" s="1955"/>
      <c r="C267" s="1955"/>
      <c r="D267" s="1955"/>
      <c r="E267" s="1955"/>
      <c r="F267" s="1955"/>
      <c r="G267" s="1955"/>
      <c r="H267" s="1909"/>
      <c r="I267" s="1909"/>
      <c r="J267" s="1909"/>
      <c r="K267" s="1909"/>
      <c r="L267" s="1909"/>
      <c r="M267" s="1909"/>
      <c r="N267" s="1909"/>
      <c r="O267" s="1909"/>
      <c r="P267" s="1909"/>
      <c r="Q267" s="1909"/>
      <c r="R267" s="1909"/>
      <c r="S267" s="1909"/>
      <c r="T267" s="1909"/>
      <c r="U267" s="1909"/>
      <c r="V267" s="1909"/>
      <c r="W267" s="1909"/>
      <c r="X267" s="1909"/>
      <c r="Y267" s="1909"/>
      <c r="Z267" s="1909"/>
      <c r="AA267" s="1909"/>
      <c r="AB267" s="1909"/>
      <c r="AC267" s="1909"/>
      <c r="AD267" s="1909"/>
      <c r="AE267" s="1909"/>
      <c r="AF267" s="1909"/>
      <c r="AG267" s="1909"/>
      <c r="AH267" s="1909"/>
      <c r="AI267" s="1909"/>
      <c r="AJ267" s="1909"/>
      <c r="AK267" s="1909"/>
      <c r="AL267" s="1909"/>
      <c r="AM267" s="1909"/>
      <c r="AN267" s="1909"/>
      <c r="AO267" s="1909"/>
      <c r="AP267" s="1909"/>
      <c r="AQ267" s="1909"/>
      <c r="AR267" s="1909"/>
      <c r="AS267" s="1909"/>
      <c r="AT267" s="1909"/>
      <c r="AU267" s="1909"/>
      <c r="AV267" s="1909"/>
      <c r="AW267" s="1909"/>
      <c r="AX267" s="1909"/>
      <c r="AY267" s="1909"/>
      <c r="AZ267" s="1909"/>
      <c r="BA267" s="1909"/>
      <c r="BB267" s="1909"/>
      <c r="BC267" s="1909"/>
      <c r="BD267" s="1909"/>
      <c r="BE267" s="1909"/>
      <c r="BF267" s="1909"/>
      <c r="BG267" s="1909"/>
      <c r="BH267" s="1909"/>
      <c r="BI267" s="1909"/>
    </row>
    <row r="268" spans="1:61">
      <c r="A268" s="1956"/>
      <c r="B268" s="1955"/>
      <c r="C268" s="1955"/>
      <c r="D268" s="1955"/>
      <c r="E268" s="1955"/>
      <c r="F268" s="1955"/>
      <c r="G268" s="1955"/>
      <c r="H268" s="1909"/>
      <c r="I268" s="1909"/>
      <c r="J268" s="1909"/>
      <c r="K268" s="1909"/>
      <c r="L268" s="1909"/>
      <c r="M268" s="1909"/>
      <c r="N268" s="1909"/>
      <c r="O268" s="1909"/>
      <c r="P268" s="1909"/>
      <c r="Q268" s="1909"/>
      <c r="R268" s="1909"/>
      <c r="S268" s="1909"/>
      <c r="T268" s="1909"/>
      <c r="U268" s="1909"/>
      <c r="V268" s="1909"/>
      <c r="W268" s="1909"/>
      <c r="X268" s="1909"/>
      <c r="Y268" s="1909"/>
      <c r="Z268" s="1909"/>
      <c r="AA268" s="1909"/>
      <c r="AB268" s="1909"/>
      <c r="AC268" s="1909"/>
      <c r="AD268" s="1909"/>
      <c r="AE268" s="1909"/>
      <c r="AF268" s="1909"/>
      <c r="AG268" s="1909"/>
      <c r="AH268" s="1909"/>
      <c r="AI268" s="1909"/>
      <c r="AJ268" s="1909"/>
      <c r="AK268" s="1909"/>
      <c r="AL268" s="1909"/>
      <c r="AM268" s="1909"/>
      <c r="AN268" s="1909"/>
      <c r="AO268" s="1909"/>
      <c r="AP268" s="1909"/>
      <c r="AQ268" s="1909"/>
      <c r="AR268" s="1909"/>
      <c r="AS268" s="1909"/>
      <c r="AT268" s="1909"/>
      <c r="AU268" s="1909"/>
      <c r="AV268" s="1909"/>
      <c r="AW268" s="1909"/>
      <c r="AX268" s="1909"/>
      <c r="AY268" s="1909"/>
      <c r="AZ268" s="1909"/>
      <c r="BA268" s="1909"/>
      <c r="BB268" s="1909"/>
      <c r="BC268" s="1909"/>
      <c r="BD268" s="1909"/>
      <c r="BE268" s="1909"/>
      <c r="BF268" s="1909"/>
      <c r="BG268" s="1909"/>
      <c r="BH268" s="1909"/>
      <c r="BI268" s="1909"/>
    </row>
    <row r="269" spans="1:61">
      <c r="A269" s="1956"/>
      <c r="B269" s="1955"/>
      <c r="C269" s="1955"/>
      <c r="D269" s="1955"/>
      <c r="E269" s="1955"/>
      <c r="F269" s="1955"/>
      <c r="G269" s="1955"/>
      <c r="H269" s="1909"/>
      <c r="I269" s="1909"/>
      <c r="J269" s="1909"/>
      <c r="K269" s="1909"/>
      <c r="L269" s="1909"/>
      <c r="M269" s="1909"/>
      <c r="N269" s="1909"/>
      <c r="O269" s="1909"/>
      <c r="P269" s="1909"/>
      <c r="Q269" s="1909"/>
      <c r="R269" s="1909"/>
      <c r="S269" s="1909"/>
      <c r="T269" s="1909"/>
      <c r="U269" s="1909"/>
      <c r="V269" s="1909"/>
      <c r="W269" s="1909"/>
      <c r="X269" s="1909"/>
      <c r="Y269" s="1909"/>
      <c r="Z269" s="1909"/>
      <c r="AA269" s="1909"/>
      <c r="AB269" s="1909"/>
      <c r="AC269" s="1909"/>
      <c r="AD269" s="1909"/>
      <c r="AE269" s="1909"/>
      <c r="AF269" s="1909"/>
      <c r="AG269" s="1909"/>
      <c r="AH269" s="1909"/>
      <c r="AI269" s="1909"/>
      <c r="AJ269" s="1909"/>
      <c r="AK269" s="1909"/>
      <c r="AL269" s="1909"/>
      <c r="AM269" s="1909"/>
      <c r="AN269" s="1909"/>
      <c r="AO269" s="1909"/>
      <c r="AP269" s="1909"/>
      <c r="AQ269" s="1909"/>
      <c r="AR269" s="1909"/>
      <c r="AS269" s="1909"/>
      <c r="AT269" s="1909"/>
      <c r="AU269" s="1909"/>
      <c r="AV269" s="1909"/>
      <c r="AW269" s="1909"/>
      <c r="AX269" s="1909"/>
      <c r="AY269" s="1909"/>
      <c r="AZ269" s="1909"/>
      <c r="BA269" s="1909"/>
      <c r="BB269" s="1909"/>
      <c r="BC269" s="1909"/>
      <c r="BD269" s="1909"/>
      <c r="BE269" s="1909"/>
      <c r="BF269" s="1909"/>
      <c r="BG269" s="1909"/>
      <c r="BH269" s="1909"/>
      <c r="BI269" s="1909"/>
    </row>
    <row r="270" spans="1:61">
      <c r="A270" s="1956"/>
      <c r="B270" s="1955"/>
      <c r="C270" s="1955"/>
      <c r="D270" s="1955"/>
      <c r="E270" s="1955"/>
      <c r="F270" s="1955"/>
      <c r="G270" s="1955"/>
      <c r="H270" s="1909"/>
      <c r="I270" s="1909"/>
      <c r="J270" s="1909"/>
      <c r="K270" s="1909"/>
      <c r="L270" s="1909"/>
      <c r="M270" s="1909"/>
      <c r="N270" s="1909"/>
      <c r="O270" s="1909"/>
      <c r="P270" s="1909"/>
      <c r="Q270" s="1909"/>
      <c r="R270" s="1909"/>
      <c r="S270" s="1909"/>
      <c r="T270" s="1909"/>
      <c r="U270" s="1909"/>
      <c r="V270" s="1909"/>
      <c r="W270" s="1909"/>
      <c r="X270" s="1909"/>
      <c r="Y270" s="1909"/>
      <c r="Z270" s="1909"/>
      <c r="AA270" s="1909"/>
      <c r="AB270" s="1909"/>
      <c r="AC270" s="1909"/>
      <c r="AD270" s="1909"/>
      <c r="AE270" s="1909"/>
      <c r="AF270" s="1909"/>
      <c r="AG270" s="1909"/>
      <c r="AH270" s="1909"/>
      <c r="AI270" s="1909"/>
      <c r="AJ270" s="1909"/>
      <c r="AK270" s="1909"/>
      <c r="AL270" s="1909"/>
      <c r="AM270" s="1909"/>
      <c r="AN270" s="1909"/>
      <c r="AO270" s="1909"/>
      <c r="AP270" s="1909"/>
      <c r="AQ270" s="1909"/>
      <c r="AR270" s="1909"/>
      <c r="AS270" s="1909"/>
      <c r="AT270" s="1909"/>
      <c r="AU270" s="1909"/>
      <c r="AV270" s="1909"/>
      <c r="AW270" s="1909"/>
      <c r="AX270" s="1909"/>
      <c r="AY270" s="1909"/>
      <c r="AZ270" s="1909"/>
      <c r="BA270" s="1909"/>
      <c r="BB270" s="1909"/>
      <c r="BC270" s="1909"/>
      <c r="BD270" s="1909"/>
      <c r="BE270" s="1909"/>
      <c r="BF270" s="1909"/>
      <c r="BG270" s="1909"/>
      <c r="BH270" s="1909"/>
      <c r="BI270" s="1909"/>
    </row>
    <row r="271" spans="1:61">
      <c r="A271" s="1956"/>
      <c r="B271" s="1955"/>
      <c r="C271" s="1955"/>
      <c r="D271" s="1955"/>
      <c r="E271" s="1955"/>
      <c r="F271" s="1955"/>
      <c r="G271" s="1955"/>
      <c r="H271" s="1909"/>
      <c r="I271" s="1909"/>
      <c r="J271" s="1909"/>
      <c r="K271" s="1909"/>
      <c r="L271" s="1909"/>
      <c r="M271" s="1909"/>
      <c r="N271" s="1909"/>
      <c r="O271" s="1909"/>
      <c r="P271" s="1909"/>
      <c r="Q271" s="1909"/>
      <c r="R271" s="1909"/>
      <c r="S271" s="1909"/>
      <c r="T271" s="1909"/>
      <c r="U271" s="1909"/>
      <c r="V271" s="1909"/>
      <c r="W271" s="1909"/>
      <c r="X271" s="1909"/>
      <c r="Y271" s="1909"/>
      <c r="Z271" s="1909"/>
      <c r="AA271" s="1909"/>
      <c r="AB271" s="1909"/>
      <c r="AC271" s="1909"/>
      <c r="AD271" s="1909"/>
      <c r="AE271" s="1909"/>
      <c r="AF271" s="1909"/>
      <c r="AG271" s="1909"/>
      <c r="AH271" s="1909"/>
      <c r="AI271" s="1909"/>
      <c r="AJ271" s="1909"/>
      <c r="AK271" s="1909"/>
      <c r="AL271" s="1909"/>
      <c r="AM271" s="1909"/>
      <c r="AN271" s="1909"/>
      <c r="AO271" s="1909"/>
      <c r="AP271" s="1909"/>
      <c r="AQ271" s="1909"/>
      <c r="AR271" s="1909"/>
      <c r="AS271" s="1909"/>
      <c r="AT271" s="1909"/>
      <c r="AU271" s="1909"/>
      <c r="AV271" s="1909"/>
      <c r="AW271" s="1909"/>
      <c r="AX271" s="1909"/>
      <c r="AY271" s="1909"/>
      <c r="AZ271" s="1909"/>
      <c r="BA271" s="1909"/>
      <c r="BB271" s="1909"/>
      <c r="BC271" s="1909"/>
      <c r="BD271" s="1909"/>
      <c r="BE271" s="1909"/>
      <c r="BF271" s="1909"/>
      <c r="BG271" s="1909"/>
      <c r="BH271" s="1909"/>
      <c r="BI271" s="1909"/>
    </row>
    <row r="272" spans="1:61">
      <c r="A272" s="1956"/>
      <c r="B272" s="1955"/>
      <c r="C272" s="1955"/>
      <c r="D272" s="1955"/>
      <c r="E272" s="1955"/>
      <c r="F272" s="1955"/>
      <c r="G272" s="1955"/>
      <c r="H272" s="1909"/>
      <c r="I272" s="1909"/>
      <c r="J272" s="1909"/>
      <c r="K272" s="1909"/>
      <c r="L272" s="1909"/>
      <c r="M272" s="1909"/>
      <c r="N272" s="1909"/>
      <c r="O272" s="1909"/>
      <c r="P272" s="1909"/>
      <c r="Q272" s="1909"/>
      <c r="R272" s="1909"/>
      <c r="S272" s="1909"/>
      <c r="T272" s="1909"/>
      <c r="U272" s="1909"/>
      <c r="V272" s="1909"/>
      <c r="W272" s="1909"/>
      <c r="X272" s="1909"/>
      <c r="Y272" s="1909"/>
      <c r="Z272" s="1909"/>
      <c r="AA272" s="1909"/>
      <c r="AB272" s="1909"/>
      <c r="AC272" s="1909"/>
      <c r="AD272" s="1909"/>
      <c r="AE272" s="1909"/>
      <c r="AF272" s="1909"/>
      <c r="AG272" s="1909"/>
      <c r="AH272" s="1909"/>
      <c r="AI272" s="1909"/>
      <c r="AJ272" s="1909"/>
      <c r="AK272" s="1909"/>
      <c r="AL272" s="1909"/>
      <c r="AM272" s="1909"/>
      <c r="AN272" s="1909"/>
      <c r="AO272" s="1909"/>
      <c r="AP272" s="1909"/>
      <c r="AQ272" s="1909"/>
      <c r="AR272" s="1909"/>
      <c r="AS272" s="1909"/>
      <c r="AT272" s="1909"/>
      <c r="AU272" s="1909"/>
      <c r="AV272" s="1909"/>
      <c r="AW272" s="1909"/>
      <c r="AX272" s="1909"/>
      <c r="AY272" s="1909"/>
      <c r="AZ272" s="1909"/>
      <c r="BA272" s="1909"/>
      <c r="BB272" s="1909"/>
      <c r="BC272" s="1909"/>
      <c r="BD272" s="1909"/>
      <c r="BE272" s="1909"/>
      <c r="BF272" s="1909"/>
      <c r="BG272" s="1909"/>
      <c r="BH272" s="1909"/>
      <c r="BI272" s="1909"/>
    </row>
    <row r="273" spans="1:61">
      <c r="A273" s="1956"/>
      <c r="B273" s="1955"/>
      <c r="C273" s="1955"/>
      <c r="D273" s="1955"/>
      <c r="E273" s="1955"/>
      <c r="F273" s="1955"/>
      <c r="G273" s="1955"/>
      <c r="H273" s="1909"/>
      <c r="I273" s="1909"/>
      <c r="J273" s="1909"/>
      <c r="K273" s="1909"/>
      <c r="L273" s="1909"/>
      <c r="M273" s="1909"/>
      <c r="N273" s="1909"/>
      <c r="O273" s="1909"/>
      <c r="P273" s="1909"/>
      <c r="Q273" s="1909"/>
      <c r="R273" s="1909"/>
      <c r="S273" s="1909"/>
      <c r="T273" s="1909"/>
      <c r="U273" s="1909"/>
      <c r="V273" s="1909"/>
      <c r="W273" s="1909"/>
      <c r="X273" s="1909"/>
      <c r="Y273" s="1909"/>
      <c r="Z273" s="1909"/>
      <c r="AA273" s="1909"/>
      <c r="AB273" s="1909"/>
      <c r="AC273" s="1909"/>
      <c r="AD273" s="1909"/>
      <c r="AE273" s="1909"/>
      <c r="AF273" s="1909"/>
      <c r="AG273" s="1909"/>
      <c r="AH273" s="1909"/>
      <c r="AI273" s="1909"/>
      <c r="AJ273" s="1909"/>
      <c r="AK273" s="1909"/>
      <c r="AL273" s="1909"/>
      <c r="AM273" s="1909"/>
      <c r="AN273" s="1909"/>
      <c r="AO273" s="1909"/>
      <c r="AP273" s="1909"/>
      <c r="AQ273" s="1909"/>
      <c r="AR273" s="1909"/>
      <c r="AS273" s="1909"/>
      <c r="AT273" s="1909"/>
      <c r="AU273" s="1909"/>
      <c r="AV273" s="1909"/>
      <c r="AW273" s="1909"/>
      <c r="AX273" s="1909"/>
      <c r="AY273" s="1909"/>
      <c r="AZ273" s="1909"/>
      <c r="BA273" s="1909"/>
      <c r="BB273" s="1909"/>
      <c r="BC273" s="1909"/>
      <c r="BD273" s="1909"/>
      <c r="BE273" s="1909"/>
      <c r="BF273" s="1909"/>
      <c r="BG273" s="1909"/>
      <c r="BH273" s="1909"/>
      <c r="BI273" s="1909"/>
    </row>
    <row r="274" spans="1:61">
      <c r="A274" s="1956"/>
      <c r="B274" s="1955"/>
      <c r="C274" s="1955"/>
      <c r="D274" s="1955"/>
      <c r="E274" s="1955"/>
      <c r="F274" s="1955"/>
      <c r="G274" s="1955"/>
      <c r="H274" s="1909"/>
      <c r="I274" s="1909"/>
      <c r="J274" s="1909"/>
      <c r="K274" s="1909"/>
      <c r="L274" s="1909"/>
      <c r="M274" s="1909"/>
      <c r="N274" s="1909"/>
      <c r="O274" s="1909"/>
      <c r="P274" s="1909"/>
      <c r="Q274" s="1909"/>
      <c r="R274" s="1909"/>
      <c r="S274" s="1909"/>
      <c r="T274" s="1909"/>
      <c r="U274" s="1909"/>
      <c r="V274" s="1909"/>
      <c r="W274" s="1909"/>
      <c r="X274" s="1909"/>
      <c r="Y274" s="1909"/>
      <c r="Z274" s="1909"/>
      <c r="AA274" s="1909"/>
      <c r="AB274" s="1909"/>
      <c r="AC274" s="1909"/>
      <c r="AD274" s="1909"/>
      <c r="AE274" s="1909"/>
      <c r="AF274" s="1909"/>
      <c r="AG274" s="1909"/>
      <c r="AH274" s="1909"/>
      <c r="AI274" s="1909"/>
      <c r="AJ274" s="1909"/>
      <c r="AK274" s="1909"/>
      <c r="AL274" s="1909"/>
      <c r="AM274" s="1909"/>
      <c r="AN274" s="1909"/>
      <c r="AO274" s="1909"/>
      <c r="AP274" s="1909"/>
      <c r="AQ274" s="1909"/>
      <c r="AR274" s="1909"/>
      <c r="AS274" s="1909"/>
      <c r="AT274" s="1909"/>
      <c r="AU274" s="1909"/>
      <c r="AV274" s="1909"/>
      <c r="AW274" s="1909"/>
      <c r="AX274" s="1909"/>
      <c r="AY274" s="1909"/>
      <c r="AZ274" s="1909"/>
      <c r="BA274" s="1909"/>
      <c r="BB274" s="1909"/>
      <c r="BC274" s="1909"/>
      <c r="BD274" s="1909"/>
      <c r="BE274" s="1909"/>
      <c r="BF274" s="1909"/>
      <c r="BG274" s="1909"/>
      <c r="BH274" s="1909"/>
      <c r="BI274" s="1909"/>
    </row>
    <row r="275" spans="1:61">
      <c r="A275" s="1956"/>
      <c r="B275" s="1955"/>
      <c r="C275" s="1955"/>
      <c r="D275" s="1955"/>
      <c r="E275" s="1955"/>
      <c r="F275" s="1955"/>
      <c r="G275" s="1955"/>
      <c r="H275" s="1909"/>
      <c r="I275" s="1909"/>
      <c r="J275" s="1909"/>
      <c r="K275" s="1909"/>
      <c r="L275" s="1909"/>
      <c r="M275" s="1909"/>
      <c r="N275" s="1909"/>
      <c r="O275" s="1909"/>
      <c r="P275" s="1909"/>
      <c r="Q275" s="1909"/>
      <c r="R275" s="1909"/>
      <c r="S275" s="1909"/>
      <c r="T275" s="1909"/>
      <c r="U275" s="1909"/>
      <c r="V275" s="1909"/>
      <c r="W275" s="1909"/>
      <c r="X275" s="1909"/>
      <c r="Y275" s="1909"/>
      <c r="Z275" s="1909"/>
      <c r="AA275" s="1909"/>
      <c r="AB275" s="1909"/>
      <c r="AC275" s="1909"/>
      <c r="AD275" s="1909"/>
      <c r="AE275" s="1909"/>
      <c r="AF275" s="1909"/>
      <c r="AG275" s="1909"/>
      <c r="AH275" s="1909"/>
      <c r="AI275" s="1909"/>
      <c r="AJ275" s="1909"/>
      <c r="AK275" s="1909"/>
      <c r="AL275" s="1909"/>
      <c r="AM275" s="1909"/>
      <c r="AN275" s="1909"/>
      <c r="AO275" s="1909"/>
      <c r="AP275" s="1909"/>
      <c r="AQ275" s="1909"/>
      <c r="AR275" s="1909"/>
      <c r="AS275" s="1909"/>
      <c r="AT275" s="1909"/>
      <c r="AU275" s="1909"/>
      <c r="AV275" s="1909"/>
      <c r="AW275" s="1909"/>
      <c r="AX275" s="1909"/>
      <c r="AY275" s="1909"/>
      <c r="AZ275" s="1909"/>
      <c r="BA275" s="1909"/>
      <c r="BB275" s="1909"/>
      <c r="BC275" s="1909"/>
      <c r="BD275" s="1909"/>
      <c r="BE275" s="1909"/>
      <c r="BF275" s="1909"/>
      <c r="BG275" s="1909"/>
      <c r="BH275" s="1909"/>
      <c r="BI275" s="1909"/>
    </row>
    <row r="276" spans="1:61">
      <c r="A276" s="1956"/>
      <c r="B276" s="1955"/>
      <c r="C276" s="1955"/>
      <c r="D276" s="1955"/>
      <c r="E276" s="1955"/>
      <c r="F276" s="1955"/>
      <c r="G276" s="1955"/>
      <c r="H276" s="1909"/>
      <c r="I276" s="1909"/>
      <c r="J276" s="1909"/>
      <c r="K276" s="1909"/>
      <c r="L276" s="1909"/>
      <c r="M276" s="1909"/>
      <c r="N276" s="1909"/>
      <c r="O276" s="1909"/>
      <c r="P276" s="1909"/>
      <c r="Q276" s="1909"/>
      <c r="R276" s="1909"/>
      <c r="S276" s="1909"/>
      <c r="T276" s="1909"/>
      <c r="U276" s="1909"/>
      <c r="V276" s="1909"/>
      <c r="W276" s="1909"/>
      <c r="X276" s="1909"/>
      <c r="Y276" s="1909"/>
      <c r="Z276" s="1909"/>
      <c r="AA276" s="1909"/>
      <c r="AB276" s="1909"/>
      <c r="AC276" s="1909"/>
      <c r="AD276" s="1909"/>
      <c r="AE276" s="1909"/>
      <c r="AF276" s="1909"/>
      <c r="AG276" s="1909"/>
      <c r="AH276" s="1909"/>
      <c r="AI276" s="1909"/>
      <c r="AJ276" s="1909"/>
      <c r="AK276" s="1909"/>
      <c r="AL276" s="1909"/>
      <c r="AM276" s="1909"/>
      <c r="AN276" s="1909"/>
      <c r="AO276" s="1909"/>
      <c r="AP276" s="1909"/>
      <c r="AQ276" s="1909"/>
      <c r="AR276" s="1909"/>
      <c r="AS276" s="1909"/>
      <c r="AT276" s="1909"/>
      <c r="AU276" s="1909"/>
      <c r="AV276" s="1909"/>
      <c r="AW276" s="1909"/>
      <c r="AX276" s="1909"/>
      <c r="AY276" s="1909"/>
      <c r="AZ276" s="1909"/>
      <c r="BA276" s="1909"/>
      <c r="BB276" s="1909"/>
      <c r="BC276" s="1909"/>
      <c r="BD276" s="1909"/>
      <c r="BE276" s="1909"/>
      <c r="BF276" s="1909"/>
      <c r="BG276" s="1909"/>
      <c r="BH276" s="1909"/>
      <c r="BI276" s="1909"/>
    </row>
    <row r="277" spans="1:61">
      <c r="A277" s="1956"/>
      <c r="B277" s="1955"/>
      <c r="C277" s="1955"/>
      <c r="D277" s="1955"/>
      <c r="E277" s="1955"/>
      <c r="F277" s="1955"/>
      <c r="G277" s="1955"/>
      <c r="H277" s="1909"/>
      <c r="I277" s="1909"/>
      <c r="J277" s="1909"/>
      <c r="K277" s="1909"/>
      <c r="L277" s="1909"/>
      <c r="M277" s="1909"/>
      <c r="N277" s="1909"/>
      <c r="O277" s="1909"/>
      <c r="P277" s="1909"/>
      <c r="Q277" s="1909"/>
      <c r="R277" s="1909"/>
      <c r="S277" s="1909"/>
      <c r="T277" s="1909"/>
      <c r="U277" s="1909"/>
      <c r="V277" s="1909"/>
      <c r="W277" s="1909"/>
      <c r="X277" s="1909"/>
      <c r="Y277" s="1909"/>
      <c r="Z277" s="1909"/>
      <c r="AA277" s="1909"/>
      <c r="AB277" s="1909"/>
      <c r="AC277" s="1909"/>
      <c r="AD277" s="1909"/>
      <c r="AE277" s="1909"/>
      <c r="AF277" s="1909"/>
      <c r="AG277" s="1909"/>
      <c r="AH277" s="1909"/>
      <c r="AI277" s="1909"/>
      <c r="AJ277" s="1909"/>
      <c r="AK277" s="1909"/>
      <c r="AL277" s="1909"/>
      <c r="AM277" s="1909"/>
      <c r="AN277" s="1909"/>
      <c r="AO277" s="1909"/>
      <c r="AP277" s="1909"/>
      <c r="AQ277" s="1909"/>
      <c r="AR277" s="1909"/>
      <c r="AS277" s="1909"/>
      <c r="AT277" s="1909"/>
      <c r="AU277" s="1909"/>
      <c r="AV277" s="1909"/>
      <c r="AW277" s="1909"/>
      <c r="AX277" s="1909"/>
      <c r="AY277" s="1909"/>
      <c r="AZ277" s="1909"/>
      <c r="BA277" s="1909"/>
      <c r="BB277" s="1909"/>
      <c r="BC277" s="1909"/>
      <c r="BD277" s="1909"/>
      <c r="BE277" s="1909"/>
      <c r="BF277" s="1909"/>
      <c r="BG277" s="1909"/>
      <c r="BH277" s="1909"/>
      <c r="BI277" s="1909"/>
    </row>
    <row r="278" spans="1:61">
      <c r="A278" s="1956"/>
      <c r="B278" s="1955"/>
      <c r="C278" s="1955"/>
      <c r="D278" s="1955"/>
      <c r="E278" s="1955"/>
      <c r="F278" s="1955"/>
      <c r="G278" s="1955"/>
      <c r="H278" s="1909"/>
      <c r="I278" s="1909"/>
      <c r="J278" s="1909"/>
      <c r="K278" s="1909"/>
      <c r="L278" s="1909"/>
      <c r="M278" s="1909"/>
      <c r="N278" s="1909"/>
      <c r="O278" s="1909"/>
      <c r="P278" s="1909"/>
      <c r="Q278" s="1909"/>
      <c r="R278" s="1909"/>
      <c r="S278" s="1909"/>
      <c r="T278" s="1909"/>
      <c r="U278" s="1909"/>
      <c r="V278" s="1909"/>
      <c r="W278" s="1909"/>
      <c r="X278" s="1909"/>
      <c r="Y278" s="1909"/>
      <c r="Z278" s="1909"/>
      <c r="AA278" s="1909"/>
      <c r="AB278" s="1909"/>
      <c r="AC278" s="1909"/>
      <c r="AD278" s="1909"/>
      <c r="AE278" s="1909"/>
      <c r="AF278" s="1909"/>
      <c r="AG278" s="1909"/>
      <c r="AH278" s="1909"/>
      <c r="AI278" s="1909"/>
      <c r="AJ278" s="1909"/>
      <c r="AK278" s="1909"/>
      <c r="AL278" s="1909"/>
      <c r="AM278" s="1909"/>
      <c r="AN278" s="1909"/>
      <c r="AO278" s="1909"/>
      <c r="AP278" s="1909"/>
      <c r="AQ278" s="1909"/>
      <c r="AR278" s="1909"/>
      <c r="AS278" s="1909"/>
      <c r="AT278" s="1909"/>
      <c r="AU278" s="1909"/>
      <c r="AV278" s="1909"/>
      <c r="AW278" s="1909"/>
      <c r="AX278" s="1909"/>
      <c r="AY278" s="1909"/>
      <c r="AZ278" s="1909"/>
      <c r="BA278" s="1909"/>
      <c r="BB278" s="1909"/>
      <c r="BC278" s="1909"/>
      <c r="BD278" s="1909"/>
      <c r="BE278" s="1909"/>
      <c r="BF278" s="1909"/>
      <c r="BG278" s="1909"/>
      <c r="BH278" s="1909"/>
      <c r="BI278" s="1909"/>
    </row>
    <row r="279" spans="1:61">
      <c r="A279" s="1956"/>
      <c r="B279" s="1955"/>
      <c r="C279" s="1955"/>
      <c r="D279" s="1955"/>
      <c r="E279" s="1955"/>
      <c r="F279" s="1955"/>
      <c r="G279" s="1955"/>
      <c r="H279" s="1909"/>
      <c r="I279" s="1909"/>
      <c r="J279" s="1909"/>
      <c r="K279" s="1909"/>
      <c r="L279" s="1909"/>
      <c r="M279" s="1909"/>
      <c r="N279" s="1909"/>
      <c r="O279" s="1909"/>
      <c r="P279" s="1909"/>
      <c r="Q279" s="1909"/>
      <c r="R279" s="1909"/>
      <c r="S279" s="1909"/>
      <c r="T279" s="1909"/>
      <c r="U279" s="1909"/>
      <c r="V279" s="1909"/>
      <c r="W279" s="1909"/>
      <c r="X279" s="1909"/>
      <c r="Y279" s="1909"/>
      <c r="Z279" s="1909"/>
      <c r="AA279" s="1909"/>
      <c r="AB279" s="1909"/>
      <c r="AC279" s="1909"/>
      <c r="AD279" s="1909"/>
      <c r="AE279" s="1909"/>
      <c r="AF279" s="1909"/>
      <c r="AG279" s="1909"/>
      <c r="AH279" s="1909"/>
      <c r="AI279" s="1909"/>
      <c r="AJ279" s="1909"/>
      <c r="AK279" s="1909"/>
      <c r="AL279" s="1909"/>
      <c r="AM279" s="1909"/>
      <c r="AN279" s="1909"/>
      <c r="AO279" s="1909"/>
      <c r="AP279" s="1909"/>
      <c r="AQ279" s="1909"/>
      <c r="AR279" s="1909"/>
      <c r="AS279" s="1909"/>
      <c r="AT279" s="1909"/>
      <c r="AU279" s="1909"/>
      <c r="AV279" s="1909"/>
      <c r="AW279" s="1909"/>
      <c r="AX279" s="1909"/>
      <c r="AY279" s="1909"/>
      <c r="AZ279" s="1909"/>
      <c r="BA279" s="1909"/>
      <c r="BB279" s="1909"/>
      <c r="BC279" s="1909"/>
      <c r="BD279" s="1909"/>
      <c r="BE279" s="1909"/>
      <c r="BF279" s="1909"/>
      <c r="BG279" s="1909"/>
      <c r="BH279" s="1909"/>
      <c r="BI279" s="1909"/>
    </row>
    <row r="280" spans="1:61">
      <c r="A280" s="1956"/>
      <c r="B280" s="1955"/>
      <c r="C280" s="1955"/>
      <c r="D280" s="1955"/>
      <c r="E280" s="1955"/>
      <c r="F280" s="1955"/>
      <c r="G280" s="1955"/>
      <c r="H280" s="1909"/>
      <c r="I280" s="1909"/>
      <c r="J280" s="1909"/>
      <c r="K280" s="1909"/>
      <c r="L280" s="1909"/>
      <c r="M280" s="1909"/>
      <c r="N280" s="1909"/>
      <c r="O280" s="1909"/>
      <c r="P280" s="1909"/>
      <c r="Q280" s="1909"/>
      <c r="R280" s="1909"/>
      <c r="S280" s="1909"/>
      <c r="T280" s="1909"/>
      <c r="U280" s="1909"/>
      <c r="V280" s="1909"/>
      <c r="W280" s="1909"/>
      <c r="X280" s="1909"/>
      <c r="Y280" s="1909"/>
      <c r="Z280" s="1909"/>
      <c r="AA280" s="1909"/>
      <c r="AB280" s="1909"/>
      <c r="AC280" s="1909"/>
      <c r="AD280" s="1909"/>
      <c r="AE280" s="1909"/>
      <c r="AF280" s="1909"/>
      <c r="AG280" s="1909"/>
      <c r="AH280" s="1909"/>
      <c r="AI280" s="1909"/>
      <c r="AJ280" s="1909"/>
      <c r="AK280" s="1909"/>
      <c r="AL280" s="1909"/>
      <c r="AM280" s="1909"/>
      <c r="AN280" s="1909"/>
      <c r="AO280" s="1909"/>
      <c r="AP280" s="1909"/>
      <c r="AQ280" s="1909"/>
      <c r="AR280" s="1909"/>
      <c r="AS280" s="1909"/>
      <c r="AT280" s="1909"/>
      <c r="AU280" s="1909"/>
      <c r="AV280" s="1909"/>
      <c r="AW280" s="1909"/>
      <c r="AX280" s="1909"/>
      <c r="AY280" s="1909"/>
      <c r="AZ280" s="1909"/>
      <c r="BA280" s="1909"/>
      <c r="BB280" s="1909"/>
      <c r="BC280" s="1909"/>
      <c r="BD280" s="1909"/>
      <c r="BE280" s="1909"/>
      <c r="BF280" s="1909"/>
      <c r="BG280" s="1909"/>
      <c r="BH280" s="1909"/>
      <c r="BI280" s="1909"/>
    </row>
    <row r="281" spans="1:61">
      <c r="A281" s="1956"/>
      <c r="B281" s="1955"/>
      <c r="C281" s="1955"/>
      <c r="D281" s="1955"/>
      <c r="E281" s="1955"/>
      <c r="F281" s="1955"/>
      <c r="G281" s="1955"/>
      <c r="H281" s="1909"/>
      <c r="I281" s="1909"/>
      <c r="J281" s="1909"/>
      <c r="K281" s="1909"/>
      <c r="L281" s="1909"/>
      <c r="M281" s="1909"/>
      <c r="N281" s="1909"/>
      <c r="O281" s="1909"/>
      <c r="P281" s="1909"/>
      <c r="Q281" s="1909"/>
      <c r="R281" s="1909"/>
      <c r="S281" s="1909"/>
      <c r="T281" s="1909"/>
      <c r="U281" s="1909"/>
      <c r="V281" s="1909"/>
      <c r="W281" s="1909"/>
      <c r="X281" s="1909"/>
      <c r="Y281" s="1909"/>
      <c r="Z281" s="1909"/>
      <c r="AA281" s="1909"/>
      <c r="AB281" s="1909"/>
      <c r="AC281" s="1909"/>
      <c r="AD281" s="1909"/>
      <c r="AE281" s="1909"/>
      <c r="AF281" s="1909"/>
      <c r="AG281" s="1909"/>
      <c r="AH281" s="1909"/>
      <c r="AI281" s="1909"/>
      <c r="AJ281" s="1909"/>
      <c r="AK281" s="1909"/>
      <c r="AL281" s="1909"/>
      <c r="AM281" s="1909"/>
      <c r="AN281" s="1909"/>
      <c r="AO281" s="1909"/>
      <c r="AP281" s="1909"/>
      <c r="AQ281" s="1909"/>
      <c r="AR281" s="1909"/>
      <c r="AS281" s="1909"/>
      <c r="AT281" s="1909"/>
      <c r="AU281" s="1909"/>
      <c r="AV281" s="1909"/>
      <c r="AW281" s="1909"/>
      <c r="AX281" s="1909"/>
      <c r="AY281" s="1909"/>
      <c r="AZ281" s="1909"/>
      <c r="BA281" s="1909"/>
      <c r="BB281" s="1909"/>
      <c r="BC281" s="1909"/>
      <c r="BD281" s="1909"/>
      <c r="BE281" s="1909"/>
      <c r="BF281" s="1909"/>
      <c r="BG281" s="1909"/>
      <c r="BH281" s="1909"/>
      <c r="BI281" s="1909"/>
    </row>
    <row r="282" spans="1:61">
      <c r="A282" s="1956"/>
      <c r="B282" s="1955"/>
      <c r="C282" s="1955"/>
      <c r="D282" s="1955"/>
      <c r="E282" s="1955"/>
      <c r="F282" s="1955"/>
      <c r="G282" s="1955"/>
      <c r="H282" s="1909"/>
      <c r="I282" s="1909"/>
      <c r="J282" s="1909"/>
      <c r="K282" s="1909"/>
      <c r="L282" s="1909"/>
      <c r="M282" s="1909"/>
      <c r="N282" s="1909"/>
      <c r="O282" s="1909"/>
      <c r="P282" s="1909"/>
      <c r="Q282" s="1909"/>
      <c r="R282" s="1909"/>
      <c r="S282" s="1909"/>
      <c r="T282" s="1909"/>
      <c r="U282" s="1909"/>
      <c r="V282" s="1909"/>
      <c r="W282" s="1909"/>
      <c r="X282" s="1909"/>
      <c r="Y282" s="1909"/>
      <c r="Z282" s="1909"/>
      <c r="AA282" s="1909"/>
      <c r="AB282" s="1909"/>
      <c r="AC282" s="1909"/>
      <c r="AD282" s="1909"/>
      <c r="AE282" s="1909"/>
      <c r="AF282" s="1909"/>
      <c r="AG282" s="1909"/>
      <c r="AH282" s="1909"/>
      <c r="AI282" s="1909"/>
      <c r="AJ282" s="1909"/>
      <c r="AK282" s="1909"/>
      <c r="AL282" s="1909"/>
      <c r="AM282" s="1909"/>
      <c r="AN282" s="1909"/>
      <c r="AO282" s="1909"/>
      <c r="AP282" s="1909"/>
      <c r="AQ282" s="1909"/>
      <c r="AR282" s="1909"/>
      <c r="AS282" s="1909"/>
      <c r="AT282" s="1909"/>
      <c r="AU282" s="1909"/>
      <c r="AV282" s="1909"/>
      <c r="AW282" s="1909"/>
      <c r="AX282" s="1909"/>
      <c r="AY282" s="1909"/>
      <c r="AZ282" s="1909"/>
      <c r="BA282" s="1909"/>
      <c r="BB282" s="1909"/>
      <c r="BC282" s="1909"/>
      <c r="BD282" s="1909"/>
      <c r="BE282" s="1909"/>
      <c r="BF282" s="1909"/>
      <c r="BG282" s="1909"/>
      <c r="BH282" s="1909"/>
      <c r="BI282" s="1909"/>
    </row>
    <row r="283" spans="1:61">
      <c r="A283" s="1956"/>
      <c r="B283" s="1955"/>
      <c r="C283" s="1955"/>
      <c r="D283" s="1955"/>
      <c r="E283" s="1955"/>
      <c r="F283" s="1955"/>
      <c r="G283" s="1955"/>
      <c r="H283" s="1909"/>
      <c r="I283" s="1909"/>
      <c r="J283" s="1909"/>
      <c r="K283" s="1909"/>
      <c r="L283" s="1909"/>
      <c r="M283" s="1909"/>
      <c r="N283" s="1909"/>
      <c r="O283" s="1909"/>
      <c r="P283" s="1909"/>
      <c r="Q283" s="1909"/>
      <c r="R283" s="1909"/>
      <c r="S283" s="1909"/>
      <c r="T283" s="1909"/>
      <c r="U283" s="1909"/>
      <c r="V283" s="1909"/>
      <c r="W283" s="1909"/>
      <c r="X283" s="1909"/>
      <c r="Y283" s="1909"/>
      <c r="Z283" s="1909"/>
      <c r="AA283" s="1909"/>
      <c r="AB283" s="1909"/>
      <c r="AC283" s="1909"/>
      <c r="AD283" s="1909"/>
      <c r="AE283" s="1909"/>
      <c r="AF283" s="1909"/>
      <c r="AG283" s="1909"/>
      <c r="AH283" s="1909"/>
      <c r="AI283" s="1909"/>
      <c r="AJ283" s="1909"/>
      <c r="AK283" s="1909"/>
      <c r="AL283" s="1909"/>
      <c r="AM283" s="1909"/>
      <c r="AN283" s="1909"/>
      <c r="AO283" s="1909"/>
      <c r="AP283" s="1909"/>
      <c r="AQ283" s="1909"/>
      <c r="AR283" s="1909"/>
      <c r="AS283" s="1909"/>
      <c r="AT283" s="1909"/>
      <c r="AU283" s="1909"/>
      <c r="AV283" s="1909"/>
      <c r="AW283" s="1909"/>
      <c r="AX283" s="1909"/>
      <c r="AY283" s="1909"/>
      <c r="AZ283" s="1909"/>
      <c r="BA283" s="1909"/>
      <c r="BB283" s="1909"/>
      <c r="BC283" s="1909"/>
      <c r="BD283" s="1909"/>
      <c r="BE283" s="1909"/>
      <c r="BF283" s="1909"/>
      <c r="BG283" s="1909"/>
      <c r="BH283" s="1909"/>
      <c r="BI283" s="1909"/>
    </row>
    <row r="284" spans="1:61">
      <c r="A284" s="1956"/>
      <c r="B284" s="1955"/>
      <c r="C284" s="1955"/>
      <c r="D284" s="1955"/>
      <c r="E284" s="1955"/>
      <c r="F284" s="1955"/>
      <c r="G284" s="1955"/>
      <c r="H284" s="1909"/>
      <c r="I284" s="1909"/>
      <c r="J284" s="1909"/>
      <c r="K284" s="1909"/>
      <c r="L284" s="1909"/>
      <c r="M284" s="1909"/>
      <c r="N284" s="1909"/>
      <c r="O284" s="1909"/>
      <c r="P284" s="1909"/>
      <c r="Q284" s="1909"/>
      <c r="R284" s="1909"/>
      <c r="S284" s="1909"/>
      <c r="T284" s="1909"/>
      <c r="U284" s="1909"/>
      <c r="V284" s="1909"/>
      <c r="W284" s="1909"/>
      <c r="X284" s="1909"/>
      <c r="Y284" s="1909"/>
      <c r="Z284" s="1909"/>
      <c r="AA284" s="1909"/>
      <c r="AB284" s="1909"/>
      <c r="AC284" s="1909"/>
      <c r="AD284" s="1909"/>
      <c r="AE284" s="1909"/>
      <c r="AF284" s="1909"/>
      <c r="AG284" s="1909"/>
      <c r="AH284" s="1909"/>
      <c r="AI284" s="1909"/>
      <c r="AJ284" s="1909"/>
      <c r="AK284" s="1909"/>
      <c r="AL284" s="1909"/>
      <c r="AM284" s="1909"/>
      <c r="AN284" s="1909"/>
      <c r="AO284" s="1909"/>
      <c r="AP284" s="1909"/>
      <c r="AQ284" s="1909"/>
      <c r="AR284" s="1909"/>
      <c r="AS284" s="1909"/>
      <c r="AT284" s="1909"/>
      <c r="AU284" s="1909"/>
      <c r="AV284" s="1909"/>
      <c r="AW284" s="1909"/>
      <c r="AX284" s="1909"/>
      <c r="AY284" s="1909"/>
      <c r="AZ284" s="1909"/>
      <c r="BA284" s="1909"/>
      <c r="BB284" s="1909"/>
      <c r="BC284" s="1909"/>
      <c r="BD284" s="1909"/>
      <c r="BE284" s="1909"/>
      <c r="BF284" s="1909"/>
      <c r="BG284" s="1909"/>
      <c r="BH284" s="1909"/>
      <c r="BI284" s="1909"/>
    </row>
    <row r="285" spans="1:61">
      <c r="A285" s="1956"/>
      <c r="B285" s="1955"/>
      <c r="C285" s="1955"/>
      <c r="D285" s="1955"/>
      <c r="E285" s="1955"/>
      <c r="F285" s="1955"/>
      <c r="G285" s="1955"/>
      <c r="H285" s="1909"/>
      <c r="I285" s="1909"/>
      <c r="J285" s="1909"/>
      <c r="K285" s="1909"/>
      <c r="L285" s="1909"/>
      <c r="M285" s="1909"/>
      <c r="N285" s="1909"/>
      <c r="O285" s="1909"/>
      <c r="P285" s="1909"/>
      <c r="Q285" s="1909"/>
      <c r="R285" s="1909"/>
      <c r="S285" s="1909"/>
      <c r="T285" s="1909"/>
      <c r="U285" s="1909"/>
      <c r="V285" s="1909"/>
      <c r="W285" s="1909"/>
      <c r="X285" s="1909"/>
      <c r="Y285" s="1909"/>
      <c r="Z285" s="1909"/>
      <c r="AA285" s="1909"/>
      <c r="AB285" s="1909"/>
      <c r="AC285" s="1909"/>
      <c r="AD285" s="1909"/>
      <c r="AE285" s="1909"/>
      <c r="AF285" s="1909"/>
      <c r="AG285" s="1909"/>
      <c r="AH285" s="1909"/>
      <c r="AI285" s="1909"/>
      <c r="AJ285" s="1909"/>
      <c r="AK285" s="1909"/>
      <c r="AL285" s="1909"/>
      <c r="AM285" s="1909"/>
      <c r="AN285" s="1909"/>
      <c r="AO285" s="1909"/>
      <c r="AP285" s="1909"/>
      <c r="AQ285" s="1909"/>
      <c r="AR285" s="1909"/>
      <c r="AS285" s="1909"/>
      <c r="AT285" s="1909"/>
      <c r="AU285" s="1909"/>
      <c r="AV285" s="1909"/>
      <c r="AW285" s="1909"/>
      <c r="AX285" s="1909"/>
      <c r="AY285" s="1909"/>
      <c r="AZ285" s="1909"/>
      <c r="BA285" s="1909"/>
      <c r="BB285" s="1909"/>
      <c r="BC285" s="1909"/>
      <c r="BD285" s="1909"/>
      <c r="BE285" s="1909"/>
      <c r="BF285" s="1909"/>
      <c r="BG285" s="1909"/>
      <c r="BH285" s="1909"/>
      <c r="BI285" s="1909"/>
    </row>
    <row r="286" spans="1:61">
      <c r="A286" s="1956"/>
      <c r="B286" s="1955"/>
      <c r="C286" s="1955"/>
      <c r="D286" s="1955"/>
      <c r="E286" s="1955"/>
      <c r="F286" s="1955"/>
      <c r="G286" s="1955"/>
      <c r="H286" s="1909"/>
      <c r="I286" s="1909"/>
      <c r="J286" s="1909"/>
      <c r="K286" s="1909"/>
      <c r="L286" s="1909"/>
      <c r="M286" s="1909"/>
      <c r="N286" s="1909"/>
      <c r="O286" s="1909"/>
      <c r="P286" s="1909"/>
      <c r="Q286" s="1909"/>
      <c r="R286" s="1909"/>
      <c r="S286" s="1909"/>
      <c r="T286" s="1909"/>
      <c r="U286" s="1909"/>
      <c r="V286" s="1909"/>
      <c r="W286" s="1909"/>
      <c r="X286" s="1909"/>
      <c r="Y286" s="1909"/>
      <c r="Z286" s="1909"/>
      <c r="AA286" s="1909"/>
      <c r="AB286" s="1909"/>
      <c r="AC286" s="1909"/>
      <c r="AD286" s="1909"/>
      <c r="AE286" s="1909"/>
      <c r="AF286" s="1909"/>
      <c r="AG286" s="1909"/>
      <c r="AH286" s="1909"/>
      <c r="AI286" s="1909"/>
      <c r="AJ286" s="1909"/>
      <c r="AK286" s="1909"/>
      <c r="AL286" s="1909"/>
      <c r="AM286" s="1909"/>
      <c r="AN286" s="1909"/>
      <c r="AO286" s="1909"/>
      <c r="AP286" s="1909"/>
      <c r="AQ286" s="1909"/>
      <c r="AR286" s="1909"/>
      <c r="AS286" s="1909"/>
      <c r="AT286" s="1909"/>
      <c r="AU286" s="1909"/>
      <c r="AV286" s="1909"/>
      <c r="AW286" s="1909"/>
      <c r="AX286" s="1909"/>
      <c r="AY286" s="1909"/>
      <c r="AZ286" s="1909"/>
      <c r="BA286" s="1909"/>
      <c r="BB286" s="1909"/>
      <c r="BC286" s="1909"/>
      <c r="BD286" s="1909"/>
      <c r="BE286" s="1909"/>
      <c r="BF286" s="1909"/>
      <c r="BG286" s="1909"/>
      <c r="BH286" s="1909"/>
      <c r="BI286" s="1909"/>
    </row>
    <row r="287" spans="1:61">
      <c r="A287" s="1956"/>
      <c r="B287" s="1955"/>
      <c r="C287" s="1955"/>
      <c r="D287" s="1955"/>
      <c r="E287" s="1955"/>
      <c r="F287" s="1955"/>
      <c r="G287" s="1955"/>
      <c r="H287" s="1909"/>
      <c r="I287" s="1909"/>
      <c r="J287" s="1909"/>
      <c r="K287" s="1909"/>
      <c r="L287" s="1909"/>
      <c r="M287" s="1909"/>
      <c r="N287" s="1909"/>
      <c r="O287" s="1909"/>
      <c r="P287" s="1909"/>
      <c r="Q287" s="1909"/>
      <c r="R287" s="1909"/>
      <c r="S287" s="1909"/>
      <c r="T287" s="1909"/>
      <c r="U287" s="1909"/>
      <c r="V287" s="1909"/>
      <c r="W287" s="1909"/>
      <c r="X287" s="1909"/>
      <c r="Y287" s="1909"/>
      <c r="Z287" s="1909"/>
      <c r="AA287" s="1909"/>
      <c r="AB287" s="1909"/>
      <c r="AC287" s="1909"/>
      <c r="AD287" s="1909"/>
      <c r="AE287" s="1909"/>
      <c r="AF287" s="1909"/>
      <c r="AG287" s="1909"/>
      <c r="AH287" s="1909"/>
      <c r="AI287" s="1909"/>
      <c r="AJ287" s="1909"/>
      <c r="AK287" s="1909"/>
      <c r="AL287" s="1909"/>
      <c r="AM287" s="1909"/>
      <c r="AN287" s="1909"/>
      <c r="AO287" s="1909"/>
      <c r="AP287" s="1909"/>
      <c r="AQ287" s="1909"/>
      <c r="AR287" s="1909"/>
      <c r="AS287" s="1909"/>
      <c r="AT287" s="1909"/>
      <c r="AU287" s="1909"/>
      <c r="AV287" s="1909"/>
      <c r="AW287" s="1909"/>
      <c r="AX287" s="1909"/>
      <c r="AY287" s="1909"/>
      <c r="AZ287" s="1909"/>
      <c r="BA287" s="1909"/>
      <c r="BB287" s="1909"/>
      <c r="BC287" s="1909"/>
      <c r="BD287" s="1909"/>
      <c r="BE287" s="1909"/>
      <c r="BF287" s="1909"/>
      <c r="BG287" s="1909"/>
      <c r="BH287" s="1909"/>
      <c r="BI287" s="1909"/>
    </row>
    <row r="288" spans="1:61">
      <c r="A288" s="1956"/>
      <c r="B288" s="1955"/>
      <c r="C288" s="1955"/>
      <c r="D288" s="1955"/>
      <c r="E288" s="1955"/>
      <c r="F288" s="1955"/>
      <c r="G288" s="1955"/>
      <c r="H288" s="1909"/>
      <c r="I288" s="1909"/>
      <c r="J288" s="1909"/>
      <c r="K288" s="1909"/>
      <c r="L288" s="1909"/>
      <c r="M288" s="1909"/>
      <c r="N288" s="1909"/>
      <c r="O288" s="1909"/>
      <c r="P288" s="1909"/>
      <c r="Q288" s="1909"/>
      <c r="R288" s="1909"/>
      <c r="S288" s="1909"/>
      <c r="T288" s="1909"/>
      <c r="U288" s="1909"/>
      <c r="V288" s="1909"/>
      <c r="W288" s="1909"/>
      <c r="X288" s="1909"/>
      <c r="Y288" s="1909"/>
      <c r="Z288" s="1909"/>
      <c r="AA288" s="1909"/>
      <c r="AB288" s="1909"/>
      <c r="AC288" s="1909"/>
      <c r="AD288" s="1909"/>
      <c r="AE288" s="1909"/>
      <c r="AF288" s="1909"/>
      <c r="AG288" s="1909"/>
      <c r="AH288" s="1909"/>
      <c r="AI288" s="1909"/>
      <c r="AJ288" s="1909"/>
      <c r="AK288" s="1909"/>
      <c r="AL288" s="1909"/>
      <c r="AM288" s="1909"/>
      <c r="AN288" s="1909"/>
      <c r="AO288" s="1909"/>
      <c r="AP288" s="1909"/>
      <c r="AQ288" s="1909"/>
      <c r="AR288" s="1909"/>
      <c r="AS288" s="1909"/>
      <c r="AT288" s="1909"/>
      <c r="AU288" s="1909"/>
      <c r="AV288" s="1909"/>
      <c r="AW288" s="1909"/>
      <c r="AX288" s="1909"/>
      <c r="AY288" s="1909"/>
      <c r="AZ288" s="1909"/>
      <c r="BA288" s="1909"/>
      <c r="BB288" s="1909"/>
      <c r="BC288" s="1909"/>
      <c r="BD288" s="1909"/>
      <c r="BE288" s="1909"/>
      <c r="BF288" s="1909"/>
      <c r="BG288" s="1909"/>
      <c r="BH288" s="1909"/>
      <c r="BI288" s="1909"/>
    </row>
    <row r="289" spans="1:61">
      <c r="A289" s="1956"/>
      <c r="B289" s="1955"/>
      <c r="C289" s="1955"/>
      <c r="D289" s="1955"/>
      <c r="E289" s="1955"/>
      <c r="F289" s="1955"/>
      <c r="G289" s="1955"/>
      <c r="H289" s="1909"/>
      <c r="I289" s="1909"/>
      <c r="J289" s="1909"/>
      <c r="K289" s="1909"/>
      <c r="L289" s="1909"/>
      <c r="M289" s="1909"/>
      <c r="N289" s="1909"/>
      <c r="O289" s="1909"/>
      <c r="P289" s="1909"/>
      <c r="Q289" s="1909"/>
      <c r="R289" s="1909"/>
      <c r="S289" s="1909"/>
      <c r="T289" s="1909"/>
      <c r="U289" s="1909"/>
      <c r="V289" s="1909"/>
      <c r="W289" s="1909"/>
      <c r="X289" s="1909"/>
      <c r="Y289" s="1909"/>
      <c r="Z289" s="1909"/>
      <c r="AA289" s="1909"/>
      <c r="AB289" s="1909"/>
      <c r="AC289" s="1909"/>
      <c r="AD289" s="1909"/>
      <c r="AE289" s="1909"/>
      <c r="AF289" s="1909"/>
      <c r="AG289" s="1909"/>
      <c r="AH289" s="1909"/>
      <c r="AI289" s="1909"/>
      <c r="AJ289" s="1909"/>
      <c r="AK289" s="1909"/>
      <c r="AL289" s="1909"/>
      <c r="AM289" s="1909"/>
      <c r="AN289" s="1909"/>
      <c r="AO289" s="1909"/>
      <c r="AP289" s="1909"/>
      <c r="AQ289" s="1909"/>
      <c r="AR289" s="1909"/>
      <c r="AS289" s="1909"/>
      <c r="AT289" s="1909"/>
      <c r="AU289" s="1909"/>
      <c r="AV289" s="1909"/>
      <c r="AW289" s="1909"/>
      <c r="AX289" s="1909"/>
      <c r="AY289" s="1909"/>
      <c r="AZ289" s="1909"/>
      <c r="BA289" s="1909"/>
      <c r="BB289" s="1909"/>
      <c r="BC289" s="1909"/>
      <c r="BD289" s="1909"/>
      <c r="BE289" s="1909"/>
      <c r="BF289" s="1909"/>
      <c r="BG289" s="1909"/>
      <c r="BH289" s="1909"/>
      <c r="BI289" s="1909"/>
    </row>
    <row r="290" spans="1:61">
      <c r="A290" s="1956"/>
      <c r="B290" s="1955"/>
      <c r="C290" s="1955"/>
      <c r="D290" s="1955"/>
      <c r="E290" s="1955"/>
      <c r="F290" s="1955"/>
      <c r="G290" s="1955"/>
      <c r="H290" s="1909"/>
      <c r="I290" s="1909"/>
      <c r="J290" s="1909"/>
      <c r="K290" s="1909"/>
      <c r="L290" s="1909"/>
      <c r="M290" s="1909"/>
      <c r="N290" s="1909"/>
      <c r="O290" s="1909"/>
      <c r="P290" s="1909"/>
      <c r="Q290" s="1909"/>
      <c r="R290" s="1909"/>
      <c r="S290" s="1909"/>
      <c r="T290" s="1909"/>
      <c r="U290" s="1909"/>
      <c r="V290" s="1909"/>
      <c r="W290" s="1909"/>
      <c r="X290" s="1909"/>
      <c r="Y290" s="1909"/>
      <c r="Z290" s="1909"/>
      <c r="AA290" s="1909"/>
      <c r="AB290" s="1909"/>
      <c r="AC290" s="1909"/>
      <c r="AD290" s="1909"/>
      <c r="AE290" s="1909"/>
      <c r="AF290" s="1909"/>
      <c r="AG290" s="1909"/>
      <c r="AH290" s="1909"/>
      <c r="AI290" s="1909"/>
      <c r="AJ290" s="1909"/>
      <c r="AK290" s="1909"/>
      <c r="AL290" s="1909"/>
      <c r="AM290" s="1909"/>
      <c r="AN290" s="1909"/>
      <c r="AO290" s="1909"/>
      <c r="AP290" s="1909"/>
      <c r="AQ290" s="1909"/>
      <c r="AR290" s="1909"/>
      <c r="AS290" s="1909"/>
      <c r="AT290" s="1909"/>
      <c r="AU290" s="1909"/>
      <c r="AV290" s="1909"/>
      <c r="AW290" s="1909"/>
      <c r="AX290" s="1909"/>
      <c r="AY290" s="1909"/>
      <c r="AZ290" s="1909"/>
      <c r="BA290" s="1909"/>
      <c r="BB290" s="1909"/>
      <c r="BC290" s="1909"/>
      <c r="BD290" s="1909"/>
      <c r="BE290" s="1909"/>
      <c r="BF290" s="1909"/>
      <c r="BG290" s="1909"/>
      <c r="BH290" s="1909"/>
      <c r="BI290" s="1909"/>
    </row>
    <row r="291" spans="1:61">
      <c r="A291" s="1956"/>
      <c r="B291" s="1955"/>
      <c r="C291" s="1955"/>
      <c r="D291" s="1955"/>
      <c r="E291" s="1955"/>
      <c r="F291" s="1955"/>
      <c r="G291" s="1955"/>
      <c r="H291" s="1909"/>
      <c r="I291" s="1909"/>
      <c r="J291" s="1909"/>
      <c r="K291" s="1909"/>
      <c r="L291" s="1909"/>
      <c r="M291" s="1909"/>
      <c r="N291" s="1909"/>
      <c r="O291" s="1909"/>
      <c r="P291" s="1909"/>
      <c r="Q291" s="1909"/>
      <c r="R291" s="1909"/>
      <c r="S291" s="1909"/>
      <c r="T291" s="1909"/>
      <c r="U291" s="1909"/>
      <c r="V291" s="1909"/>
      <c r="W291" s="1909"/>
      <c r="X291" s="1909"/>
      <c r="Y291" s="1909"/>
      <c r="Z291" s="1909"/>
      <c r="AA291" s="1909"/>
      <c r="AB291" s="1909"/>
      <c r="AC291" s="1909"/>
      <c r="AD291" s="1909"/>
      <c r="AE291" s="1909"/>
      <c r="AF291" s="1909"/>
      <c r="AG291" s="1909"/>
      <c r="AH291" s="1909"/>
      <c r="AI291" s="1909"/>
      <c r="AJ291" s="1909"/>
      <c r="AK291" s="1909"/>
      <c r="AL291" s="1909"/>
      <c r="AM291" s="1909"/>
      <c r="AN291" s="1909"/>
      <c r="AO291" s="1909"/>
      <c r="AP291" s="1909"/>
      <c r="AQ291" s="1909"/>
      <c r="AR291" s="1909"/>
      <c r="AS291" s="1909"/>
      <c r="AT291" s="1909"/>
      <c r="AU291" s="1909"/>
      <c r="AV291" s="1909"/>
      <c r="AW291" s="1909"/>
      <c r="AX291" s="1909"/>
      <c r="AY291" s="1909"/>
      <c r="AZ291" s="1909"/>
      <c r="BA291" s="1909"/>
      <c r="BB291" s="1909"/>
      <c r="BC291" s="1909"/>
      <c r="BD291" s="1909"/>
      <c r="BE291" s="1909"/>
      <c r="BF291" s="1909"/>
      <c r="BG291" s="1909"/>
      <c r="BH291" s="1909"/>
      <c r="BI291" s="1909"/>
    </row>
    <row r="292" spans="1:61">
      <c r="A292" s="1956"/>
      <c r="B292" s="1955"/>
      <c r="C292" s="1955"/>
      <c r="D292" s="1955"/>
      <c r="E292" s="1955"/>
      <c r="F292" s="1955"/>
      <c r="G292" s="1955"/>
      <c r="H292" s="1909"/>
      <c r="I292" s="1909"/>
      <c r="J292" s="1909"/>
      <c r="K292" s="1909"/>
      <c r="L292" s="1909"/>
      <c r="M292" s="1909"/>
      <c r="N292" s="1909"/>
      <c r="O292" s="1909"/>
      <c r="P292" s="1909"/>
      <c r="Q292" s="1909"/>
      <c r="R292" s="1909"/>
      <c r="S292" s="1909"/>
      <c r="T292" s="1909"/>
      <c r="U292" s="1909"/>
      <c r="V292" s="1909"/>
      <c r="W292" s="1909"/>
      <c r="X292" s="1909"/>
      <c r="Y292" s="1909"/>
      <c r="Z292" s="1909"/>
      <c r="AA292" s="1909"/>
      <c r="AB292" s="1909"/>
      <c r="AC292" s="1909"/>
      <c r="AD292" s="1909"/>
      <c r="AE292" s="1909"/>
      <c r="AF292" s="1909"/>
      <c r="AG292" s="1909"/>
      <c r="AH292" s="1909"/>
      <c r="AI292" s="1909"/>
      <c r="AJ292" s="1909"/>
      <c r="AK292" s="1909"/>
      <c r="AL292" s="1909"/>
      <c r="AM292" s="1909"/>
      <c r="AN292" s="1909"/>
      <c r="AO292" s="1909"/>
      <c r="AP292" s="1909"/>
      <c r="AQ292" s="1909"/>
      <c r="AR292" s="1909"/>
      <c r="AS292" s="1909"/>
      <c r="AT292" s="1909"/>
      <c r="AU292" s="1909"/>
      <c r="AV292" s="1909"/>
      <c r="AW292" s="1909"/>
      <c r="AX292" s="1909"/>
      <c r="AY292" s="1909"/>
      <c r="AZ292" s="1909"/>
      <c r="BA292" s="1909"/>
      <c r="BB292" s="1909"/>
      <c r="BC292" s="1909"/>
      <c r="BD292" s="1909"/>
      <c r="BE292" s="1909"/>
      <c r="BF292" s="1909"/>
      <c r="BG292" s="1909"/>
      <c r="BH292" s="1909"/>
      <c r="BI292" s="1909"/>
    </row>
    <row r="293" spans="1:61">
      <c r="A293" s="1956"/>
      <c r="B293" s="1955"/>
      <c r="C293" s="1955"/>
      <c r="D293" s="1955"/>
      <c r="E293" s="1955"/>
      <c r="F293" s="1955"/>
      <c r="G293" s="1955"/>
      <c r="H293" s="1909"/>
      <c r="I293" s="1909"/>
      <c r="J293" s="1909"/>
      <c r="K293" s="1909"/>
      <c r="L293" s="1909"/>
      <c r="M293" s="1909"/>
      <c r="N293" s="1909"/>
      <c r="O293" s="1909"/>
      <c r="P293" s="1909"/>
      <c r="Q293" s="1909"/>
      <c r="R293" s="1909"/>
      <c r="S293" s="1909"/>
      <c r="T293" s="1909"/>
      <c r="U293" s="1909"/>
      <c r="V293" s="1909"/>
      <c r="W293" s="1909"/>
      <c r="X293" s="1909"/>
      <c r="Y293" s="1909"/>
      <c r="Z293" s="1909"/>
      <c r="AA293" s="1909"/>
      <c r="AB293" s="1909"/>
      <c r="AC293" s="1909"/>
      <c r="AD293" s="1909"/>
      <c r="AE293" s="1909"/>
      <c r="AF293" s="1909"/>
      <c r="AG293" s="1909"/>
      <c r="AH293" s="1909"/>
      <c r="AI293" s="1909"/>
      <c r="AJ293" s="1909"/>
      <c r="AK293" s="1909"/>
      <c r="AL293" s="1909"/>
      <c r="AM293" s="1909"/>
      <c r="AN293" s="1909"/>
      <c r="AO293" s="1909"/>
      <c r="AP293" s="1909"/>
      <c r="AQ293" s="1909"/>
      <c r="AR293" s="1909"/>
      <c r="AS293" s="1909"/>
      <c r="AT293" s="1909"/>
      <c r="AU293" s="1909"/>
      <c r="AV293" s="1909"/>
      <c r="AW293" s="1909"/>
      <c r="AX293" s="1909"/>
      <c r="AY293" s="1909"/>
      <c r="AZ293" s="1909"/>
      <c r="BA293" s="1909"/>
      <c r="BB293" s="1909"/>
      <c r="BC293" s="1909"/>
      <c r="BD293" s="1909"/>
      <c r="BE293" s="1909"/>
      <c r="BF293" s="1909"/>
      <c r="BG293" s="1909"/>
      <c r="BH293" s="1909"/>
      <c r="BI293" s="1909"/>
    </row>
    <row r="294" spans="1:61">
      <c r="A294" s="1956"/>
      <c r="B294" s="1955"/>
      <c r="C294" s="1955"/>
      <c r="D294" s="1955"/>
      <c r="E294" s="1955"/>
      <c r="F294" s="1955"/>
      <c r="G294" s="1955"/>
      <c r="H294" s="1909"/>
      <c r="I294" s="1909"/>
      <c r="J294" s="1909"/>
      <c r="K294" s="1909"/>
      <c r="L294" s="1909"/>
      <c r="M294" s="1909"/>
      <c r="N294" s="1909"/>
      <c r="O294" s="1909"/>
      <c r="P294" s="1909"/>
      <c r="Q294" s="1909"/>
      <c r="R294" s="1909"/>
      <c r="S294" s="1909"/>
      <c r="T294" s="1909"/>
      <c r="U294" s="1909"/>
      <c r="V294" s="1909"/>
      <c r="W294" s="1909"/>
      <c r="X294" s="1909"/>
      <c r="Y294" s="1909"/>
      <c r="Z294" s="1909"/>
      <c r="AA294" s="1909"/>
      <c r="AB294" s="1909"/>
      <c r="AC294" s="1909"/>
      <c r="AD294" s="1909"/>
      <c r="AE294" s="1909"/>
      <c r="AF294" s="1909"/>
      <c r="AG294" s="1909"/>
      <c r="AH294" s="1909"/>
      <c r="AI294" s="1909"/>
      <c r="AJ294" s="1909"/>
      <c r="AK294" s="1909"/>
      <c r="AL294" s="1909"/>
      <c r="AM294" s="1909"/>
      <c r="AN294" s="1909"/>
      <c r="AO294" s="1909"/>
      <c r="AP294" s="1909"/>
      <c r="AQ294" s="1909"/>
      <c r="AR294" s="1909"/>
      <c r="AS294" s="1909"/>
      <c r="AT294" s="1909"/>
      <c r="AU294" s="1909"/>
      <c r="AV294" s="1909"/>
      <c r="AW294" s="1909"/>
      <c r="AX294" s="1909"/>
      <c r="AY294" s="1909"/>
      <c r="AZ294" s="1909"/>
      <c r="BA294" s="1909"/>
      <c r="BB294" s="1909"/>
      <c r="BC294" s="1909"/>
      <c r="BD294" s="1909"/>
      <c r="BE294" s="1909"/>
      <c r="BF294" s="1909"/>
      <c r="BG294" s="1909"/>
      <c r="BH294" s="1909"/>
      <c r="BI294" s="1909"/>
    </row>
    <row r="295" spans="1:61">
      <c r="A295" s="1956"/>
      <c r="B295" s="1955"/>
      <c r="C295" s="1955"/>
      <c r="D295" s="1955"/>
      <c r="E295" s="1955"/>
      <c r="F295" s="1955"/>
      <c r="G295" s="1955"/>
      <c r="H295" s="1909"/>
      <c r="I295" s="1909"/>
      <c r="J295" s="1909"/>
      <c r="K295" s="1909"/>
      <c r="L295" s="1909"/>
      <c r="M295" s="1909"/>
      <c r="N295" s="1909"/>
      <c r="O295" s="1909"/>
      <c r="P295" s="1909"/>
      <c r="Q295" s="1909"/>
      <c r="R295" s="1909"/>
      <c r="S295" s="1909"/>
      <c r="T295" s="1909"/>
      <c r="U295" s="1909"/>
      <c r="V295" s="1909"/>
      <c r="W295" s="1909"/>
      <c r="X295" s="1909"/>
      <c r="Y295" s="1909"/>
      <c r="Z295" s="1909"/>
      <c r="AA295" s="1909"/>
      <c r="AB295" s="1909"/>
      <c r="AC295" s="1909"/>
      <c r="AD295" s="1909"/>
      <c r="AE295" s="1909"/>
      <c r="AF295" s="1909"/>
      <c r="AG295" s="1909"/>
      <c r="AH295" s="1909"/>
      <c r="AI295" s="1909"/>
      <c r="AJ295" s="1909"/>
      <c r="AK295" s="1909"/>
      <c r="AL295" s="1909"/>
      <c r="AM295" s="1909"/>
      <c r="AN295" s="1909"/>
      <c r="AO295" s="1909"/>
      <c r="AP295" s="1909"/>
      <c r="AQ295" s="1909"/>
      <c r="AR295" s="1909"/>
      <c r="AS295" s="1909"/>
      <c r="AT295" s="1909"/>
      <c r="AU295" s="1909"/>
      <c r="AV295" s="1909"/>
      <c r="AW295" s="1909"/>
      <c r="AX295" s="1909"/>
      <c r="AY295" s="1909"/>
      <c r="AZ295" s="1909"/>
      <c r="BA295" s="1909"/>
      <c r="BB295" s="1909"/>
      <c r="BC295" s="1909"/>
      <c r="BD295" s="1909"/>
      <c r="BE295" s="1909"/>
      <c r="BF295" s="1909"/>
      <c r="BG295" s="1909"/>
      <c r="BH295" s="1909"/>
      <c r="BI295" s="1909"/>
    </row>
    <row r="296" spans="1:61">
      <c r="A296" s="1956"/>
      <c r="B296" s="1955"/>
      <c r="C296" s="1955"/>
      <c r="D296" s="1955"/>
      <c r="E296" s="1955"/>
      <c r="F296" s="1955"/>
      <c r="G296" s="1955"/>
      <c r="H296" s="1909"/>
      <c r="I296" s="1909"/>
      <c r="J296" s="1909"/>
      <c r="K296" s="1909"/>
      <c r="L296" s="1909"/>
      <c r="M296" s="1909"/>
      <c r="N296" s="1909"/>
      <c r="O296" s="1909"/>
      <c r="P296" s="1909"/>
      <c r="Q296" s="1909"/>
      <c r="R296" s="1909"/>
      <c r="S296" s="1909"/>
      <c r="T296" s="1909"/>
      <c r="U296" s="1909"/>
      <c r="V296" s="1909"/>
      <c r="W296" s="1909"/>
      <c r="X296" s="1909"/>
      <c r="Y296" s="1909"/>
      <c r="Z296" s="1909"/>
      <c r="AA296" s="1909"/>
      <c r="AB296" s="1909"/>
      <c r="AC296" s="1909"/>
      <c r="AD296" s="1909"/>
      <c r="AE296" s="1909"/>
      <c r="AF296" s="1909"/>
      <c r="AG296" s="1909"/>
      <c r="AH296" s="1909"/>
      <c r="AI296" s="1909"/>
      <c r="AJ296" s="1909"/>
      <c r="AK296" s="1909"/>
      <c r="AL296" s="1909"/>
      <c r="AM296" s="1909"/>
      <c r="AN296" s="1909"/>
      <c r="AO296" s="1909"/>
      <c r="AP296" s="1909"/>
      <c r="AQ296" s="1909"/>
      <c r="AR296" s="1909"/>
      <c r="AS296" s="1909"/>
      <c r="AT296" s="1909"/>
      <c r="AU296" s="1909"/>
      <c r="AV296" s="1909"/>
      <c r="AW296" s="1909"/>
      <c r="AX296" s="1909"/>
      <c r="AY296" s="1909"/>
      <c r="AZ296" s="1909"/>
      <c r="BA296" s="1909"/>
      <c r="BB296" s="1909"/>
      <c r="BC296" s="1909"/>
      <c r="BD296" s="1909"/>
      <c r="BE296" s="1909"/>
      <c r="BF296" s="1909"/>
      <c r="BG296" s="1909"/>
      <c r="BH296" s="1909"/>
      <c r="BI296" s="1909"/>
    </row>
    <row r="297" spans="1:61">
      <c r="A297" s="1956"/>
      <c r="B297" s="1955"/>
      <c r="C297" s="1955"/>
      <c r="D297" s="1955"/>
      <c r="E297" s="1955"/>
      <c r="F297" s="1955"/>
      <c r="G297" s="1955"/>
      <c r="H297" s="1909"/>
      <c r="I297" s="1909"/>
      <c r="J297" s="1909"/>
      <c r="K297" s="1909"/>
      <c r="L297" s="1909"/>
      <c r="M297" s="1909"/>
      <c r="N297" s="1909"/>
      <c r="O297" s="1909"/>
      <c r="P297" s="1909"/>
      <c r="Q297" s="1909"/>
      <c r="R297" s="1909"/>
      <c r="S297" s="1909"/>
      <c r="T297" s="1909"/>
      <c r="U297" s="1909"/>
      <c r="V297" s="1909"/>
      <c r="W297" s="1909"/>
      <c r="X297" s="1909"/>
      <c r="Y297" s="1909"/>
      <c r="Z297" s="1909"/>
      <c r="AA297" s="1909"/>
      <c r="AB297" s="1909"/>
      <c r="AC297" s="1909"/>
      <c r="AD297" s="1909"/>
      <c r="AE297" s="1909"/>
      <c r="AF297" s="1909"/>
      <c r="AG297" s="1909"/>
      <c r="AH297" s="1909"/>
      <c r="AI297" s="1909"/>
      <c r="AJ297" s="1909"/>
      <c r="AK297" s="1909"/>
      <c r="AL297" s="1909"/>
      <c r="AM297" s="1909"/>
      <c r="AN297" s="1909"/>
      <c r="AO297" s="1909"/>
      <c r="AP297" s="1909"/>
      <c r="AQ297" s="1909"/>
      <c r="AR297" s="1909"/>
      <c r="AS297" s="1909"/>
      <c r="AT297" s="1909"/>
      <c r="AU297" s="1909"/>
      <c r="AV297" s="1909"/>
      <c r="AW297" s="1909"/>
      <c r="AX297" s="1909"/>
      <c r="AY297" s="1909"/>
      <c r="AZ297" s="1909"/>
      <c r="BA297" s="1909"/>
      <c r="BB297" s="1909"/>
      <c r="BC297" s="1909"/>
      <c r="BD297" s="1909"/>
      <c r="BE297" s="1909"/>
      <c r="BF297" s="1909"/>
      <c r="BG297" s="1909"/>
      <c r="BH297" s="1909"/>
      <c r="BI297" s="1909"/>
    </row>
    <row r="298" spans="1:61">
      <c r="A298" s="1956"/>
      <c r="B298" s="1955"/>
      <c r="C298" s="1955"/>
      <c r="D298" s="1955"/>
      <c r="E298" s="1955"/>
      <c r="F298" s="1955"/>
      <c r="G298" s="1955"/>
      <c r="H298" s="1909"/>
      <c r="I298" s="1909"/>
      <c r="J298" s="1909"/>
      <c r="K298" s="1909"/>
      <c r="L298" s="1909"/>
      <c r="M298" s="1909"/>
      <c r="N298" s="1909"/>
      <c r="O298" s="1909"/>
      <c r="P298" s="1909"/>
      <c r="Q298" s="1909"/>
      <c r="R298" s="1909"/>
      <c r="S298" s="1909"/>
      <c r="T298" s="1909"/>
      <c r="U298" s="1909"/>
      <c r="V298" s="1909"/>
      <c r="W298" s="1909"/>
      <c r="X298" s="1909"/>
      <c r="Y298" s="1909"/>
      <c r="Z298" s="1909"/>
      <c r="AA298" s="1909"/>
      <c r="AB298" s="1909"/>
      <c r="AC298" s="1909"/>
      <c r="AD298" s="1909"/>
      <c r="AE298" s="1909"/>
      <c r="AF298" s="1909"/>
      <c r="AG298" s="1909"/>
      <c r="AH298" s="1909"/>
      <c r="AI298" s="1909"/>
      <c r="AJ298" s="1909"/>
      <c r="AK298" s="1909"/>
      <c r="AL298" s="1909"/>
      <c r="AM298" s="1909"/>
      <c r="AN298" s="1909"/>
      <c r="AO298" s="1909"/>
      <c r="AP298" s="1909"/>
      <c r="AQ298" s="1909"/>
      <c r="AR298" s="1909"/>
      <c r="AS298" s="1909"/>
      <c r="AT298" s="1909"/>
      <c r="AU298" s="1909"/>
      <c r="AV298" s="1909"/>
      <c r="AW298" s="1909"/>
      <c r="AX298" s="1909"/>
      <c r="AY298" s="1909"/>
      <c r="AZ298" s="1909"/>
      <c r="BA298" s="1909"/>
      <c r="BB298" s="1909"/>
      <c r="BC298" s="1909"/>
      <c r="BD298" s="1909"/>
      <c r="BE298" s="1909"/>
      <c r="BF298" s="1909"/>
      <c r="BG298" s="1909"/>
      <c r="BH298" s="1909"/>
      <c r="BI298" s="1909"/>
    </row>
    <row r="299" spans="1:61">
      <c r="A299" s="1956"/>
      <c r="B299" s="1955"/>
      <c r="C299" s="1955"/>
      <c r="D299" s="1955"/>
      <c r="E299" s="1955"/>
      <c r="F299" s="1955"/>
      <c r="G299" s="1955"/>
      <c r="H299" s="1909"/>
      <c r="I299" s="1909"/>
      <c r="J299" s="1909"/>
      <c r="K299" s="1909"/>
      <c r="L299" s="1909"/>
      <c r="M299" s="1909"/>
      <c r="N299" s="1909"/>
      <c r="O299" s="1909"/>
      <c r="P299" s="1909"/>
      <c r="Q299" s="1909"/>
      <c r="R299" s="1909"/>
      <c r="S299" s="1909"/>
      <c r="T299" s="1909"/>
      <c r="U299" s="1909"/>
      <c r="V299" s="1909"/>
      <c r="W299" s="1909"/>
      <c r="X299" s="1909"/>
      <c r="Y299" s="1909"/>
      <c r="Z299" s="1909"/>
      <c r="AA299" s="1909"/>
      <c r="AB299" s="1909"/>
      <c r="AC299" s="1909"/>
      <c r="AD299" s="1909"/>
      <c r="AE299" s="1909"/>
      <c r="AF299" s="1909"/>
      <c r="AG299" s="1909"/>
      <c r="AH299" s="1909"/>
      <c r="AI299" s="1909"/>
      <c r="AJ299" s="1909"/>
      <c r="AK299" s="1909"/>
      <c r="AL299" s="1909"/>
      <c r="AM299" s="1909"/>
      <c r="AN299" s="1909"/>
      <c r="AO299" s="1909"/>
      <c r="AP299" s="1909"/>
      <c r="AQ299" s="1909"/>
      <c r="AR299" s="1909"/>
      <c r="AS299" s="1909"/>
      <c r="AT299" s="1909"/>
      <c r="AU299" s="1909"/>
      <c r="AV299" s="1909"/>
      <c r="AW299" s="1909"/>
      <c r="AX299" s="1909"/>
      <c r="AY299" s="1909"/>
      <c r="AZ299" s="1909"/>
      <c r="BA299" s="1909"/>
      <c r="BB299" s="1909"/>
      <c r="BC299" s="1909"/>
      <c r="BD299" s="1909"/>
      <c r="BE299" s="1909"/>
      <c r="BF299" s="1909"/>
      <c r="BG299" s="1909"/>
      <c r="BH299" s="1909"/>
      <c r="BI299" s="1909"/>
    </row>
    <row r="300" spans="1:61">
      <c r="A300" s="1956"/>
      <c r="B300" s="1955"/>
      <c r="C300" s="1955"/>
      <c r="D300" s="1955"/>
      <c r="E300" s="1955"/>
      <c r="F300" s="1955"/>
      <c r="G300" s="1955"/>
      <c r="H300" s="1909"/>
      <c r="I300" s="1909"/>
      <c r="J300" s="1909"/>
      <c r="K300" s="1909"/>
      <c r="L300" s="1909"/>
      <c r="M300" s="1909"/>
      <c r="N300" s="1909"/>
      <c r="O300" s="1909"/>
      <c r="P300" s="1909"/>
      <c r="Q300" s="1909"/>
      <c r="R300" s="1909"/>
      <c r="S300" s="1909"/>
      <c r="T300" s="1909"/>
      <c r="U300" s="1909"/>
      <c r="V300" s="1909"/>
      <c r="W300" s="1909"/>
      <c r="X300" s="1909"/>
      <c r="Y300" s="1909"/>
      <c r="Z300" s="1909"/>
      <c r="AA300" s="1909"/>
      <c r="AB300" s="1909"/>
      <c r="AC300" s="1909"/>
      <c r="AD300" s="1909"/>
      <c r="AE300" s="1909"/>
      <c r="AF300" s="1909"/>
      <c r="AG300" s="1909"/>
      <c r="AH300" s="1909"/>
      <c r="AI300" s="1909"/>
      <c r="AJ300" s="1909"/>
      <c r="AK300" s="1909"/>
      <c r="AL300" s="1909"/>
      <c r="AM300" s="1909"/>
      <c r="AN300" s="1909"/>
      <c r="AO300" s="1909"/>
      <c r="AP300" s="1909"/>
      <c r="AQ300" s="1909"/>
      <c r="AR300" s="1909"/>
      <c r="AS300" s="1909"/>
      <c r="AT300" s="1909"/>
      <c r="AU300" s="1909"/>
      <c r="AV300" s="1909"/>
      <c r="AW300" s="1909"/>
      <c r="AX300" s="1909"/>
      <c r="AY300" s="1909"/>
      <c r="AZ300" s="1909"/>
      <c r="BA300" s="1909"/>
      <c r="BB300" s="1909"/>
      <c r="BC300" s="1909"/>
      <c r="BD300" s="1909"/>
      <c r="BE300" s="1909"/>
      <c r="BF300" s="1909"/>
      <c r="BG300" s="1909"/>
      <c r="BH300" s="1909"/>
      <c r="BI300" s="1909"/>
    </row>
    <row r="301" spans="1:61">
      <c r="A301" s="1956"/>
      <c r="B301" s="1955"/>
      <c r="C301" s="1955"/>
      <c r="D301" s="1955"/>
      <c r="E301" s="1955"/>
      <c r="F301" s="1955"/>
      <c r="G301" s="1955"/>
      <c r="H301" s="1909"/>
      <c r="I301" s="1909"/>
      <c r="J301" s="1909"/>
      <c r="K301" s="1909"/>
      <c r="L301" s="1909"/>
      <c r="M301" s="1909"/>
      <c r="N301" s="1909"/>
      <c r="O301" s="1909"/>
      <c r="P301" s="1909"/>
      <c r="Q301" s="1909"/>
      <c r="R301" s="1909"/>
      <c r="S301" s="1909"/>
      <c r="T301" s="1909"/>
      <c r="U301" s="1909"/>
      <c r="V301" s="1909"/>
      <c r="W301" s="1909"/>
      <c r="X301" s="1909"/>
      <c r="Y301" s="1909"/>
      <c r="Z301" s="1909"/>
      <c r="AA301" s="1909"/>
      <c r="AB301" s="1909"/>
      <c r="AC301" s="1909"/>
      <c r="AD301" s="1909"/>
      <c r="AE301" s="1909"/>
      <c r="AF301" s="1909"/>
      <c r="AG301" s="1909"/>
      <c r="AH301" s="1909"/>
      <c r="AI301" s="1909"/>
      <c r="AJ301" s="1909"/>
      <c r="AK301" s="1909"/>
      <c r="AL301" s="1909"/>
      <c r="AM301" s="1909"/>
      <c r="AN301" s="1909"/>
      <c r="AO301" s="1909"/>
      <c r="AP301" s="1909"/>
      <c r="AQ301" s="1909"/>
      <c r="AR301" s="1909"/>
      <c r="AS301" s="1909"/>
      <c r="AT301" s="1909"/>
      <c r="AU301" s="1909"/>
      <c r="AV301" s="1909"/>
      <c r="AW301" s="1909"/>
      <c r="AX301" s="1909"/>
      <c r="AY301" s="1909"/>
      <c r="AZ301" s="1909"/>
      <c r="BA301" s="1909"/>
      <c r="BB301" s="1909"/>
      <c r="BC301" s="1909"/>
      <c r="BD301" s="1909"/>
      <c r="BE301" s="1909"/>
      <c r="BF301" s="1909"/>
      <c r="BG301" s="1909"/>
      <c r="BH301" s="1909"/>
      <c r="BI301" s="1909"/>
    </row>
    <row r="302" spans="1:61">
      <c r="A302" s="1956"/>
      <c r="B302" s="1955"/>
      <c r="C302" s="1955"/>
      <c r="D302" s="1955"/>
      <c r="E302" s="1955"/>
      <c r="F302" s="1955"/>
      <c r="G302" s="1955"/>
      <c r="H302" s="1909"/>
      <c r="I302" s="1909"/>
      <c r="J302" s="1909"/>
      <c r="K302" s="1909"/>
      <c r="L302" s="1909"/>
      <c r="M302" s="1909"/>
      <c r="N302" s="1909"/>
      <c r="O302" s="1909"/>
      <c r="P302" s="1909"/>
      <c r="Q302" s="1909"/>
      <c r="R302" s="1909"/>
      <c r="S302" s="1909"/>
      <c r="T302" s="1909"/>
      <c r="U302" s="1909"/>
      <c r="V302" s="1909"/>
      <c r="W302" s="1909"/>
      <c r="X302" s="1909"/>
      <c r="Y302" s="1909"/>
      <c r="Z302" s="1909"/>
      <c r="AA302" s="1909"/>
      <c r="AB302" s="1909"/>
      <c r="AC302" s="1909"/>
      <c r="AD302" s="1909"/>
      <c r="AE302" s="1909"/>
      <c r="AF302" s="1909"/>
      <c r="AG302" s="1909"/>
      <c r="AH302" s="1909"/>
      <c r="AI302" s="1909"/>
      <c r="AJ302" s="1909"/>
      <c r="AK302" s="1909"/>
      <c r="AL302" s="1909"/>
      <c r="AM302" s="1909"/>
      <c r="AN302" s="1909"/>
      <c r="AO302" s="1909"/>
      <c r="AP302" s="1909"/>
      <c r="AQ302" s="1909"/>
      <c r="AR302" s="1909"/>
      <c r="AS302" s="1909"/>
      <c r="AT302" s="1909"/>
      <c r="AU302" s="1909"/>
      <c r="AV302" s="1909"/>
      <c r="AW302" s="1909"/>
      <c r="AX302" s="1909"/>
      <c r="AY302" s="1909"/>
      <c r="AZ302" s="1909"/>
      <c r="BA302" s="1909"/>
      <c r="BB302" s="1909"/>
      <c r="BC302" s="1909"/>
      <c r="BD302" s="1909"/>
      <c r="BE302" s="1909"/>
      <c r="BF302" s="1909"/>
      <c r="BG302" s="1909"/>
      <c r="BH302" s="1909"/>
      <c r="BI302" s="1909"/>
    </row>
    <row r="303" spans="1:61">
      <c r="A303" s="1956"/>
      <c r="B303" s="1955"/>
      <c r="C303" s="1955"/>
      <c r="D303" s="1955"/>
      <c r="E303" s="1955"/>
      <c r="F303" s="1955"/>
      <c r="G303" s="1955"/>
      <c r="H303" s="1909"/>
      <c r="I303" s="1909"/>
      <c r="J303" s="1909"/>
      <c r="K303" s="1909"/>
      <c r="L303" s="1909"/>
      <c r="M303" s="1909"/>
      <c r="N303" s="1909"/>
      <c r="O303" s="1909"/>
      <c r="P303" s="1909"/>
      <c r="Q303" s="1909"/>
      <c r="R303" s="1909"/>
      <c r="S303" s="1909"/>
      <c r="T303" s="1909"/>
      <c r="U303" s="1909"/>
      <c r="V303" s="1909"/>
      <c r="W303" s="1909"/>
      <c r="X303" s="1909"/>
      <c r="Y303" s="1909"/>
      <c r="Z303" s="1909"/>
      <c r="AA303" s="1909"/>
      <c r="AB303" s="1909"/>
      <c r="AC303" s="1909"/>
      <c r="AD303" s="1909"/>
      <c r="AE303" s="1909"/>
      <c r="AF303" s="1909"/>
      <c r="AG303" s="1909"/>
      <c r="AH303" s="1909"/>
      <c r="AI303" s="1909"/>
      <c r="AJ303" s="1909"/>
      <c r="AK303" s="1909"/>
      <c r="AL303" s="1909"/>
      <c r="AM303" s="1909"/>
      <c r="AN303" s="1909"/>
      <c r="AO303" s="1909"/>
      <c r="AP303" s="1909"/>
      <c r="AQ303" s="1909"/>
      <c r="AR303" s="1909"/>
      <c r="AS303" s="1909"/>
      <c r="AT303" s="1909"/>
      <c r="AU303" s="1909"/>
      <c r="AV303" s="1909"/>
      <c r="AW303" s="1909"/>
      <c r="AX303" s="1909"/>
      <c r="AY303" s="1909"/>
      <c r="AZ303" s="1909"/>
      <c r="BA303" s="1909"/>
      <c r="BB303" s="1909"/>
      <c r="BC303" s="1909"/>
      <c r="BD303" s="1909"/>
      <c r="BE303" s="1909"/>
      <c r="BF303" s="1909"/>
      <c r="BG303" s="1909"/>
      <c r="BH303" s="1909"/>
      <c r="BI303" s="1909"/>
    </row>
    <row r="304" spans="1:61">
      <c r="A304" s="1956"/>
      <c r="B304" s="1955"/>
      <c r="C304" s="1955"/>
      <c r="D304" s="1955"/>
      <c r="E304" s="1955"/>
      <c r="F304" s="1955"/>
      <c r="G304" s="1955"/>
      <c r="H304" s="1909"/>
      <c r="I304" s="1909"/>
      <c r="J304" s="1909"/>
      <c r="K304" s="1909"/>
      <c r="L304" s="1909"/>
      <c r="M304" s="1909"/>
      <c r="N304" s="1909"/>
      <c r="O304" s="1909"/>
      <c r="P304" s="1909"/>
      <c r="Q304" s="1909"/>
      <c r="R304" s="1909"/>
      <c r="S304" s="1909"/>
      <c r="T304" s="1909"/>
      <c r="U304" s="1909"/>
      <c r="V304" s="1909"/>
      <c r="W304" s="1909"/>
      <c r="X304" s="1909"/>
      <c r="Y304" s="1909"/>
      <c r="Z304" s="1909"/>
      <c r="AA304" s="1909"/>
      <c r="AB304" s="1909"/>
      <c r="AC304" s="1909"/>
      <c r="AD304" s="1909"/>
      <c r="AE304" s="1909"/>
      <c r="AF304" s="1909"/>
      <c r="AG304" s="1909"/>
      <c r="AH304" s="1909"/>
      <c r="AI304" s="1909"/>
      <c r="AJ304" s="1909"/>
      <c r="AK304" s="1909"/>
      <c r="AL304" s="1909"/>
      <c r="AM304" s="1909"/>
      <c r="AN304" s="1909"/>
      <c r="AO304" s="1909"/>
      <c r="AP304" s="1909"/>
      <c r="AQ304" s="1909"/>
      <c r="AR304" s="1909"/>
      <c r="AS304" s="1909"/>
      <c r="AT304" s="1909"/>
      <c r="AU304" s="1909"/>
      <c r="AV304" s="1909"/>
      <c r="AW304" s="1909"/>
      <c r="AX304" s="1909"/>
      <c r="AY304" s="1909"/>
      <c r="AZ304" s="1909"/>
      <c r="BA304" s="1909"/>
      <c r="BB304" s="1909"/>
      <c r="BC304" s="1909"/>
      <c r="BD304" s="1909"/>
      <c r="BE304" s="1909"/>
      <c r="BF304" s="1909"/>
      <c r="BG304" s="1909"/>
      <c r="BH304" s="1909"/>
      <c r="BI304" s="1909"/>
    </row>
    <row r="305" spans="1:61">
      <c r="A305" s="1956"/>
      <c r="B305" s="1955"/>
      <c r="C305" s="1955"/>
      <c r="D305" s="1955"/>
      <c r="E305" s="1955"/>
      <c r="F305" s="1955"/>
      <c r="G305" s="1955"/>
      <c r="H305" s="1909"/>
      <c r="I305" s="1909"/>
      <c r="J305" s="1909"/>
      <c r="K305" s="1909"/>
      <c r="L305" s="1909"/>
      <c r="M305" s="1909"/>
      <c r="N305" s="1909"/>
      <c r="O305" s="1909"/>
      <c r="P305" s="1909"/>
      <c r="Q305" s="1909"/>
      <c r="R305" s="1909"/>
      <c r="S305" s="1909"/>
      <c r="T305" s="1909"/>
      <c r="U305" s="1909"/>
      <c r="V305" s="1909"/>
      <c r="W305" s="1909"/>
      <c r="X305" s="1909"/>
      <c r="Y305" s="1909"/>
      <c r="Z305" s="1909"/>
      <c r="AA305" s="1909"/>
      <c r="AB305" s="1909"/>
      <c r="AC305" s="1909"/>
      <c r="AD305" s="1909"/>
      <c r="AE305" s="1909"/>
      <c r="AF305" s="1909"/>
      <c r="AG305" s="1909"/>
      <c r="AH305" s="1909"/>
      <c r="AI305" s="1909"/>
      <c r="AJ305" s="1909"/>
      <c r="AK305" s="1909"/>
      <c r="AL305" s="1909"/>
      <c r="AM305" s="1909"/>
      <c r="AN305" s="1909"/>
      <c r="AO305" s="1909"/>
      <c r="AP305" s="1909"/>
      <c r="AQ305" s="1909"/>
      <c r="AR305" s="1909"/>
      <c r="AS305" s="1909"/>
      <c r="AT305" s="1909"/>
      <c r="AU305" s="1909"/>
      <c r="AV305" s="1909"/>
      <c r="AW305" s="1909"/>
      <c r="AX305" s="1909"/>
      <c r="AY305" s="1909"/>
      <c r="AZ305" s="1909"/>
      <c r="BA305" s="1909"/>
      <c r="BB305" s="1909"/>
      <c r="BC305" s="1909"/>
      <c r="BD305" s="1909"/>
      <c r="BE305" s="1909"/>
      <c r="BF305" s="1909"/>
      <c r="BG305" s="1909"/>
      <c r="BH305" s="1909"/>
      <c r="BI305" s="1909"/>
    </row>
    <row r="306" spans="1:61">
      <c r="A306" s="1956"/>
      <c r="B306" s="1955"/>
      <c r="C306" s="1955"/>
      <c r="D306" s="1955"/>
      <c r="E306" s="1955"/>
      <c r="F306" s="1955"/>
      <c r="G306" s="1955"/>
      <c r="H306" s="1909"/>
      <c r="I306" s="1909"/>
      <c r="J306" s="1909"/>
      <c r="K306" s="1909"/>
      <c r="L306" s="1909"/>
      <c r="M306" s="1909"/>
      <c r="N306" s="1909"/>
      <c r="O306" s="1909"/>
      <c r="P306" s="1909"/>
      <c r="Q306" s="1909"/>
      <c r="R306" s="1909"/>
      <c r="S306" s="1909"/>
      <c r="T306" s="1909"/>
      <c r="U306" s="1909"/>
      <c r="V306" s="1909"/>
      <c r="W306" s="1909"/>
      <c r="X306" s="1909"/>
      <c r="Y306" s="1909"/>
      <c r="Z306" s="1909"/>
      <c r="AA306" s="1909"/>
      <c r="AB306" s="1909"/>
      <c r="AC306" s="1909"/>
      <c r="AD306" s="1909"/>
      <c r="AE306" s="1909"/>
      <c r="AF306" s="1909"/>
      <c r="AG306" s="1909"/>
      <c r="AH306" s="1909"/>
      <c r="AI306" s="1909"/>
      <c r="AJ306" s="1909"/>
      <c r="AK306" s="1909"/>
      <c r="AL306" s="1909"/>
      <c r="AM306" s="1909"/>
      <c r="AN306" s="1909"/>
      <c r="AO306" s="1909"/>
      <c r="AP306" s="1909"/>
      <c r="AQ306" s="1909"/>
      <c r="AR306" s="1909"/>
      <c r="AS306" s="1909"/>
      <c r="AT306" s="1909"/>
      <c r="AU306" s="1909"/>
      <c r="AV306" s="1909"/>
      <c r="AW306" s="1909"/>
      <c r="AX306" s="1909"/>
      <c r="AY306" s="1909"/>
      <c r="AZ306" s="1909"/>
      <c r="BA306" s="1909"/>
      <c r="BB306" s="1909"/>
      <c r="BC306" s="1909"/>
      <c r="BD306" s="1909"/>
      <c r="BE306" s="1909"/>
      <c r="BF306" s="1909"/>
      <c r="BG306" s="1909"/>
      <c r="BH306" s="1909"/>
      <c r="BI306" s="1909"/>
    </row>
    <row r="307" spans="1:61">
      <c r="A307" s="1956"/>
      <c r="B307" s="1955"/>
      <c r="C307" s="1955"/>
      <c r="D307" s="1955"/>
      <c r="E307" s="1955"/>
      <c r="F307" s="1955"/>
      <c r="G307" s="1955"/>
      <c r="H307" s="1909"/>
      <c r="I307" s="1909"/>
      <c r="J307" s="1909"/>
      <c r="K307" s="1909"/>
      <c r="L307" s="1909"/>
      <c r="M307" s="1909"/>
      <c r="N307" s="1909"/>
      <c r="O307" s="1909"/>
      <c r="P307" s="1909"/>
      <c r="Q307" s="1909"/>
      <c r="R307" s="1909"/>
      <c r="S307" s="1909"/>
      <c r="T307" s="1909"/>
      <c r="U307" s="1909"/>
      <c r="V307" s="1909"/>
      <c r="W307" s="1909"/>
      <c r="X307" s="1909"/>
      <c r="Y307" s="1909"/>
      <c r="Z307" s="1909"/>
      <c r="AA307" s="1909"/>
      <c r="AB307" s="1909"/>
      <c r="AC307" s="1909"/>
      <c r="AD307" s="1909"/>
      <c r="AE307" s="1909"/>
      <c r="AF307" s="1909"/>
      <c r="AG307" s="1909"/>
      <c r="AH307" s="1909"/>
      <c r="AI307" s="1909"/>
      <c r="AJ307" s="1909"/>
      <c r="AK307" s="1909"/>
      <c r="AL307" s="1909"/>
      <c r="AM307" s="1909"/>
      <c r="AN307" s="1909"/>
      <c r="AO307" s="1909"/>
      <c r="AP307" s="1909"/>
      <c r="AQ307" s="1909"/>
      <c r="AR307" s="1909"/>
      <c r="AS307" s="1909"/>
      <c r="AT307" s="1909"/>
      <c r="AU307" s="1909"/>
      <c r="AV307" s="1909"/>
      <c r="AW307" s="1909"/>
      <c r="AX307" s="1909"/>
      <c r="AY307" s="1909"/>
      <c r="AZ307" s="1909"/>
      <c r="BA307" s="1909"/>
      <c r="BB307" s="1909"/>
      <c r="BC307" s="1909"/>
      <c r="BD307" s="1909"/>
      <c r="BE307" s="1909"/>
      <c r="BF307" s="1909"/>
      <c r="BG307" s="1909"/>
      <c r="BH307" s="1909"/>
      <c r="BI307" s="1909"/>
    </row>
    <row r="308" spans="1:61">
      <c r="A308" s="1956"/>
      <c r="B308" s="1955"/>
      <c r="C308" s="1955"/>
      <c r="D308" s="1955"/>
      <c r="E308" s="1955"/>
      <c r="F308" s="1955"/>
      <c r="G308" s="1955"/>
      <c r="H308" s="1909"/>
      <c r="I308" s="1909"/>
      <c r="J308" s="1909"/>
      <c r="K308" s="1909"/>
      <c r="L308" s="1909"/>
      <c r="M308" s="1909"/>
      <c r="N308" s="1909"/>
      <c r="O308" s="1909"/>
      <c r="P308" s="1909"/>
      <c r="Q308" s="1909"/>
      <c r="R308" s="1909"/>
      <c r="S308" s="1909"/>
      <c r="T308" s="1909"/>
      <c r="U308" s="1909"/>
      <c r="V308" s="1909"/>
      <c r="W308" s="1909"/>
      <c r="X308" s="1909"/>
      <c r="Y308" s="1909"/>
      <c r="Z308" s="1909"/>
      <c r="AA308" s="1909"/>
      <c r="AB308" s="1909"/>
      <c r="AC308" s="1909"/>
      <c r="AD308" s="1909"/>
      <c r="AE308" s="1909"/>
      <c r="AF308" s="1909"/>
      <c r="AG308" s="1909"/>
      <c r="AH308" s="1909"/>
      <c r="AI308" s="1909"/>
      <c r="AJ308" s="1909"/>
      <c r="AK308" s="1909"/>
      <c r="AL308" s="1909"/>
      <c r="AM308" s="1909"/>
      <c r="AN308" s="1909"/>
      <c r="AO308" s="1909"/>
      <c r="AP308" s="1909"/>
      <c r="AQ308" s="1909"/>
      <c r="AR308" s="1909"/>
      <c r="AS308" s="1909"/>
      <c r="AT308" s="1909"/>
      <c r="AU308" s="1909"/>
      <c r="AV308" s="1909"/>
      <c r="AW308" s="1909"/>
      <c r="AX308" s="1909"/>
      <c r="AY308" s="1909"/>
      <c r="AZ308" s="1909"/>
      <c r="BA308" s="1909"/>
      <c r="BB308" s="1909"/>
      <c r="BC308" s="1909"/>
      <c r="BD308" s="1909"/>
      <c r="BE308" s="1909"/>
      <c r="BF308" s="1909"/>
      <c r="BG308" s="1909"/>
      <c r="BH308" s="1909"/>
      <c r="BI308" s="1909"/>
    </row>
    <row r="309" spans="1:61">
      <c r="A309" s="1956"/>
      <c r="B309" s="1955"/>
      <c r="C309" s="1955"/>
      <c r="D309" s="1955"/>
      <c r="E309" s="1955"/>
      <c r="F309" s="1955"/>
      <c r="G309" s="1955"/>
      <c r="H309" s="1909"/>
      <c r="I309" s="1909"/>
      <c r="J309" s="1909"/>
      <c r="K309" s="1909"/>
      <c r="L309" s="1909"/>
      <c r="M309" s="1909"/>
      <c r="N309" s="1909"/>
      <c r="O309" s="1909"/>
      <c r="P309" s="1909"/>
      <c r="Q309" s="1909"/>
      <c r="R309" s="1909"/>
      <c r="S309" s="1909"/>
      <c r="T309" s="1909"/>
      <c r="U309" s="1909"/>
      <c r="V309" s="1909"/>
      <c r="W309" s="1909"/>
      <c r="X309" s="1909"/>
      <c r="Y309" s="1909"/>
      <c r="Z309" s="1909"/>
      <c r="AA309" s="1909"/>
      <c r="AB309" s="1909"/>
      <c r="AC309" s="1909"/>
      <c r="AD309" s="1909"/>
      <c r="AE309" s="1909"/>
      <c r="AF309" s="1909"/>
      <c r="AG309" s="1909"/>
      <c r="AH309" s="1909"/>
      <c r="AI309" s="1909"/>
      <c r="AJ309" s="1909"/>
      <c r="AK309" s="1909"/>
      <c r="AL309" s="1909"/>
      <c r="AM309" s="1909"/>
      <c r="AN309" s="1909"/>
      <c r="AO309" s="1909"/>
      <c r="AP309" s="1909"/>
      <c r="AQ309" s="1909"/>
      <c r="AR309" s="1909"/>
      <c r="AS309" s="1909"/>
      <c r="AT309" s="1909"/>
      <c r="AU309" s="1909"/>
      <c r="AV309" s="1909"/>
      <c r="AW309" s="1909"/>
      <c r="AX309" s="1909"/>
      <c r="AY309" s="1909"/>
      <c r="AZ309" s="1909"/>
      <c r="BA309" s="1909"/>
      <c r="BB309" s="1909"/>
      <c r="BC309" s="1909"/>
      <c r="BD309" s="1909"/>
      <c r="BE309" s="1909"/>
      <c r="BF309" s="1909"/>
      <c r="BG309" s="1909"/>
      <c r="BH309" s="1909"/>
      <c r="BI309" s="1909"/>
    </row>
    <row r="310" spans="1:61">
      <c r="A310" s="1956"/>
      <c r="B310" s="1955"/>
      <c r="C310" s="1955"/>
      <c r="D310" s="1955"/>
      <c r="E310" s="1955"/>
      <c r="F310" s="1955"/>
      <c r="G310" s="1955"/>
      <c r="H310" s="1909"/>
      <c r="I310" s="1909"/>
      <c r="J310" s="1909"/>
      <c r="K310" s="1909"/>
      <c r="L310" s="1909"/>
      <c r="M310" s="1909"/>
      <c r="N310" s="1909"/>
      <c r="O310" s="1909"/>
      <c r="P310" s="1909"/>
      <c r="Q310" s="1909"/>
      <c r="R310" s="1909"/>
      <c r="S310" s="1909"/>
      <c r="T310" s="1909"/>
      <c r="U310" s="1909"/>
      <c r="V310" s="1909"/>
      <c r="W310" s="1909"/>
      <c r="X310" s="1909"/>
      <c r="Y310" s="1909"/>
      <c r="Z310" s="1909"/>
      <c r="AA310" s="1909"/>
      <c r="AB310" s="1909"/>
      <c r="AC310" s="1909"/>
      <c r="AD310" s="1909"/>
      <c r="AE310" s="1909"/>
      <c r="AF310" s="1909"/>
      <c r="AG310" s="1909"/>
      <c r="AH310" s="1909"/>
      <c r="AI310" s="1909"/>
      <c r="AJ310" s="1909"/>
      <c r="AK310" s="1909"/>
      <c r="AL310" s="1909"/>
      <c r="AM310" s="1909"/>
      <c r="AN310" s="1909"/>
      <c r="AO310" s="1909"/>
      <c r="AP310" s="1909"/>
      <c r="AQ310" s="1909"/>
      <c r="AR310" s="1909"/>
      <c r="AS310" s="1909"/>
      <c r="AT310" s="1909"/>
      <c r="AU310" s="1909"/>
      <c r="AV310" s="1909"/>
      <c r="AW310" s="1909"/>
      <c r="AX310" s="1909"/>
      <c r="AY310" s="1909"/>
      <c r="AZ310" s="1909"/>
      <c r="BA310" s="1909"/>
      <c r="BB310" s="1909"/>
      <c r="BC310" s="1909"/>
      <c r="BD310" s="1909"/>
      <c r="BE310" s="1909"/>
      <c r="BF310" s="1909"/>
      <c r="BG310" s="1909"/>
      <c r="BH310" s="1909"/>
      <c r="BI310" s="1909"/>
    </row>
    <row r="311" spans="1:61">
      <c r="A311" s="1956"/>
      <c r="B311" s="1955"/>
      <c r="C311" s="1955"/>
      <c r="D311" s="1955"/>
      <c r="E311" s="1955"/>
      <c r="F311" s="1955"/>
      <c r="G311" s="1955"/>
      <c r="H311" s="1909"/>
      <c r="I311" s="1909"/>
      <c r="J311" s="1909"/>
      <c r="K311" s="1909"/>
      <c r="L311" s="1909"/>
      <c r="M311" s="1909"/>
      <c r="N311" s="1909"/>
      <c r="O311" s="1909"/>
      <c r="P311" s="1909"/>
      <c r="Q311" s="1909"/>
      <c r="R311" s="1909"/>
      <c r="S311" s="1909"/>
      <c r="T311" s="1909"/>
      <c r="U311" s="1909"/>
      <c r="V311" s="1909"/>
      <c r="W311" s="1909"/>
      <c r="X311" s="1909"/>
      <c r="Y311" s="1909"/>
      <c r="Z311" s="1909"/>
      <c r="AA311" s="1909"/>
      <c r="AB311" s="1909"/>
      <c r="AC311" s="1909"/>
      <c r="AD311" s="1909"/>
      <c r="AE311" s="1909"/>
      <c r="AF311" s="1909"/>
      <c r="AG311" s="1909"/>
      <c r="AH311" s="1909"/>
      <c r="AI311" s="1909"/>
      <c r="AJ311" s="1909"/>
      <c r="AK311" s="1909"/>
      <c r="AL311" s="1909"/>
      <c r="AM311" s="1909"/>
      <c r="AN311" s="1909"/>
      <c r="AO311" s="1909"/>
      <c r="AP311" s="1909"/>
      <c r="AQ311" s="1909"/>
      <c r="AR311" s="1909"/>
      <c r="AS311" s="1909"/>
      <c r="AT311" s="1909"/>
      <c r="AU311" s="1909"/>
      <c r="AV311" s="1909"/>
      <c r="AW311" s="1909"/>
      <c r="AX311" s="1909"/>
      <c r="AY311" s="1909"/>
      <c r="AZ311" s="1909"/>
      <c r="BA311" s="1909"/>
      <c r="BB311" s="1909"/>
      <c r="BC311" s="1909"/>
      <c r="BD311" s="1909"/>
      <c r="BE311" s="1909"/>
      <c r="BF311" s="1909"/>
      <c r="BG311" s="1909"/>
      <c r="BH311" s="1909"/>
      <c r="BI311" s="1909"/>
    </row>
    <row r="312" spans="1:61">
      <c r="A312" s="1956"/>
      <c r="B312" s="1955"/>
      <c r="C312" s="1955"/>
      <c r="D312" s="1955"/>
      <c r="E312" s="1955"/>
      <c r="F312" s="1955"/>
      <c r="G312" s="1955"/>
      <c r="H312" s="1909"/>
      <c r="I312" s="1909"/>
      <c r="J312" s="1909"/>
      <c r="K312" s="1909"/>
      <c r="L312" s="1909"/>
      <c r="M312" s="1909"/>
      <c r="N312" s="1909"/>
      <c r="O312" s="1909"/>
      <c r="P312" s="1909"/>
      <c r="Q312" s="1909"/>
      <c r="R312" s="1909"/>
      <c r="S312" s="1909"/>
      <c r="T312" s="1909"/>
      <c r="U312" s="1909"/>
      <c r="V312" s="1909"/>
      <c r="W312" s="1909"/>
      <c r="X312" s="1909"/>
      <c r="Y312" s="1909"/>
      <c r="Z312" s="1909"/>
      <c r="AA312" s="1909"/>
      <c r="AB312" s="1909"/>
      <c r="AC312" s="1909"/>
      <c r="AD312" s="1909"/>
      <c r="AE312" s="1909"/>
      <c r="AF312" s="1909"/>
      <c r="AG312" s="1909"/>
      <c r="AH312" s="1909"/>
      <c r="AI312" s="1909"/>
      <c r="AJ312" s="1909"/>
      <c r="AK312" s="1909"/>
      <c r="AL312" s="1909"/>
      <c r="AM312" s="1909"/>
      <c r="AN312" s="1909"/>
      <c r="AO312" s="1909"/>
      <c r="AP312" s="1909"/>
      <c r="AQ312" s="1909"/>
      <c r="AR312" s="1909"/>
      <c r="AS312" s="1909"/>
      <c r="AT312" s="1909"/>
      <c r="AU312" s="1909"/>
      <c r="AV312" s="1909"/>
      <c r="AW312" s="1909"/>
      <c r="AX312" s="1909"/>
      <c r="AY312" s="1909"/>
      <c r="AZ312" s="1909"/>
      <c r="BA312" s="1909"/>
      <c r="BB312" s="1909"/>
      <c r="BC312" s="1909"/>
      <c r="BD312" s="1909"/>
      <c r="BE312" s="1909"/>
      <c r="BF312" s="1909"/>
      <c r="BG312" s="1909"/>
      <c r="BH312" s="1909"/>
      <c r="BI312" s="1909"/>
    </row>
    <row r="313" spans="1:61">
      <c r="A313" s="1956"/>
      <c r="B313" s="1955"/>
      <c r="C313" s="1955"/>
      <c r="D313" s="1955"/>
      <c r="E313" s="1955"/>
      <c r="F313" s="1955"/>
      <c r="G313" s="1955"/>
      <c r="H313" s="1909"/>
      <c r="I313" s="1909"/>
      <c r="J313" s="1909"/>
      <c r="K313" s="1909"/>
      <c r="L313" s="1909"/>
      <c r="M313" s="1909"/>
      <c r="N313" s="1909"/>
      <c r="O313" s="1909"/>
      <c r="P313" s="1909"/>
      <c r="Q313" s="1909"/>
      <c r="R313" s="1909"/>
      <c r="S313" s="1909"/>
      <c r="T313" s="1909"/>
      <c r="U313" s="1909"/>
      <c r="V313" s="1909"/>
      <c r="W313" s="1909"/>
      <c r="X313" s="1909"/>
      <c r="Y313" s="1909"/>
      <c r="Z313" s="1909"/>
      <c r="AA313" s="1909"/>
      <c r="AB313" s="1909"/>
      <c r="AC313" s="1909"/>
      <c r="AD313" s="1909"/>
      <c r="AE313" s="1909"/>
      <c r="AF313" s="1909"/>
      <c r="AG313" s="1909"/>
      <c r="AH313" s="1909"/>
      <c r="AI313" s="1909"/>
      <c r="AJ313" s="1909"/>
      <c r="AK313" s="1909"/>
      <c r="AL313" s="1909"/>
      <c r="AM313" s="1909"/>
      <c r="AN313" s="1909"/>
      <c r="AO313" s="1909"/>
      <c r="AP313" s="1909"/>
      <c r="AQ313" s="1909"/>
      <c r="AR313" s="1909"/>
      <c r="AS313" s="1909"/>
      <c r="AT313" s="1909"/>
      <c r="AU313" s="1909"/>
      <c r="AV313" s="1909"/>
      <c r="AW313" s="1909"/>
      <c r="AX313" s="1909"/>
      <c r="AY313" s="1909"/>
      <c r="AZ313" s="1909"/>
      <c r="BA313" s="1909"/>
      <c r="BB313" s="1909"/>
      <c r="BC313" s="1909"/>
      <c r="BD313" s="1909"/>
      <c r="BE313" s="1909"/>
      <c r="BF313" s="1909"/>
      <c r="BG313" s="1909"/>
      <c r="BH313" s="1909"/>
      <c r="BI313" s="1909"/>
    </row>
    <row r="314" spans="1:61">
      <c r="A314" s="1956"/>
      <c r="B314" s="1955"/>
      <c r="C314" s="1955"/>
      <c r="D314" s="1955"/>
      <c r="E314" s="1955"/>
      <c r="F314" s="1955"/>
      <c r="G314" s="1955"/>
      <c r="H314" s="1909"/>
      <c r="I314" s="1909"/>
      <c r="J314" s="1909"/>
      <c r="K314" s="1909"/>
      <c r="L314" s="1909"/>
      <c r="M314" s="1909"/>
      <c r="N314" s="1909"/>
      <c r="O314" s="1909"/>
      <c r="P314" s="1909"/>
      <c r="Q314" s="1909"/>
      <c r="R314" s="1909"/>
      <c r="S314" s="1909"/>
      <c r="T314" s="1909"/>
      <c r="U314" s="1909"/>
      <c r="V314" s="1909"/>
      <c r="W314" s="1909"/>
      <c r="X314" s="1909"/>
      <c r="Y314" s="1909"/>
      <c r="Z314" s="1909"/>
      <c r="AA314" s="1909"/>
      <c r="AB314" s="1909"/>
      <c r="AC314" s="1909"/>
      <c r="AD314" s="1909"/>
      <c r="AE314" s="1909"/>
      <c r="AF314" s="1909"/>
      <c r="AG314" s="1909"/>
      <c r="AH314" s="1909"/>
      <c r="AI314" s="1909"/>
      <c r="AJ314" s="1909"/>
      <c r="AK314" s="1909"/>
      <c r="AL314" s="1909"/>
      <c r="AM314" s="1909"/>
      <c r="AN314" s="1909"/>
      <c r="AO314" s="1909"/>
      <c r="AP314" s="1909"/>
      <c r="AQ314" s="1909"/>
      <c r="AR314" s="1909"/>
      <c r="AS314" s="1909"/>
      <c r="AT314" s="1909"/>
      <c r="AU314" s="1909"/>
      <c r="AV314" s="1909"/>
      <c r="AW314" s="1909"/>
      <c r="AX314" s="1909"/>
      <c r="AY314" s="1909"/>
      <c r="AZ314" s="1909"/>
      <c r="BA314" s="1909"/>
      <c r="BB314" s="1909"/>
      <c r="BC314" s="1909"/>
      <c r="BD314" s="1909"/>
      <c r="BE314" s="1909"/>
      <c r="BF314" s="1909"/>
      <c r="BG314" s="1909"/>
      <c r="BH314" s="1909"/>
      <c r="BI314" s="1909"/>
    </row>
    <row r="315" spans="1:61">
      <c r="A315" s="1956"/>
      <c r="B315" s="1955"/>
      <c r="C315" s="1955"/>
      <c r="D315" s="1955"/>
      <c r="E315" s="1955"/>
      <c r="F315" s="1955"/>
      <c r="G315" s="1955"/>
      <c r="H315" s="1909"/>
      <c r="I315" s="1909"/>
      <c r="J315" s="1909"/>
      <c r="K315" s="1909"/>
      <c r="L315" s="1909"/>
      <c r="M315" s="1909"/>
      <c r="N315" s="1909"/>
      <c r="O315" s="1909"/>
      <c r="P315" s="1909"/>
      <c r="Q315" s="1909"/>
      <c r="R315" s="1909"/>
      <c r="S315" s="1909"/>
      <c r="T315" s="1909"/>
      <c r="U315" s="1909"/>
      <c r="V315" s="1909"/>
      <c r="W315" s="1909"/>
      <c r="X315" s="1909"/>
      <c r="Y315" s="1909"/>
      <c r="Z315" s="1909"/>
      <c r="AA315" s="1909"/>
      <c r="AB315" s="1909"/>
      <c r="AC315" s="1909"/>
      <c r="AD315" s="1909"/>
      <c r="AE315" s="1909"/>
      <c r="AF315" s="1909"/>
      <c r="AG315" s="1909"/>
      <c r="AH315" s="1909"/>
      <c r="AI315" s="1909"/>
      <c r="AJ315" s="1909"/>
      <c r="AK315" s="1909"/>
      <c r="AL315" s="1909"/>
      <c r="AM315" s="1909"/>
      <c r="AN315" s="1909"/>
      <c r="AO315" s="1909"/>
      <c r="AP315" s="1909"/>
      <c r="AQ315" s="1909"/>
      <c r="AR315" s="1909"/>
      <c r="AS315" s="1909"/>
      <c r="AT315" s="1909"/>
      <c r="AU315" s="1909"/>
      <c r="AV315" s="1909"/>
      <c r="AW315" s="1909"/>
      <c r="AX315" s="1909"/>
      <c r="AY315" s="1909"/>
      <c r="AZ315" s="1909"/>
      <c r="BA315" s="1909"/>
      <c r="BB315" s="1909"/>
      <c r="BC315" s="1909"/>
      <c r="BD315" s="1909"/>
      <c r="BE315" s="1909"/>
      <c r="BF315" s="1909"/>
      <c r="BG315" s="1909"/>
      <c r="BH315" s="1909"/>
      <c r="BI315" s="1909"/>
    </row>
    <row r="316" spans="1:61">
      <c r="A316" s="1956"/>
      <c r="B316" s="1955"/>
      <c r="C316" s="1955"/>
      <c r="D316" s="1955"/>
      <c r="E316" s="1955"/>
      <c r="F316" s="1955"/>
      <c r="G316" s="1955"/>
      <c r="H316" s="1909"/>
      <c r="I316" s="1909"/>
      <c r="J316" s="1909"/>
      <c r="K316" s="1909"/>
      <c r="L316" s="1909"/>
      <c r="M316" s="1909"/>
      <c r="N316" s="1909"/>
      <c r="O316" s="1909"/>
      <c r="P316" s="1909"/>
      <c r="Q316" s="1909"/>
      <c r="R316" s="1909"/>
      <c r="S316" s="1909"/>
      <c r="T316" s="1909"/>
      <c r="U316" s="1909"/>
      <c r="V316" s="1909"/>
      <c r="W316" s="1909"/>
      <c r="X316" s="1909"/>
      <c r="Y316" s="1909"/>
      <c r="Z316" s="1909"/>
      <c r="AA316" s="1909"/>
      <c r="AB316" s="1909"/>
      <c r="AC316" s="1909"/>
      <c r="AD316" s="1909"/>
      <c r="AE316" s="1909"/>
      <c r="AF316" s="1909"/>
      <c r="AG316" s="1909"/>
      <c r="AH316" s="1909"/>
      <c r="AI316" s="1909"/>
      <c r="AJ316" s="1909"/>
      <c r="AK316" s="1909"/>
      <c r="AL316" s="1909"/>
      <c r="AM316" s="1909"/>
      <c r="AN316" s="1909"/>
      <c r="AO316" s="1909"/>
      <c r="AP316" s="1909"/>
      <c r="AQ316" s="1909"/>
      <c r="AR316" s="1909"/>
      <c r="AS316" s="1909"/>
      <c r="AT316" s="1909"/>
      <c r="AU316" s="1909"/>
      <c r="AV316" s="1909"/>
      <c r="AW316" s="1909"/>
      <c r="AX316" s="1909"/>
      <c r="AY316" s="1909"/>
      <c r="AZ316" s="1909"/>
      <c r="BA316" s="1909"/>
      <c r="BB316" s="1909"/>
      <c r="BC316" s="1909"/>
      <c r="BD316" s="1909"/>
      <c r="BE316" s="1909"/>
      <c r="BF316" s="1909"/>
      <c r="BG316" s="1909"/>
      <c r="BH316" s="1909"/>
      <c r="BI316" s="1909"/>
    </row>
    <row r="317" spans="1:61">
      <c r="A317" s="1956"/>
      <c r="B317" s="1955"/>
      <c r="C317" s="1955"/>
      <c r="D317" s="1955"/>
      <c r="E317" s="1955"/>
      <c r="F317" s="1955"/>
      <c r="G317" s="1955"/>
      <c r="H317" s="1909"/>
      <c r="I317" s="1909"/>
      <c r="J317" s="1909"/>
      <c r="K317" s="1909"/>
      <c r="L317" s="1909"/>
      <c r="M317" s="1909"/>
      <c r="N317" s="1909"/>
      <c r="O317" s="1909"/>
      <c r="P317" s="1909"/>
      <c r="Q317" s="1909"/>
      <c r="R317" s="1909"/>
      <c r="S317" s="1909"/>
      <c r="T317" s="1909"/>
      <c r="U317" s="1909"/>
      <c r="V317" s="1909"/>
      <c r="W317" s="1909"/>
      <c r="X317" s="1909"/>
      <c r="Y317" s="1909"/>
      <c r="Z317" s="1909"/>
      <c r="AA317" s="1909"/>
      <c r="AB317" s="1909"/>
      <c r="AC317" s="1909"/>
      <c r="AD317" s="1909"/>
      <c r="AE317" s="1909"/>
      <c r="AF317" s="1909"/>
      <c r="AG317" s="1909"/>
      <c r="AH317" s="1909"/>
      <c r="AI317" s="1909"/>
      <c r="AJ317" s="1909"/>
      <c r="AK317" s="1909"/>
      <c r="AL317" s="1909"/>
      <c r="AM317" s="1909"/>
      <c r="AN317" s="1909"/>
      <c r="AO317" s="1909"/>
      <c r="AP317" s="1909"/>
      <c r="AQ317" s="1909"/>
      <c r="AR317" s="1909"/>
      <c r="AS317" s="1909"/>
      <c r="AT317" s="1909"/>
      <c r="AU317" s="1909"/>
      <c r="AV317" s="1909"/>
      <c r="AW317" s="1909"/>
      <c r="AX317" s="1909"/>
      <c r="AY317" s="1909"/>
      <c r="AZ317" s="1909"/>
      <c r="BA317" s="1909"/>
      <c r="BB317" s="1909"/>
      <c r="BC317" s="1909"/>
      <c r="BD317" s="1909"/>
      <c r="BE317" s="1909"/>
      <c r="BF317" s="1909"/>
      <c r="BG317" s="1909"/>
      <c r="BH317" s="1909"/>
      <c r="BI317" s="1909"/>
    </row>
    <row r="318" spans="1:61">
      <c r="A318" s="1956"/>
      <c r="B318" s="1955"/>
      <c r="C318" s="1955"/>
      <c r="D318" s="1955"/>
      <c r="E318" s="1955"/>
      <c r="F318" s="1955"/>
      <c r="G318" s="1955"/>
      <c r="H318" s="1909"/>
      <c r="I318" s="1909"/>
      <c r="J318" s="1909"/>
      <c r="K318" s="1909"/>
      <c r="L318" s="1909"/>
      <c r="M318" s="1909"/>
      <c r="N318" s="1909"/>
      <c r="O318" s="1909"/>
      <c r="P318" s="1909"/>
      <c r="Q318" s="1909"/>
      <c r="R318" s="1909"/>
      <c r="S318" s="1909"/>
      <c r="T318" s="1909"/>
      <c r="U318" s="1909"/>
      <c r="V318" s="1909"/>
      <c r="W318" s="1909"/>
      <c r="X318" s="1909"/>
      <c r="Y318" s="1909"/>
      <c r="Z318" s="1909"/>
      <c r="AA318" s="1909"/>
      <c r="AB318" s="1909"/>
      <c r="AC318" s="1909"/>
      <c r="AD318" s="1909"/>
      <c r="AE318" s="1909"/>
      <c r="AF318" s="1909"/>
      <c r="AG318" s="1909"/>
      <c r="AH318" s="1909"/>
      <c r="AI318" s="1909"/>
      <c r="AJ318" s="1909"/>
      <c r="AK318" s="1909"/>
      <c r="AL318" s="1909"/>
      <c r="AM318" s="1909"/>
      <c r="AN318" s="1909"/>
      <c r="AO318" s="1909"/>
      <c r="AP318" s="1909"/>
      <c r="AQ318" s="1909"/>
      <c r="AR318" s="1909"/>
      <c r="AS318" s="1909"/>
      <c r="AT318" s="1909"/>
      <c r="AU318" s="1909"/>
      <c r="AV318" s="1909"/>
      <c r="AW318" s="1909"/>
      <c r="AX318" s="1909"/>
      <c r="AY318" s="1909"/>
      <c r="AZ318" s="1909"/>
      <c r="BA318" s="1909"/>
      <c r="BB318" s="1909"/>
      <c r="BC318" s="1909"/>
      <c r="BD318" s="1909"/>
      <c r="BE318" s="1909"/>
      <c r="BF318" s="1909"/>
      <c r="BG318" s="1909"/>
      <c r="BH318" s="1909"/>
      <c r="BI318" s="1909"/>
    </row>
    <row r="319" spans="1:61">
      <c r="A319" s="1956"/>
      <c r="B319" s="1955"/>
      <c r="C319" s="1955"/>
      <c r="D319" s="1955"/>
      <c r="E319" s="1955"/>
      <c r="F319" s="1955"/>
      <c r="G319" s="1955"/>
      <c r="H319" s="1909"/>
      <c r="I319" s="1909"/>
      <c r="J319" s="1909"/>
      <c r="K319" s="1909"/>
      <c r="L319" s="1909"/>
      <c r="M319" s="1909"/>
      <c r="N319" s="1909"/>
      <c r="O319" s="1909"/>
      <c r="P319" s="1909"/>
      <c r="Q319" s="1909"/>
      <c r="R319" s="1909"/>
      <c r="S319" s="1909"/>
      <c r="T319" s="1909"/>
      <c r="U319" s="1909"/>
      <c r="V319" s="1909"/>
      <c r="W319" s="1909"/>
      <c r="X319" s="1909"/>
      <c r="Y319" s="1909"/>
      <c r="Z319" s="1909"/>
      <c r="AA319" s="1909"/>
      <c r="AB319" s="1909"/>
      <c r="AC319" s="1909"/>
      <c r="AD319" s="1909"/>
      <c r="AE319" s="1909"/>
      <c r="AF319" s="1909"/>
      <c r="AG319" s="1909"/>
      <c r="AH319" s="1909"/>
      <c r="AI319" s="1909"/>
      <c r="AJ319" s="1909"/>
      <c r="AK319" s="1909"/>
      <c r="AL319" s="1909"/>
      <c r="AM319" s="1909"/>
      <c r="AN319" s="1909"/>
      <c r="AO319" s="1909"/>
      <c r="AP319" s="1909"/>
      <c r="AQ319" s="1909"/>
      <c r="AR319" s="1909"/>
      <c r="AS319" s="1909"/>
      <c r="AT319" s="1909"/>
      <c r="AU319" s="1909"/>
      <c r="AV319" s="1909"/>
      <c r="AW319" s="1909"/>
      <c r="AX319" s="1909"/>
      <c r="AY319" s="1909"/>
      <c r="AZ319" s="1909"/>
      <c r="BA319" s="1909"/>
      <c r="BB319" s="1909"/>
      <c r="BC319" s="1909"/>
      <c r="BD319" s="1909"/>
      <c r="BE319" s="1909"/>
      <c r="BF319" s="1909"/>
      <c r="BG319" s="1909"/>
      <c r="BH319" s="1909"/>
      <c r="BI319" s="1909"/>
    </row>
    <row r="320" spans="1:61">
      <c r="A320" s="1956"/>
      <c r="B320" s="1955"/>
      <c r="C320" s="1955"/>
      <c r="D320" s="1955"/>
      <c r="E320" s="1955"/>
      <c r="F320" s="1955"/>
      <c r="G320" s="1955"/>
      <c r="H320" s="1909"/>
      <c r="I320" s="1909"/>
      <c r="J320" s="1909"/>
      <c r="K320" s="1909"/>
      <c r="L320" s="1909"/>
      <c r="M320" s="1909"/>
      <c r="N320" s="1909"/>
      <c r="O320" s="1909"/>
      <c r="P320" s="1909"/>
      <c r="Q320" s="1909"/>
      <c r="R320" s="1909"/>
      <c r="S320" s="1909"/>
      <c r="T320" s="1909"/>
      <c r="U320" s="1909"/>
      <c r="V320" s="1909"/>
      <c r="W320" s="1909"/>
      <c r="X320" s="1909"/>
      <c r="Y320" s="1909"/>
      <c r="Z320" s="1909"/>
      <c r="AA320" s="1909"/>
      <c r="AB320" s="1909"/>
      <c r="AC320" s="1909"/>
      <c r="AD320" s="1909"/>
      <c r="AE320" s="1909"/>
      <c r="AF320" s="1909"/>
      <c r="AG320" s="1909"/>
      <c r="AH320" s="1909"/>
      <c r="AI320" s="1909"/>
      <c r="AJ320" s="1909"/>
      <c r="AK320" s="1909"/>
      <c r="AL320" s="1909"/>
      <c r="AM320" s="1909"/>
      <c r="AN320" s="1909"/>
      <c r="AO320" s="1909"/>
      <c r="AP320" s="1909"/>
      <c r="AQ320" s="1909"/>
      <c r="AR320" s="1909"/>
      <c r="AS320" s="1909"/>
      <c r="AT320" s="1909"/>
      <c r="AU320" s="1909"/>
      <c r="AV320" s="1909"/>
      <c r="AW320" s="1909"/>
      <c r="AX320" s="1909"/>
      <c r="AY320" s="1909"/>
      <c r="AZ320" s="1909"/>
      <c r="BA320" s="1909"/>
      <c r="BB320" s="1909"/>
      <c r="BC320" s="1909"/>
      <c r="BD320" s="1909"/>
      <c r="BE320" s="1909"/>
      <c r="BF320" s="1909"/>
      <c r="BG320" s="1909"/>
      <c r="BH320" s="1909"/>
      <c r="BI320" s="1909"/>
    </row>
    <row r="321" spans="1:61">
      <c r="A321" s="1956"/>
      <c r="B321" s="1955"/>
      <c r="C321" s="1955"/>
      <c r="D321" s="1955"/>
      <c r="E321" s="1955"/>
      <c r="F321" s="1955"/>
      <c r="G321" s="1955"/>
      <c r="H321" s="1909"/>
      <c r="I321" s="1909"/>
      <c r="J321" s="1909"/>
      <c r="K321" s="1909"/>
      <c r="L321" s="1909"/>
      <c r="M321" s="1909"/>
      <c r="N321" s="1909"/>
      <c r="O321" s="1909"/>
      <c r="P321" s="1909"/>
      <c r="Q321" s="1909"/>
      <c r="R321" s="1909"/>
      <c r="S321" s="1909"/>
      <c r="T321" s="1909"/>
      <c r="U321" s="1909"/>
      <c r="V321" s="1909"/>
      <c r="W321" s="1909"/>
      <c r="X321" s="1909"/>
      <c r="Y321" s="1909"/>
      <c r="Z321" s="1909"/>
      <c r="AA321" s="1909"/>
      <c r="AB321" s="1909"/>
      <c r="AC321" s="1909"/>
      <c r="AD321" s="1909"/>
      <c r="AE321" s="1909"/>
      <c r="AF321" s="1909"/>
      <c r="AG321" s="1909"/>
      <c r="AH321" s="1909"/>
      <c r="AI321" s="1909"/>
      <c r="AJ321" s="1909"/>
      <c r="AK321" s="1909"/>
      <c r="AL321" s="1909"/>
      <c r="AM321" s="1909"/>
      <c r="AN321" s="1909"/>
      <c r="AO321" s="1909"/>
      <c r="AP321" s="1909"/>
      <c r="AQ321" s="1909"/>
      <c r="AR321" s="1909"/>
      <c r="AS321" s="1909"/>
      <c r="AT321" s="1909"/>
      <c r="AU321" s="1909"/>
      <c r="AV321" s="1909"/>
      <c r="AW321" s="1909"/>
      <c r="AX321" s="1909"/>
      <c r="AY321" s="1909"/>
      <c r="AZ321" s="1909"/>
      <c r="BA321" s="1909"/>
      <c r="BB321" s="1909"/>
      <c r="BC321" s="1909"/>
      <c r="BD321" s="1909"/>
      <c r="BE321" s="1909"/>
      <c r="BF321" s="1909"/>
      <c r="BG321" s="1909"/>
      <c r="BH321" s="1909"/>
      <c r="BI321" s="1909"/>
    </row>
    <row r="322" spans="1:61">
      <c r="A322" s="1956"/>
      <c r="B322" s="1955"/>
      <c r="C322" s="1955"/>
      <c r="D322" s="1955"/>
      <c r="E322" s="1955"/>
      <c r="F322" s="1955"/>
      <c r="G322" s="1955"/>
      <c r="H322" s="1909"/>
      <c r="I322" s="1909"/>
      <c r="J322" s="1909"/>
      <c r="K322" s="1909"/>
      <c r="L322" s="1909"/>
      <c r="M322" s="1909"/>
      <c r="N322" s="1909"/>
      <c r="O322" s="1909"/>
      <c r="P322" s="1909"/>
      <c r="Q322" s="1909"/>
      <c r="R322" s="1909"/>
      <c r="S322" s="1909"/>
      <c r="T322" s="1909"/>
      <c r="U322" s="1909"/>
      <c r="V322" s="1909"/>
      <c r="W322" s="1909"/>
      <c r="X322" s="1909"/>
      <c r="Y322" s="1909"/>
      <c r="Z322" s="1909"/>
      <c r="AA322" s="1909"/>
      <c r="AB322" s="1909"/>
      <c r="AC322" s="1909"/>
      <c r="AD322" s="1909"/>
      <c r="AE322" s="1909"/>
      <c r="AF322" s="1909"/>
      <c r="AG322" s="1909"/>
      <c r="AH322" s="1909"/>
      <c r="AI322" s="1909"/>
      <c r="AJ322" s="1909"/>
      <c r="AK322" s="1909"/>
      <c r="AL322" s="1909"/>
      <c r="AM322" s="1909"/>
      <c r="AN322" s="1909"/>
      <c r="AO322" s="1909"/>
      <c r="AP322" s="1909"/>
      <c r="AQ322" s="1909"/>
      <c r="AR322" s="1909"/>
      <c r="AS322" s="1909"/>
      <c r="AT322" s="1909"/>
      <c r="AU322" s="1909"/>
      <c r="AV322" s="1909"/>
      <c r="AW322" s="1909"/>
      <c r="AX322" s="1909"/>
      <c r="AY322" s="1909"/>
      <c r="AZ322" s="1909"/>
      <c r="BA322" s="1909"/>
      <c r="BB322" s="1909"/>
      <c r="BC322" s="1909"/>
      <c r="BD322" s="1909"/>
      <c r="BE322" s="1909"/>
      <c r="BF322" s="1909"/>
      <c r="BG322" s="1909"/>
      <c r="BH322" s="1909"/>
      <c r="BI322" s="1909"/>
    </row>
    <row r="323" spans="1:61">
      <c r="A323" s="1956"/>
      <c r="B323" s="1955"/>
      <c r="C323" s="1955"/>
      <c r="D323" s="1955"/>
      <c r="E323" s="1955"/>
      <c r="F323" s="1955"/>
      <c r="G323" s="1955"/>
      <c r="H323" s="1909"/>
      <c r="I323" s="1909"/>
      <c r="J323" s="1909"/>
      <c r="K323" s="1909"/>
      <c r="L323" s="1909"/>
      <c r="M323" s="1909"/>
      <c r="N323" s="1909"/>
      <c r="O323" s="1909"/>
      <c r="P323" s="1909"/>
      <c r="Q323" s="1909"/>
      <c r="R323" s="1909"/>
      <c r="S323" s="1909"/>
      <c r="T323" s="1909"/>
      <c r="U323" s="1909"/>
      <c r="V323" s="1909"/>
      <c r="W323" s="1909"/>
      <c r="X323" s="1909"/>
      <c r="Y323" s="1909"/>
      <c r="Z323" s="1909"/>
      <c r="AA323" s="1909"/>
      <c r="AB323" s="1909"/>
      <c r="AC323" s="1909"/>
      <c r="AD323" s="1909"/>
      <c r="AE323" s="1909"/>
      <c r="AF323" s="1909"/>
      <c r="AG323" s="1909"/>
      <c r="AH323" s="1909"/>
      <c r="AI323" s="1909"/>
      <c r="AJ323" s="1909"/>
      <c r="AK323" s="1909"/>
      <c r="AL323" s="1909"/>
      <c r="AM323" s="1909"/>
      <c r="AN323" s="1909"/>
      <c r="AO323" s="1909"/>
      <c r="AP323" s="1909"/>
      <c r="AQ323" s="1909"/>
      <c r="AR323" s="1909"/>
      <c r="AS323" s="1909"/>
      <c r="AT323" s="1909"/>
      <c r="AU323" s="1909"/>
      <c r="AV323" s="1909"/>
      <c r="AW323" s="1909"/>
      <c r="AX323" s="1909"/>
      <c r="AY323" s="1909"/>
      <c r="AZ323" s="1909"/>
      <c r="BA323" s="1909"/>
      <c r="BB323" s="1909"/>
      <c r="BC323" s="1909"/>
      <c r="BD323" s="1909"/>
      <c r="BE323" s="1909"/>
      <c r="BF323" s="1909"/>
      <c r="BG323" s="1909"/>
      <c r="BH323" s="1909"/>
      <c r="BI323" s="1909"/>
    </row>
    <row r="324" spans="1:61">
      <c r="A324" s="1956"/>
      <c r="B324" s="1955"/>
      <c r="C324" s="1955"/>
      <c r="D324" s="1955"/>
      <c r="E324" s="1955"/>
      <c r="F324" s="1955"/>
      <c r="G324" s="1955"/>
      <c r="H324" s="1909"/>
      <c r="I324" s="1909"/>
      <c r="J324" s="1909"/>
      <c r="K324" s="1909"/>
      <c r="L324" s="1909"/>
      <c r="M324" s="1909"/>
      <c r="N324" s="1909"/>
      <c r="O324" s="1909"/>
      <c r="P324" s="1909"/>
      <c r="Q324" s="1909"/>
      <c r="R324" s="1909"/>
      <c r="S324" s="1909"/>
      <c r="T324" s="1909"/>
      <c r="U324" s="1909"/>
      <c r="V324" s="1909"/>
      <c r="W324" s="1909"/>
      <c r="X324" s="1909"/>
      <c r="Y324" s="1909"/>
      <c r="Z324" s="1909"/>
      <c r="AA324" s="1909"/>
      <c r="AB324" s="1909"/>
      <c r="AC324" s="1909"/>
      <c r="AD324" s="1909"/>
      <c r="AE324" s="1909"/>
      <c r="AF324" s="1909"/>
      <c r="AG324" s="1909"/>
      <c r="AH324" s="1909"/>
      <c r="AI324" s="1909"/>
      <c r="AJ324" s="1909"/>
      <c r="AK324" s="1909"/>
      <c r="AL324" s="1909"/>
      <c r="AM324" s="1909"/>
      <c r="AN324" s="1909"/>
      <c r="AO324" s="1909"/>
      <c r="AP324" s="1909"/>
      <c r="AQ324" s="1909"/>
      <c r="AR324" s="1909"/>
      <c r="AS324" s="1909"/>
      <c r="AT324" s="1909"/>
      <c r="AU324" s="1909"/>
      <c r="AV324" s="1909"/>
      <c r="AW324" s="1909"/>
      <c r="AX324" s="1909"/>
      <c r="AY324" s="1909"/>
      <c r="AZ324" s="1909"/>
      <c r="BA324" s="1909"/>
      <c r="BB324" s="1909"/>
      <c r="BC324" s="1909"/>
      <c r="BD324" s="1909"/>
      <c r="BE324" s="1909"/>
      <c r="BF324" s="1909"/>
      <c r="BG324" s="1909"/>
      <c r="BH324" s="1909"/>
      <c r="BI324" s="1909"/>
    </row>
    <row r="325" spans="1:61">
      <c r="A325" s="1956"/>
      <c r="B325" s="1955"/>
      <c r="C325" s="1955"/>
      <c r="D325" s="1955"/>
      <c r="E325" s="1955"/>
      <c r="F325" s="1955"/>
      <c r="G325" s="1955"/>
      <c r="H325" s="1909"/>
      <c r="I325" s="1909"/>
      <c r="J325" s="1909"/>
      <c r="K325" s="1909"/>
      <c r="L325" s="1909"/>
      <c r="M325" s="1909"/>
      <c r="N325" s="1909"/>
      <c r="O325" s="1909"/>
      <c r="P325" s="1909"/>
      <c r="Q325" s="1909"/>
      <c r="R325" s="1909"/>
      <c r="S325" s="1909"/>
      <c r="T325" s="1909"/>
      <c r="U325" s="1909"/>
      <c r="V325" s="1909"/>
      <c r="W325" s="1909"/>
      <c r="X325" s="1909"/>
      <c r="Y325" s="1909"/>
      <c r="Z325" s="1909"/>
      <c r="AA325" s="1909"/>
      <c r="AB325" s="1909"/>
      <c r="AC325" s="1909"/>
      <c r="AD325" s="1909"/>
      <c r="AE325" s="1909"/>
      <c r="AF325" s="1909"/>
      <c r="AG325" s="1909"/>
      <c r="AH325" s="1909"/>
      <c r="AI325" s="1909"/>
      <c r="AJ325" s="1909"/>
      <c r="AK325" s="1909"/>
      <c r="AL325" s="1909"/>
      <c r="AM325" s="1909"/>
      <c r="AN325" s="1909"/>
      <c r="AO325" s="1909"/>
      <c r="AP325" s="1909"/>
      <c r="AQ325" s="1909"/>
      <c r="AR325" s="1909"/>
      <c r="AS325" s="1909"/>
      <c r="AT325" s="1909"/>
      <c r="AU325" s="1909"/>
      <c r="AV325" s="1909"/>
      <c r="AW325" s="1909"/>
      <c r="AX325" s="1909"/>
      <c r="AY325" s="1909"/>
      <c r="AZ325" s="1909"/>
      <c r="BA325" s="1909"/>
      <c r="BB325" s="1909"/>
      <c r="BC325" s="1909"/>
      <c r="BD325" s="1909"/>
      <c r="BE325" s="1909"/>
      <c r="BF325" s="1909"/>
      <c r="BG325" s="1909"/>
      <c r="BH325" s="1909"/>
      <c r="BI325" s="1909"/>
    </row>
    <row r="326" spans="1:61">
      <c r="A326" s="1956"/>
      <c r="B326" s="1955"/>
      <c r="C326" s="1955"/>
      <c r="D326" s="1955"/>
      <c r="E326" s="1955"/>
      <c r="F326" s="1955"/>
      <c r="G326" s="1955"/>
      <c r="H326" s="1909"/>
      <c r="I326" s="1909"/>
      <c r="J326" s="1909"/>
      <c r="K326" s="1909"/>
      <c r="L326" s="1909"/>
      <c r="M326" s="1909"/>
      <c r="N326" s="1909"/>
      <c r="O326" s="1909"/>
      <c r="P326" s="1909"/>
      <c r="Q326" s="1909"/>
      <c r="R326" s="1909"/>
      <c r="S326" s="1909"/>
      <c r="T326" s="1909"/>
      <c r="U326" s="1909"/>
      <c r="V326" s="1909"/>
      <c r="W326" s="1909"/>
      <c r="X326" s="1909"/>
      <c r="Y326" s="1909"/>
      <c r="Z326" s="1909"/>
      <c r="AA326" s="1909"/>
      <c r="AB326" s="1909"/>
      <c r="AC326" s="1909"/>
      <c r="AD326" s="1909"/>
      <c r="AE326" s="1909"/>
      <c r="AF326" s="1909"/>
      <c r="AG326" s="1909"/>
      <c r="AH326" s="1909"/>
      <c r="AI326" s="1909"/>
      <c r="AJ326" s="1909"/>
      <c r="AK326" s="1909"/>
      <c r="AL326" s="1909"/>
      <c r="AM326" s="1909"/>
      <c r="AN326" s="1909"/>
      <c r="AO326" s="1909"/>
      <c r="AP326" s="1909"/>
      <c r="AQ326" s="1909"/>
      <c r="AR326" s="1909"/>
      <c r="AS326" s="1909"/>
      <c r="AT326" s="1909"/>
      <c r="AU326" s="1909"/>
      <c r="AV326" s="1909"/>
      <c r="AW326" s="1909"/>
      <c r="AX326" s="1909"/>
      <c r="AY326" s="1909"/>
      <c r="AZ326" s="1909"/>
      <c r="BA326" s="1909"/>
      <c r="BB326" s="1909"/>
      <c r="BC326" s="1909"/>
      <c r="BD326" s="1909"/>
      <c r="BE326" s="1909"/>
      <c r="BF326" s="1909"/>
      <c r="BG326" s="1909"/>
      <c r="BH326" s="1909"/>
      <c r="BI326" s="1909"/>
    </row>
    <row r="327" spans="1:61">
      <c r="A327" s="1956"/>
      <c r="B327" s="1955"/>
      <c r="C327" s="1955"/>
      <c r="D327" s="1955"/>
      <c r="E327" s="1955"/>
      <c r="F327" s="1955"/>
      <c r="G327" s="1955"/>
      <c r="H327" s="1909"/>
      <c r="I327" s="1909"/>
      <c r="J327" s="1909"/>
      <c r="K327" s="1909"/>
      <c r="L327" s="1909"/>
      <c r="M327" s="1909"/>
      <c r="N327" s="1909"/>
      <c r="O327" s="1909"/>
      <c r="P327" s="1909"/>
      <c r="Q327" s="1909"/>
      <c r="R327" s="1909"/>
      <c r="S327" s="1909"/>
      <c r="T327" s="1909"/>
      <c r="U327" s="1909"/>
      <c r="V327" s="1909"/>
      <c r="W327" s="1909"/>
      <c r="X327" s="1909"/>
      <c r="Y327" s="1909"/>
      <c r="Z327" s="1909"/>
      <c r="AA327" s="1909"/>
      <c r="AB327" s="1909"/>
      <c r="AC327" s="1909"/>
      <c r="AD327" s="1909"/>
      <c r="AE327" s="1909"/>
      <c r="AF327" s="1909"/>
      <c r="AG327" s="1909"/>
      <c r="AH327" s="1909"/>
      <c r="AI327" s="1909"/>
      <c r="AJ327" s="1909"/>
      <c r="AK327" s="1909"/>
      <c r="AL327" s="1909"/>
      <c r="AM327" s="1909"/>
      <c r="AN327" s="1909"/>
      <c r="AO327" s="1909"/>
      <c r="AP327" s="1909"/>
      <c r="AQ327" s="1909"/>
      <c r="AR327" s="1909"/>
      <c r="AS327" s="1909"/>
      <c r="AT327" s="1909"/>
      <c r="AU327" s="1909"/>
      <c r="AV327" s="1909"/>
      <c r="AW327" s="1909"/>
      <c r="AX327" s="1909"/>
      <c r="AY327" s="1909"/>
      <c r="AZ327" s="1909"/>
      <c r="BA327" s="1909"/>
      <c r="BB327" s="1909"/>
      <c r="BC327" s="1909"/>
      <c r="BD327" s="1909"/>
      <c r="BE327" s="1909"/>
      <c r="BF327" s="1909"/>
      <c r="BG327" s="1909"/>
      <c r="BH327" s="1909"/>
      <c r="BI327" s="1909"/>
    </row>
    <row r="328" spans="1:61">
      <c r="A328" s="1956"/>
      <c r="B328" s="1955"/>
      <c r="C328" s="1955"/>
      <c r="D328" s="1955"/>
      <c r="E328" s="1955"/>
      <c r="F328" s="1955"/>
      <c r="G328" s="1955"/>
      <c r="H328" s="1909"/>
      <c r="I328" s="1909"/>
      <c r="J328" s="1909"/>
      <c r="K328" s="1909"/>
      <c r="L328" s="1909"/>
      <c r="M328" s="1909"/>
      <c r="N328" s="1909"/>
      <c r="O328" s="1909"/>
      <c r="P328" s="1909"/>
      <c r="Q328" s="1909"/>
      <c r="R328" s="1909"/>
      <c r="S328" s="1909"/>
      <c r="T328" s="1909"/>
      <c r="U328" s="1909"/>
      <c r="V328" s="1909"/>
      <c r="W328" s="1909"/>
      <c r="X328" s="1909"/>
      <c r="Y328" s="1909"/>
      <c r="Z328" s="1909"/>
      <c r="AA328" s="1909"/>
      <c r="AB328" s="1909"/>
      <c r="AC328" s="1909"/>
      <c r="AD328" s="1909"/>
      <c r="AE328" s="1909"/>
      <c r="AF328" s="1909"/>
      <c r="AG328" s="1909"/>
      <c r="AH328" s="1909"/>
      <c r="AI328" s="1909"/>
      <c r="AJ328" s="1909"/>
      <c r="AK328" s="1909"/>
      <c r="AL328" s="1909"/>
      <c r="AM328" s="1909"/>
      <c r="AN328" s="1909"/>
      <c r="AO328" s="1909"/>
      <c r="AP328" s="1909"/>
      <c r="AQ328" s="1909"/>
      <c r="AR328" s="1909"/>
      <c r="AS328" s="1909"/>
      <c r="AT328" s="1909"/>
      <c r="AU328" s="1909"/>
      <c r="AV328" s="1909"/>
      <c r="AW328" s="1909"/>
      <c r="AX328" s="1909"/>
      <c r="AY328" s="1909"/>
      <c r="AZ328" s="1909"/>
      <c r="BA328" s="1909"/>
      <c r="BB328" s="1909"/>
      <c r="BC328" s="1909"/>
      <c r="BD328" s="1909"/>
      <c r="BE328" s="1909"/>
      <c r="BF328" s="1909"/>
      <c r="BG328" s="1909"/>
      <c r="BH328" s="1909"/>
      <c r="BI328" s="1909"/>
    </row>
    <row r="329" spans="1:61">
      <c r="A329" s="1956"/>
      <c r="B329" s="1955"/>
      <c r="C329" s="1955"/>
      <c r="D329" s="1955"/>
      <c r="E329" s="1955"/>
      <c r="F329" s="1955"/>
      <c r="G329" s="1955"/>
      <c r="H329" s="1909"/>
      <c r="I329" s="1909"/>
      <c r="J329" s="1909"/>
      <c r="K329" s="1909"/>
      <c r="L329" s="1909"/>
      <c r="M329" s="1909"/>
      <c r="N329" s="1909"/>
      <c r="O329" s="1909"/>
      <c r="P329" s="1909"/>
      <c r="Q329" s="1909"/>
      <c r="R329" s="1909"/>
      <c r="S329" s="1909"/>
      <c r="T329" s="1909"/>
      <c r="U329" s="1909"/>
      <c r="V329" s="1909"/>
      <c r="W329" s="1909"/>
      <c r="X329" s="1909"/>
      <c r="Y329" s="1909"/>
      <c r="Z329" s="1909"/>
      <c r="AA329" s="1909"/>
      <c r="AB329" s="1909"/>
      <c r="AC329" s="1909"/>
      <c r="AD329" s="1909"/>
      <c r="AE329" s="1909"/>
      <c r="AF329" s="1909"/>
      <c r="AG329" s="1909"/>
      <c r="AH329" s="1909"/>
      <c r="AI329" s="1909"/>
      <c r="AJ329" s="1909"/>
      <c r="AK329" s="1909"/>
      <c r="AL329" s="1909"/>
      <c r="AM329" s="1909"/>
      <c r="AN329" s="1909"/>
      <c r="AO329" s="1909"/>
      <c r="AP329" s="1909"/>
      <c r="AQ329" s="1909"/>
      <c r="AR329" s="1909"/>
      <c r="AS329" s="1909"/>
      <c r="AT329" s="1909"/>
      <c r="AU329" s="1909"/>
      <c r="AV329" s="1909"/>
      <c r="AW329" s="1909"/>
      <c r="AX329" s="1909"/>
      <c r="AY329" s="1909"/>
      <c r="AZ329" s="1909"/>
      <c r="BA329" s="1909"/>
      <c r="BB329" s="1909"/>
      <c r="BC329" s="1909"/>
      <c r="BD329" s="1909"/>
      <c r="BE329" s="1909"/>
      <c r="BF329" s="1909"/>
      <c r="BG329" s="1909"/>
      <c r="BH329" s="1909"/>
      <c r="BI329" s="1909"/>
    </row>
    <row r="330" spans="1:61">
      <c r="A330" s="1956"/>
      <c r="B330" s="1955"/>
      <c r="C330" s="1955"/>
      <c r="D330" s="1955"/>
      <c r="E330" s="1955"/>
      <c r="F330" s="1955"/>
      <c r="G330" s="1955"/>
      <c r="H330" s="1909"/>
      <c r="I330" s="1909"/>
      <c r="J330" s="1909"/>
      <c r="K330" s="1909"/>
      <c r="L330" s="1909"/>
      <c r="M330" s="1909"/>
      <c r="N330" s="1909"/>
      <c r="O330" s="1909"/>
      <c r="P330" s="1909"/>
      <c r="Q330" s="1909"/>
      <c r="R330" s="1909"/>
      <c r="S330" s="1909"/>
      <c r="T330" s="1909"/>
      <c r="U330" s="1909"/>
      <c r="V330" s="1909"/>
      <c r="W330" s="1909"/>
      <c r="X330" s="1909"/>
      <c r="Y330" s="1909"/>
      <c r="Z330" s="1909"/>
      <c r="AA330" s="1909"/>
      <c r="AB330" s="1909"/>
      <c r="AC330" s="1909"/>
      <c r="AD330" s="1909"/>
      <c r="AE330" s="1909"/>
      <c r="AF330" s="1909"/>
      <c r="AG330" s="1909"/>
      <c r="AH330" s="1909"/>
      <c r="AI330" s="1909"/>
      <c r="AJ330" s="1909"/>
      <c r="AK330" s="1909"/>
      <c r="AL330" s="1909"/>
      <c r="AM330" s="1909"/>
      <c r="AN330" s="1909"/>
      <c r="AO330" s="1909"/>
      <c r="AP330" s="1909"/>
      <c r="AQ330" s="1909"/>
      <c r="AR330" s="1909"/>
      <c r="AS330" s="1909"/>
      <c r="AT330" s="1909"/>
      <c r="AU330" s="1909"/>
      <c r="AV330" s="1909"/>
      <c r="AW330" s="1909"/>
      <c r="AX330" s="1909"/>
      <c r="AY330" s="1909"/>
      <c r="AZ330" s="1909"/>
      <c r="BA330" s="1909"/>
      <c r="BB330" s="1909"/>
      <c r="BC330" s="1909"/>
      <c r="BD330" s="1909"/>
      <c r="BE330" s="1909"/>
      <c r="BF330" s="1909"/>
      <c r="BG330" s="1909"/>
      <c r="BH330" s="1909"/>
      <c r="BI330" s="1909"/>
    </row>
    <row r="331" spans="1:61">
      <c r="A331" s="1956"/>
      <c r="B331" s="1955"/>
      <c r="C331" s="1955"/>
      <c r="D331" s="1955"/>
      <c r="E331" s="1955"/>
      <c r="F331" s="1955"/>
      <c r="G331" s="1955"/>
      <c r="H331" s="1909"/>
      <c r="I331" s="1909"/>
      <c r="J331" s="1909"/>
      <c r="K331" s="1909"/>
      <c r="L331" s="1909"/>
      <c r="M331" s="1909"/>
      <c r="N331" s="1909"/>
      <c r="O331" s="1909"/>
      <c r="P331" s="1909"/>
      <c r="Q331" s="1909"/>
      <c r="R331" s="1909"/>
      <c r="S331" s="1909"/>
      <c r="T331" s="1909"/>
      <c r="U331" s="1909"/>
      <c r="V331" s="1909"/>
      <c r="W331" s="1909"/>
      <c r="X331" s="1909"/>
      <c r="Y331" s="1909"/>
      <c r="Z331" s="1909"/>
      <c r="AA331" s="1909"/>
      <c r="AB331" s="1909"/>
      <c r="AC331" s="1909"/>
      <c r="AD331" s="1909"/>
      <c r="AE331" s="1909"/>
      <c r="AF331" s="1909"/>
      <c r="AG331" s="1909"/>
      <c r="AH331" s="1909"/>
      <c r="AI331" s="1909"/>
      <c r="AJ331" s="1909"/>
      <c r="AK331" s="1909"/>
      <c r="AL331" s="1909"/>
      <c r="AM331" s="1909"/>
      <c r="AN331" s="1909"/>
      <c r="AO331" s="1909"/>
      <c r="AP331" s="1909"/>
      <c r="AQ331" s="1909"/>
      <c r="AR331" s="1909"/>
      <c r="AS331" s="1909"/>
      <c r="AT331" s="1909"/>
      <c r="AU331" s="1909"/>
      <c r="AV331" s="1909"/>
      <c r="AW331" s="1909"/>
      <c r="AX331" s="1909"/>
      <c r="AY331" s="1909"/>
      <c r="AZ331" s="1909"/>
      <c r="BA331" s="1909"/>
      <c r="BB331" s="1909"/>
      <c r="BC331" s="1909"/>
      <c r="BD331" s="1909"/>
      <c r="BE331" s="1909"/>
      <c r="BF331" s="1909"/>
      <c r="BG331" s="1909"/>
      <c r="BH331" s="1909"/>
      <c r="BI331" s="1909"/>
    </row>
    <row r="332" spans="1:61">
      <c r="A332" s="1956"/>
      <c r="B332" s="1955"/>
      <c r="C332" s="1955"/>
      <c r="D332" s="1955"/>
      <c r="E332" s="1955"/>
      <c r="F332" s="1955"/>
      <c r="G332" s="1955"/>
      <c r="H332" s="1909"/>
      <c r="I332" s="1909"/>
      <c r="J332" s="1909"/>
      <c r="K332" s="1909"/>
      <c r="L332" s="1909"/>
      <c r="M332" s="1909"/>
      <c r="N332" s="1909"/>
      <c r="O332" s="1909"/>
      <c r="P332" s="1909"/>
      <c r="Q332" s="1909"/>
      <c r="R332" s="1909"/>
      <c r="S332" s="1909"/>
      <c r="T332" s="1909"/>
      <c r="U332" s="1909"/>
      <c r="V332" s="1909"/>
      <c r="W332" s="1909"/>
      <c r="X332" s="1909"/>
      <c r="Y332" s="1909"/>
      <c r="Z332" s="1909"/>
      <c r="AA332" s="1909"/>
      <c r="AB332" s="1909"/>
      <c r="AC332" s="1909"/>
      <c r="AD332" s="1909"/>
      <c r="AE332" s="1909"/>
      <c r="AF332" s="1909"/>
      <c r="AG332" s="1909"/>
      <c r="AH332" s="1909"/>
      <c r="AI332" s="1909"/>
      <c r="AJ332" s="1909"/>
      <c r="AK332" s="1909"/>
      <c r="AL332" s="1909"/>
      <c r="AM332" s="1909"/>
      <c r="AN332" s="1909"/>
      <c r="AO332" s="1909"/>
      <c r="AP332" s="1909"/>
      <c r="AQ332" s="1909"/>
      <c r="AR332" s="1909"/>
      <c r="AS332" s="1909"/>
      <c r="AT332" s="1909"/>
      <c r="AU332" s="1909"/>
      <c r="AV332" s="1909"/>
      <c r="AW332" s="1909"/>
      <c r="AX332" s="1909"/>
      <c r="AY332" s="1909"/>
      <c r="AZ332" s="1909"/>
      <c r="BA332" s="1909"/>
      <c r="BB332" s="1909"/>
      <c r="BC332" s="1909"/>
      <c r="BD332" s="1909"/>
      <c r="BE332" s="1909"/>
      <c r="BF332" s="1909"/>
      <c r="BG332" s="1909"/>
      <c r="BH332" s="1909"/>
      <c r="BI332" s="1909"/>
    </row>
    <row r="333" spans="1:61">
      <c r="A333" s="1956"/>
      <c r="B333" s="1955"/>
      <c r="C333" s="1955"/>
      <c r="D333" s="1955"/>
      <c r="E333" s="1955"/>
      <c r="F333" s="1955"/>
      <c r="G333" s="1955"/>
      <c r="H333" s="1909"/>
      <c r="I333" s="1909"/>
      <c r="J333" s="1909"/>
      <c r="K333" s="1909"/>
      <c r="L333" s="1909"/>
      <c r="M333" s="1909"/>
      <c r="N333" s="1909"/>
      <c r="O333" s="1909"/>
      <c r="P333" s="1909"/>
      <c r="Q333" s="1909"/>
      <c r="R333" s="1909"/>
      <c r="S333" s="1909"/>
      <c r="T333" s="1909"/>
      <c r="U333" s="1909"/>
      <c r="V333" s="1909"/>
      <c r="W333" s="1909"/>
      <c r="X333" s="1909"/>
      <c r="Y333" s="1909"/>
      <c r="Z333" s="1909"/>
      <c r="AA333" s="1909"/>
      <c r="AB333" s="1909"/>
      <c r="AC333" s="1909"/>
      <c r="AD333" s="1909"/>
      <c r="AE333" s="1909"/>
      <c r="AF333" s="1909"/>
      <c r="AG333" s="1909"/>
      <c r="AH333" s="1909"/>
      <c r="AI333" s="1909"/>
      <c r="AJ333" s="1909"/>
      <c r="AK333" s="1909"/>
      <c r="AL333" s="1909"/>
      <c r="AM333" s="1909"/>
      <c r="AN333" s="1909"/>
      <c r="AO333" s="1909"/>
      <c r="AP333" s="1909"/>
      <c r="AQ333" s="1909"/>
      <c r="AR333" s="1909"/>
      <c r="AS333" s="1909"/>
      <c r="AT333" s="1909"/>
      <c r="AU333" s="1909"/>
      <c r="AV333" s="1909"/>
      <c r="AW333" s="1909"/>
      <c r="AX333" s="1909"/>
      <c r="AY333" s="1909"/>
      <c r="AZ333" s="1909"/>
      <c r="BA333" s="1909"/>
      <c r="BB333" s="1909"/>
      <c r="BC333" s="1909"/>
      <c r="BD333" s="1909"/>
      <c r="BE333" s="1909"/>
      <c r="BF333" s="1909"/>
      <c r="BG333" s="1909"/>
      <c r="BH333" s="1909"/>
      <c r="BI333" s="1909"/>
    </row>
    <row r="334" spans="1:61">
      <c r="A334" s="1956"/>
      <c r="B334" s="1955"/>
      <c r="C334" s="1955"/>
      <c r="D334" s="1955"/>
      <c r="E334" s="1955"/>
      <c r="F334" s="1955"/>
      <c r="G334" s="1955"/>
      <c r="H334" s="1909"/>
      <c r="I334" s="1909"/>
      <c r="J334" s="1909"/>
      <c r="K334" s="1909"/>
      <c r="L334" s="1909"/>
      <c r="M334" s="1909"/>
      <c r="N334" s="1909"/>
      <c r="O334" s="1909"/>
      <c r="P334" s="1909"/>
      <c r="Q334" s="1909"/>
      <c r="R334" s="1909"/>
      <c r="S334" s="1909"/>
      <c r="T334" s="1909"/>
      <c r="U334" s="1909"/>
      <c r="V334" s="1909"/>
      <c r="W334" s="1909"/>
      <c r="X334" s="1909"/>
      <c r="Y334" s="1909"/>
      <c r="Z334" s="1909"/>
      <c r="AA334" s="1909"/>
      <c r="AB334" s="1909"/>
      <c r="AC334" s="1909"/>
      <c r="AD334" s="1909"/>
      <c r="AE334" s="1909"/>
      <c r="AF334" s="1909"/>
      <c r="AG334" s="1909"/>
      <c r="AH334" s="1909"/>
      <c r="AI334" s="1909"/>
      <c r="AJ334" s="1909"/>
      <c r="AK334" s="1909"/>
      <c r="AL334" s="1909"/>
      <c r="AM334" s="1909"/>
      <c r="AN334" s="1909"/>
      <c r="AO334" s="1909"/>
      <c r="AP334" s="1909"/>
      <c r="AQ334" s="1909"/>
      <c r="AR334" s="1909"/>
      <c r="AS334" s="1909"/>
      <c r="AT334" s="1909"/>
      <c r="AU334" s="1909"/>
      <c r="AV334" s="1909"/>
      <c r="AW334" s="1909"/>
      <c r="AX334" s="1909"/>
      <c r="AY334" s="1909"/>
      <c r="AZ334" s="1909"/>
      <c r="BA334" s="1909"/>
      <c r="BB334" s="1909"/>
      <c r="BC334" s="1909"/>
      <c r="BD334" s="1909"/>
      <c r="BE334" s="1909"/>
      <c r="BF334" s="1909"/>
      <c r="BG334" s="1909"/>
      <c r="BH334" s="1909"/>
      <c r="BI334" s="1909"/>
    </row>
    <row r="335" spans="1:61">
      <c r="A335" s="1956"/>
      <c r="B335" s="1955"/>
      <c r="C335" s="1955"/>
      <c r="D335" s="1955"/>
      <c r="E335" s="1955"/>
      <c r="F335" s="1955"/>
      <c r="G335" s="1955"/>
      <c r="H335" s="1909"/>
      <c r="I335" s="1909"/>
      <c r="J335" s="1909"/>
      <c r="K335" s="1909"/>
      <c r="L335" s="1909"/>
      <c r="M335" s="1909"/>
      <c r="N335" s="1909"/>
      <c r="O335" s="1909"/>
      <c r="P335" s="1909"/>
      <c r="Q335" s="1909"/>
      <c r="R335" s="1909"/>
      <c r="S335" s="1909"/>
      <c r="T335" s="1909"/>
      <c r="U335" s="1909"/>
      <c r="V335" s="1909"/>
      <c r="W335" s="1909"/>
      <c r="X335" s="1909"/>
      <c r="Y335" s="1909"/>
      <c r="Z335" s="1909"/>
      <c r="AA335" s="1909"/>
      <c r="AB335" s="1909"/>
      <c r="AC335" s="1909"/>
      <c r="AD335" s="1909"/>
      <c r="AE335" s="1909"/>
      <c r="AF335" s="1909"/>
      <c r="AG335" s="1909"/>
      <c r="AH335" s="1909"/>
      <c r="AI335" s="1909"/>
      <c r="AJ335" s="1909"/>
      <c r="AK335" s="1909"/>
      <c r="AL335" s="1909"/>
      <c r="AM335" s="1909"/>
      <c r="AN335" s="1909"/>
      <c r="AO335" s="1909"/>
      <c r="AP335" s="1909"/>
      <c r="AQ335" s="1909"/>
      <c r="AR335" s="1909"/>
      <c r="AS335" s="1909"/>
      <c r="AT335" s="1909"/>
      <c r="AU335" s="1909"/>
      <c r="AV335" s="1909"/>
      <c r="AW335" s="1909"/>
      <c r="AX335" s="1909"/>
      <c r="AY335" s="1909"/>
      <c r="AZ335" s="1909"/>
      <c r="BA335" s="1909"/>
      <c r="BB335" s="1909"/>
      <c r="BC335" s="1909"/>
      <c r="BD335" s="1909"/>
      <c r="BE335" s="1909"/>
      <c r="BF335" s="1909"/>
      <c r="BG335" s="1909"/>
      <c r="BH335" s="1909"/>
      <c r="BI335" s="1909"/>
    </row>
    <row r="336" spans="1:61">
      <c r="A336" s="1956"/>
      <c r="B336" s="1955"/>
      <c r="C336" s="1955"/>
      <c r="D336" s="1955"/>
      <c r="E336" s="1955"/>
      <c r="F336" s="1955"/>
      <c r="G336" s="1955"/>
      <c r="H336" s="1909"/>
      <c r="I336" s="1909"/>
      <c r="J336" s="1909"/>
      <c r="K336" s="1909"/>
      <c r="L336" s="1909"/>
      <c r="M336" s="1909"/>
      <c r="N336" s="1909"/>
      <c r="O336" s="1909"/>
      <c r="P336" s="1909"/>
      <c r="Q336" s="1909"/>
      <c r="R336" s="1909"/>
      <c r="S336" s="1909"/>
      <c r="T336" s="1909"/>
      <c r="U336" s="1909"/>
      <c r="V336" s="1909"/>
      <c r="W336" s="1909"/>
      <c r="X336" s="1909"/>
      <c r="Y336" s="1909"/>
      <c r="Z336" s="1909"/>
      <c r="AA336" s="1909"/>
      <c r="AB336" s="1909"/>
      <c r="AC336" s="1909"/>
      <c r="AD336" s="1909"/>
      <c r="AE336" s="1909"/>
      <c r="AF336" s="1909"/>
      <c r="AG336" s="1909"/>
      <c r="AH336" s="1909"/>
      <c r="AI336" s="1909"/>
      <c r="AJ336" s="1909"/>
      <c r="AK336" s="1909"/>
      <c r="AL336" s="1909"/>
      <c r="AM336" s="1909"/>
      <c r="AN336" s="1909"/>
      <c r="AO336" s="1909"/>
      <c r="AP336" s="1909"/>
      <c r="AQ336" s="1909"/>
      <c r="AR336" s="1909"/>
      <c r="AS336" s="1909"/>
      <c r="AT336" s="1909"/>
      <c r="AU336" s="1909"/>
      <c r="AV336" s="1909"/>
      <c r="AW336" s="1909"/>
      <c r="AX336" s="1909"/>
      <c r="AY336" s="1909"/>
      <c r="AZ336" s="1909"/>
      <c r="BA336" s="1909"/>
      <c r="BB336" s="1909"/>
      <c r="BC336" s="1909"/>
      <c r="BD336" s="1909"/>
      <c r="BE336" s="1909"/>
      <c r="BF336" s="1909"/>
      <c r="BG336" s="1909"/>
      <c r="BH336" s="1909"/>
      <c r="BI336" s="1909"/>
    </row>
    <row r="337" spans="1:61">
      <c r="A337" s="1956"/>
      <c r="B337" s="1955"/>
      <c r="C337" s="1955"/>
      <c r="D337" s="1955"/>
      <c r="E337" s="1955"/>
      <c r="F337" s="1955"/>
      <c r="G337" s="1955"/>
      <c r="H337" s="1909"/>
      <c r="I337" s="1909"/>
      <c r="J337" s="1909"/>
      <c r="K337" s="1909"/>
      <c r="L337" s="1909"/>
      <c r="M337" s="1909"/>
      <c r="N337" s="1909"/>
      <c r="O337" s="1909"/>
      <c r="P337" s="1909"/>
      <c r="Q337" s="1909"/>
      <c r="R337" s="1909"/>
      <c r="S337" s="1909"/>
      <c r="T337" s="1909"/>
      <c r="U337" s="1909"/>
      <c r="V337" s="1909"/>
      <c r="W337" s="1909"/>
      <c r="X337" s="1909"/>
      <c r="Y337" s="1909"/>
      <c r="Z337" s="1909"/>
      <c r="AA337" s="1909"/>
      <c r="AB337" s="1909"/>
      <c r="AC337" s="1909"/>
      <c r="AD337" s="1909"/>
      <c r="AE337" s="1909"/>
      <c r="AF337" s="1909"/>
      <c r="AG337" s="1909"/>
      <c r="AH337" s="1909"/>
      <c r="AI337" s="1909"/>
      <c r="AJ337" s="1909"/>
      <c r="AK337" s="1909"/>
      <c r="AL337" s="1909"/>
      <c r="AM337" s="1909"/>
      <c r="AN337" s="1909"/>
      <c r="AO337" s="1909"/>
      <c r="AP337" s="1909"/>
      <c r="AQ337" s="1909"/>
      <c r="AR337" s="1909"/>
      <c r="AS337" s="1909"/>
      <c r="AT337" s="1909"/>
      <c r="AU337" s="1909"/>
      <c r="AV337" s="1909"/>
      <c r="AW337" s="1909"/>
      <c r="AX337" s="1909"/>
      <c r="AY337" s="1909"/>
      <c r="AZ337" s="1909"/>
      <c r="BA337" s="1909"/>
      <c r="BB337" s="1909"/>
      <c r="BC337" s="1909"/>
      <c r="BD337" s="1909"/>
      <c r="BE337" s="1909"/>
      <c r="BF337" s="1909"/>
      <c r="BG337" s="1909"/>
      <c r="BH337" s="1909"/>
      <c r="BI337" s="1909"/>
    </row>
    <row r="338" spans="1:61">
      <c r="A338" s="1956"/>
      <c r="B338" s="1955"/>
      <c r="C338" s="1955"/>
      <c r="D338" s="1955"/>
      <c r="E338" s="1955"/>
      <c r="F338" s="1955"/>
      <c r="G338" s="1955"/>
      <c r="H338" s="1909"/>
      <c r="I338" s="1909"/>
      <c r="J338" s="1909"/>
      <c r="K338" s="1909"/>
      <c r="L338" s="1909"/>
      <c r="M338" s="1909"/>
      <c r="N338" s="1909"/>
      <c r="O338" s="1909"/>
      <c r="P338" s="1909"/>
      <c r="Q338" s="1909"/>
      <c r="R338" s="1909"/>
      <c r="S338" s="1909"/>
      <c r="T338" s="1909"/>
      <c r="U338" s="1909"/>
      <c r="V338" s="1909"/>
      <c r="W338" s="1909"/>
      <c r="X338" s="1909"/>
      <c r="Y338" s="1909"/>
      <c r="Z338" s="1909"/>
      <c r="AA338" s="1909"/>
      <c r="AB338" s="1909"/>
      <c r="AC338" s="1909"/>
      <c r="AD338" s="1909"/>
      <c r="AE338" s="1909"/>
      <c r="AF338" s="1909"/>
      <c r="AG338" s="1909"/>
      <c r="AH338" s="1909"/>
      <c r="AI338" s="1909"/>
      <c r="AJ338" s="1909"/>
      <c r="AK338" s="1909"/>
      <c r="AL338" s="1909"/>
      <c r="AM338" s="1909"/>
      <c r="AN338" s="1909"/>
      <c r="AO338" s="1909"/>
      <c r="AP338" s="1909"/>
      <c r="AQ338" s="1909"/>
      <c r="AR338" s="1909"/>
      <c r="AS338" s="1909"/>
      <c r="AT338" s="1909"/>
      <c r="AU338" s="1909"/>
      <c r="AV338" s="1909"/>
      <c r="AW338" s="1909"/>
      <c r="AX338" s="1909"/>
      <c r="AY338" s="1909"/>
      <c r="AZ338" s="1909"/>
      <c r="BA338" s="1909"/>
      <c r="BB338" s="1909"/>
      <c r="BC338" s="1909"/>
      <c r="BD338" s="1909"/>
      <c r="BE338" s="1909"/>
      <c r="BF338" s="1909"/>
      <c r="BG338" s="1909"/>
      <c r="BH338" s="1909"/>
      <c r="BI338" s="1909"/>
    </row>
    <row r="339" spans="1:61">
      <c r="A339" s="1956"/>
      <c r="B339" s="1955"/>
      <c r="C339" s="1955"/>
      <c r="D339" s="1955"/>
      <c r="E339" s="1955"/>
      <c r="F339" s="1955"/>
      <c r="G339" s="1955"/>
      <c r="H339" s="1909"/>
      <c r="I339" s="1909"/>
      <c r="J339" s="1909"/>
      <c r="K339" s="1909"/>
      <c r="L339" s="1909"/>
      <c r="M339" s="1909"/>
      <c r="N339" s="1909"/>
      <c r="O339" s="1909"/>
      <c r="P339" s="1909"/>
      <c r="Q339" s="1909"/>
      <c r="R339" s="1909"/>
      <c r="S339" s="1909"/>
      <c r="T339" s="1909"/>
      <c r="U339" s="1909"/>
      <c r="V339" s="1909"/>
      <c r="W339" s="1909"/>
      <c r="X339" s="1909"/>
      <c r="Y339" s="1909"/>
      <c r="Z339" s="1909"/>
      <c r="AA339" s="1909"/>
      <c r="AB339" s="1909"/>
      <c r="AC339" s="1909"/>
      <c r="AD339" s="1909"/>
      <c r="AE339" s="1909"/>
      <c r="AF339" s="1909"/>
      <c r="AG339" s="1909"/>
      <c r="AH339" s="1909"/>
      <c r="AI339" s="1909"/>
      <c r="AJ339" s="1909"/>
      <c r="AK339" s="1909"/>
      <c r="AL339" s="1909"/>
      <c r="AM339" s="1909"/>
      <c r="AN339" s="1909"/>
      <c r="AO339" s="1909"/>
      <c r="AP339" s="1909"/>
      <c r="AQ339" s="1909"/>
      <c r="AR339" s="1909"/>
      <c r="AS339" s="1909"/>
      <c r="AT339" s="1909"/>
      <c r="AU339" s="1909"/>
      <c r="AV339" s="1909"/>
      <c r="AW339" s="1909"/>
      <c r="AX339" s="1909"/>
      <c r="AY339" s="1909"/>
      <c r="AZ339" s="1909"/>
      <c r="BA339" s="1909"/>
      <c r="BB339" s="1909"/>
      <c r="BC339" s="1909"/>
      <c r="BD339" s="1909"/>
      <c r="BE339" s="1909"/>
      <c r="BF339" s="1909"/>
      <c r="BG339" s="1909"/>
      <c r="BH339" s="1909"/>
      <c r="BI339" s="1909"/>
    </row>
    <row r="340" spans="1:61">
      <c r="A340" s="1956"/>
      <c r="B340" s="1955"/>
      <c r="C340" s="1955"/>
      <c r="D340" s="1955"/>
      <c r="E340" s="1955"/>
      <c r="F340" s="1955"/>
      <c r="G340" s="1955"/>
      <c r="H340" s="1909"/>
      <c r="I340" s="1909"/>
      <c r="J340" s="1909"/>
      <c r="K340" s="1909"/>
      <c r="L340" s="1909"/>
      <c r="M340" s="1909"/>
      <c r="N340" s="1909"/>
      <c r="O340" s="1909"/>
      <c r="P340" s="1909"/>
      <c r="Q340" s="1909"/>
      <c r="R340" s="1909"/>
      <c r="S340" s="1909"/>
      <c r="T340" s="1909"/>
      <c r="U340" s="1909"/>
      <c r="V340" s="1909"/>
      <c r="W340" s="1909"/>
      <c r="X340" s="1909"/>
      <c r="Y340" s="1909"/>
      <c r="Z340" s="1909"/>
      <c r="AA340" s="1909"/>
      <c r="AB340" s="1909"/>
      <c r="AC340" s="1909"/>
      <c r="AD340" s="1909"/>
      <c r="AE340" s="1909"/>
      <c r="AF340" s="1909"/>
      <c r="AG340" s="1909"/>
      <c r="AH340" s="1909"/>
      <c r="AI340" s="1909"/>
      <c r="AJ340" s="1909"/>
      <c r="AK340" s="1909"/>
      <c r="AL340" s="1909"/>
      <c r="AM340" s="1909"/>
      <c r="AN340" s="1909"/>
      <c r="AO340" s="1909"/>
      <c r="AP340" s="1909"/>
      <c r="AQ340" s="1909"/>
      <c r="AR340" s="1909"/>
      <c r="AS340" s="1909"/>
      <c r="AT340" s="1909"/>
      <c r="AU340" s="1909"/>
      <c r="AV340" s="1909"/>
      <c r="AW340" s="1909"/>
      <c r="AX340" s="1909"/>
      <c r="AY340" s="1909"/>
      <c r="AZ340" s="1909"/>
      <c r="BA340" s="1909"/>
      <c r="BB340" s="1909"/>
      <c r="BC340" s="1909"/>
      <c r="BD340" s="1909"/>
      <c r="BE340" s="1909"/>
      <c r="BF340" s="1909"/>
      <c r="BG340" s="1909"/>
      <c r="BH340" s="1909"/>
      <c r="BI340" s="1909"/>
    </row>
    <row r="341" spans="1:61">
      <c r="A341" s="1956"/>
      <c r="B341" s="1955"/>
      <c r="C341" s="1955"/>
      <c r="D341" s="1955"/>
      <c r="E341" s="1955"/>
      <c r="F341" s="1955"/>
      <c r="G341" s="1955"/>
      <c r="H341" s="1909"/>
      <c r="I341" s="1909"/>
      <c r="J341" s="1909"/>
      <c r="K341" s="1909"/>
      <c r="L341" s="1909"/>
      <c r="M341" s="1909"/>
      <c r="N341" s="1909"/>
      <c r="O341" s="1909"/>
      <c r="P341" s="1909"/>
      <c r="Q341" s="1909"/>
      <c r="R341" s="1909"/>
      <c r="S341" s="1909"/>
      <c r="T341" s="1909"/>
      <c r="U341" s="1909"/>
      <c r="V341" s="1909"/>
      <c r="W341" s="1909"/>
      <c r="X341" s="1909"/>
      <c r="Y341" s="1909"/>
      <c r="Z341" s="1909"/>
      <c r="AA341" s="1909"/>
      <c r="AB341" s="1909"/>
      <c r="AC341" s="1909"/>
      <c r="AD341" s="1909"/>
      <c r="AE341" s="1909"/>
      <c r="AF341" s="1909"/>
      <c r="AG341" s="1909"/>
      <c r="AH341" s="1909"/>
      <c r="AI341" s="1909"/>
      <c r="AJ341" s="1909"/>
      <c r="AK341" s="1909"/>
      <c r="AL341" s="1909"/>
      <c r="AM341" s="1909"/>
      <c r="AN341" s="1909"/>
      <c r="AO341" s="1909"/>
      <c r="AP341" s="1909"/>
      <c r="AQ341" s="1909"/>
      <c r="AR341" s="1909"/>
      <c r="AS341" s="1909"/>
      <c r="AT341" s="1909"/>
      <c r="AU341" s="1909"/>
      <c r="AV341" s="1909"/>
      <c r="AW341" s="1909"/>
      <c r="AX341" s="1909"/>
      <c r="AY341" s="1909"/>
      <c r="AZ341" s="1909"/>
      <c r="BA341" s="1909"/>
      <c r="BB341" s="1909"/>
      <c r="BC341" s="1909"/>
      <c r="BD341" s="1909"/>
      <c r="BE341" s="1909"/>
      <c r="BF341" s="1909"/>
      <c r="BG341" s="1909"/>
      <c r="BH341" s="1909"/>
      <c r="BI341" s="1909"/>
    </row>
    <row r="342" spans="1:61">
      <c r="A342" s="1956"/>
      <c r="B342" s="1955"/>
      <c r="C342" s="1955"/>
      <c r="D342" s="1955"/>
      <c r="E342" s="1955"/>
      <c r="F342" s="1955"/>
      <c r="G342" s="1955"/>
      <c r="H342" s="1909"/>
      <c r="I342" s="1909"/>
      <c r="J342" s="1909"/>
      <c r="K342" s="1909"/>
      <c r="L342" s="1909"/>
      <c r="M342" s="1909"/>
      <c r="N342" s="1909"/>
      <c r="O342" s="1909"/>
      <c r="P342" s="1909"/>
      <c r="Q342" s="1909"/>
      <c r="R342" s="1909"/>
      <c r="S342" s="1909"/>
      <c r="T342" s="1909"/>
      <c r="U342" s="1909"/>
      <c r="V342" s="1909"/>
      <c r="W342" s="1909"/>
      <c r="X342" s="1909"/>
      <c r="Y342" s="1909"/>
      <c r="Z342" s="1909"/>
      <c r="AA342" s="1909"/>
      <c r="AB342" s="1909"/>
      <c r="AC342" s="1909"/>
      <c r="AD342" s="1909"/>
      <c r="AE342" s="1909"/>
      <c r="AF342" s="1909"/>
      <c r="AG342" s="1909"/>
      <c r="AH342" s="1909"/>
      <c r="AI342" s="1909"/>
      <c r="AJ342" s="1909"/>
      <c r="AK342" s="1909"/>
      <c r="AL342" s="1909"/>
      <c r="AM342" s="1909"/>
      <c r="AN342" s="1909"/>
      <c r="AO342" s="1909"/>
      <c r="AP342" s="1909"/>
      <c r="AQ342" s="1909"/>
      <c r="AR342" s="1909"/>
      <c r="AS342" s="1909"/>
      <c r="AT342" s="1909"/>
      <c r="AU342" s="1909"/>
      <c r="AV342" s="1909"/>
      <c r="AW342" s="1909"/>
      <c r="AX342" s="1909"/>
      <c r="AY342" s="1909"/>
      <c r="AZ342" s="1909"/>
      <c r="BA342" s="1909"/>
      <c r="BB342" s="1909"/>
      <c r="BC342" s="1909"/>
      <c r="BD342" s="1909"/>
      <c r="BE342" s="1909"/>
      <c r="BF342" s="1909"/>
      <c r="BG342" s="1909"/>
      <c r="BH342" s="1909"/>
      <c r="BI342" s="1909"/>
    </row>
    <row r="343" spans="1:61">
      <c r="A343" s="1956"/>
      <c r="B343" s="1955"/>
      <c r="C343" s="1955"/>
      <c r="D343" s="1955"/>
      <c r="E343" s="1955"/>
      <c r="F343" s="1955"/>
      <c r="G343" s="1955"/>
      <c r="H343" s="1909"/>
      <c r="I343" s="1909"/>
      <c r="J343" s="1909"/>
      <c r="K343" s="1909"/>
      <c r="L343" s="1909"/>
      <c r="M343" s="1909"/>
      <c r="N343" s="1909"/>
      <c r="O343" s="1909"/>
      <c r="P343" s="1909"/>
      <c r="Q343" s="1909"/>
      <c r="R343" s="1909"/>
      <c r="S343" s="1909"/>
      <c r="T343" s="1909"/>
      <c r="U343" s="1909"/>
      <c r="V343" s="1909"/>
      <c r="W343" s="1909"/>
      <c r="X343" s="1909"/>
      <c r="Y343" s="1909"/>
      <c r="Z343" s="1909"/>
      <c r="AA343" s="1909"/>
      <c r="AB343" s="1909"/>
      <c r="AC343" s="1909"/>
      <c r="AD343" s="1909"/>
      <c r="AE343" s="1909"/>
      <c r="AF343" s="1909"/>
      <c r="AG343" s="1909"/>
      <c r="AH343" s="1909"/>
      <c r="AI343" s="1909"/>
      <c r="AJ343" s="1909"/>
      <c r="AK343" s="1909"/>
      <c r="AL343" s="1909"/>
      <c r="AM343" s="1909"/>
      <c r="AN343" s="1909"/>
      <c r="AO343" s="1909"/>
      <c r="AP343" s="1909"/>
      <c r="AQ343" s="1909"/>
      <c r="AR343" s="1909"/>
      <c r="AS343" s="1909"/>
      <c r="AT343" s="1909"/>
      <c r="AU343" s="1909"/>
      <c r="AV343" s="1909"/>
      <c r="AW343" s="1909"/>
      <c r="AX343" s="1909"/>
      <c r="AY343" s="1909"/>
      <c r="AZ343" s="1909"/>
      <c r="BA343" s="1909"/>
      <c r="BB343" s="1909"/>
      <c r="BC343" s="1909"/>
      <c r="BD343" s="1909"/>
      <c r="BE343" s="1909"/>
      <c r="BF343" s="1909"/>
      <c r="BG343" s="1909"/>
      <c r="BH343" s="1909"/>
      <c r="BI343" s="1909"/>
    </row>
    <row r="344" spans="1:61">
      <c r="A344" s="1956"/>
      <c r="B344" s="1955"/>
      <c r="C344" s="1955"/>
      <c r="D344" s="1955"/>
      <c r="E344" s="1955"/>
      <c r="F344" s="1955"/>
      <c r="G344" s="1955"/>
      <c r="H344" s="1909"/>
      <c r="I344" s="1909"/>
      <c r="J344" s="1909"/>
      <c r="K344" s="1909"/>
      <c r="L344" s="1909"/>
      <c r="M344" s="1909"/>
      <c r="N344" s="1909"/>
      <c r="O344" s="1909"/>
      <c r="P344" s="1909"/>
      <c r="Q344" s="1909"/>
      <c r="R344" s="1909"/>
      <c r="S344" s="1909"/>
      <c r="T344" s="1909"/>
      <c r="U344" s="1909"/>
      <c r="V344" s="1909"/>
      <c r="W344" s="1909"/>
      <c r="X344" s="1909"/>
      <c r="Y344" s="1909"/>
      <c r="Z344" s="1909"/>
      <c r="AA344" s="1909"/>
      <c r="AB344" s="1909"/>
      <c r="AC344" s="1909"/>
      <c r="AD344" s="1909"/>
      <c r="AE344" s="1909"/>
      <c r="AF344" s="1909"/>
      <c r="AG344" s="1909"/>
      <c r="AH344" s="1909"/>
      <c r="AI344" s="1909"/>
      <c r="AJ344" s="1909"/>
      <c r="AK344" s="1909"/>
      <c r="AL344" s="1909"/>
      <c r="AM344" s="1909"/>
      <c r="AN344" s="1909"/>
      <c r="AO344" s="1909"/>
      <c r="AP344" s="1909"/>
      <c r="AQ344" s="1909"/>
      <c r="AR344" s="1909"/>
      <c r="AS344" s="1909"/>
      <c r="AT344" s="1909"/>
      <c r="AU344" s="1909"/>
      <c r="AV344" s="1909"/>
      <c r="AW344" s="1909"/>
      <c r="AX344" s="1909"/>
      <c r="AY344" s="1909"/>
      <c r="AZ344" s="1909"/>
      <c r="BA344" s="1909"/>
      <c r="BB344" s="1909"/>
      <c r="BC344" s="1909"/>
      <c r="BD344" s="1909"/>
      <c r="BE344" s="1909"/>
      <c r="BF344" s="1909"/>
      <c r="BG344" s="1909"/>
      <c r="BH344" s="1909"/>
      <c r="BI344" s="1909"/>
    </row>
    <row r="345" spans="1:61">
      <c r="A345" s="1956"/>
      <c r="B345" s="1955"/>
      <c r="C345" s="1955"/>
      <c r="D345" s="1955"/>
      <c r="E345" s="1955"/>
      <c r="F345" s="1955"/>
      <c r="G345" s="1955"/>
      <c r="H345" s="1909"/>
      <c r="I345" s="1909"/>
      <c r="J345" s="1909"/>
      <c r="K345" s="1909"/>
      <c r="L345" s="1909"/>
      <c r="M345" s="1909"/>
      <c r="N345" s="1909"/>
      <c r="O345" s="1909"/>
      <c r="P345" s="1909"/>
      <c r="Q345" s="1909"/>
      <c r="R345" s="1909"/>
      <c r="S345" s="1909"/>
      <c r="T345" s="1909"/>
      <c r="U345" s="1909"/>
      <c r="V345" s="1909"/>
      <c r="W345" s="1909"/>
      <c r="X345" s="1909"/>
      <c r="Y345" s="1909"/>
      <c r="Z345" s="1909"/>
      <c r="AA345" s="1909"/>
      <c r="AB345" s="1909"/>
      <c r="AC345" s="1909"/>
      <c r="AD345" s="1909"/>
      <c r="AE345" s="1909"/>
      <c r="AF345" s="1909"/>
      <c r="AG345" s="1909"/>
      <c r="AH345" s="1909"/>
      <c r="AI345" s="1909"/>
      <c r="AJ345" s="1909"/>
      <c r="AK345" s="1909"/>
      <c r="AL345" s="1909"/>
      <c r="AM345" s="1909"/>
      <c r="AN345" s="1909"/>
      <c r="AO345" s="1909"/>
      <c r="AP345" s="1909"/>
      <c r="AQ345" s="1909"/>
      <c r="AR345" s="1909"/>
      <c r="AS345" s="1909"/>
      <c r="AT345" s="1909"/>
      <c r="AU345" s="1909"/>
      <c r="AV345" s="1909"/>
      <c r="AW345" s="1909"/>
      <c r="AX345" s="1909"/>
      <c r="AY345" s="1909"/>
      <c r="AZ345" s="1909"/>
      <c r="BA345" s="1909"/>
      <c r="BB345" s="1909"/>
      <c r="BC345" s="1909"/>
      <c r="BD345" s="1909"/>
      <c r="BE345" s="1909"/>
      <c r="BF345" s="1909"/>
      <c r="BG345" s="1909"/>
      <c r="BH345" s="1909"/>
      <c r="BI345" s="1909"/>
    </row>
    <row r="346" spans="1:61">
      <c r="A346" s="1956"/>
      <c r="B346" s="1955"/>
      <c r="C346" s="1955"/>
      <c r="D346" s="1955"/>
      <c r="E346" s="1955"/>
      <c r="F346" s="1955"/>
      <c r="G346" s="1955"/>
      <c r="H346" s="1909"/>
      <c r="I346" s="1909"/>
      <c r="J346" s="1909"/>
      <c r="K346" s="1909"/>
      <c r="L346" s="1909"/>
      <c r="M346" s="1909"/>
      <c r="N346" s="1909"/>
      <c r="O346" s="1909"/>
      <c r="P346" s="1909"/>
      <c r="Q346" s="1909"/>
      <c r="R346" s="1909"/>
      <c r="S346" s="1909"/>
      <c r="T346" s="1909"/>
      <c r="U346" s="1909"/>
      <c r="V346" s="1909"/>
      <c r="W346" s="1909"/>
      <c r="X346" s="1909"/>
      <c r="Y346" s="1909"/>
      <c r="Z346" s="1909"/>
      <c r="AA346" s="1909"/>
      <c r="AB346" s="1909"/>
      <c r="AC346" s="1909"/>
      <c r="AD346" s="1909"/>
      <c r="AE346" s="1909"/>
      <c r="AF346" s="1909"/>
      <c r="AG346" s="1909"/>
      <c r="AH346" s="1909"/>
      <c r="AI346" s="1909"/>
      <c r="AJ346" s="1909"/>
      <c r="AK346" s="1909"/>
      <c r="AL346" s="1909"/>
      <c r="AM346" s="1909"/>
      <c r="AN346" s="1909"/>
      <c r="AO346" s="1909"/>
      <c r="AP346" s="1909"/>
      <c r="AQ346" s="1909"/>
      <c r="AR346" s="1909"/>
      <c r="AS346" s="1909"/>
      <c r="AT346" s="1909"/>
      <c r="AU346" s="1909"/>
      <c r="AV346" s="1909"/>
      <c r="AW346" s="1909"/>
      <c r="AX346" s="1909"/>
      <c r="AY346" s="1909"/>
      <c r="AZ346" s="1909"/>
      <c r="BA346" s="1909"/>
      <c r="BB346" s="1909"/>
      <c r="BC346" s="1909"/>
      <c r="BD346" s="1909"/>
      <c r="BE346" s="1909"/>
      <c r="BF346" s="1909"/>
      <c r="BG346" s="1909"/>
      <c r="BH346" s="1909"/>
      <c r="BI346" s="1909"/>
    </row>
    <row r="347" spans="1:61">
      <c r="A347" s="1956"/>
      <c r="B347" s="1955"/>
      <c r="C347" s="1955"/>
      <c r="D347" s="1955"/>
      <c r="E347" s="1955"/>
      <c r="F347" s="1955"/>
      <c r="G347" s="1955"/>
      <c r="H347" s="1909"/>
      <c r="I347" s="1909"/>
      <c r="J347" s="1909"/>
      <c r="K347" s="1909"/>
      <c r="L347" s="1909"/>
      <c r="M347" s="1909"/>
      <c r="N347" s="1909"/>
      <c r="O347" s="1909"/>
      <c r="P347" s="1909"/>
      <c r="Q347" s="1909"/>
      <c r="R347" s="1909"/>
      <c r="S347" s="1909"/>
      <c r="T347" s="1909"/>
      <c r="U347" s="1909"/>
      <c r="V347" s="1909"/>
      <c r="W347" s="1909"/>
      <c r="X347" s="1909"/>
      <c r="Y347" s="1909"/>
      <c r="Z347" s="1909"/>
      <c r="AA347" s="1909"/>
      <c r="AB347" s="1909"/>
      <c r="AC347" s="1909"/>
      <c r="AD347" s="1909"/>
      <c r="AE347" s="1909"/>
      <c r="AF347" s="1909"/>
      <c r="AG347" s="1909"/>
      <c r="AH347" s="1909"/>
      <c r="AI347" s="1909"/>
      <c r="AJ347" s="1909"/>
      <c r="AK347" s="1909"/>
      <c r="AL347" s="1909"/>
      <c r="AM347" s="1909"/>
      <c r="AN347" s="1909"/>
      <c r="AO347" s="1909"/>
      <c r="AP347" s="1909"/>
      <c r="AQ347" s="1909"/>
      <c r="AR347" s="1909"/>
      <c r="AS347" s="1909"/>
      <c r="AT347" s="1909"/>
      <c r="AU347" s="1909"/>
      <c r="AV347" s="1909"/>
      <c r="AW347" s="1909"/>
      <c r="AX347" s="1909"/>
      <c r="AY347" s="1909"/>
      <c r="AZ347" s="1909"/>
      <c r="BA347" s="1909"/>
      <c r="BB347" s="1909"/>
      <c r="BC347" s="1909"/>
      <c r="BD347" s="1909"/>
      <c r="BE347" s="1909"/>
      <c r="BF347" s="1909"/>
      <c r="BG347" s="1909"/>
      <c r="BH347" s="1909"/>
      <c r="BI347" s="1909"/>
    </row>
    <row r="348" spans="1:61">
      <c r="A348" s="1956"/>
      <c r="B348" s="1955"/>
      <c r="C348" s="1955"/>
      <c r="D348" s="1955"/>
      <c r="E348" s="1955"/>
      <c r="F348" s="1955"/>
      <c r="G348" s="1955"/>
      <c r="H348" s="1909"/>
      <c r="I348" s="1909"/>
      <c r="J348" s="1909"/>
      <c r="K348" s="1909"/>
      <c r="L348" s="1909"/>
      <c r="M348" s="1909"/>
      <c r="N348" s="1909"/>
      <c r="O348" s="1909"/>
      <c r="P348" s="1909"/>
      <c r="Q348" s="1909"/>
      <c r="R348" s="1909"/>
      <c r="S348" s="1909"/>
      <c r="T348" s="1909"/>
      <c r="U348" s="1909"/>
      <c r="V348" s="1909"/>
      <c r="W348" s="1909"/>
      <c r="X348" s="1909"/>
      <c r="Y348" s="1909"/>
      <c r="Z348" s="1909"/>
      <c r="AA348" s="1909"/>
      <c r="AB348" s="1909"/>
      <c r="AC348" s="1909"/>
      <c r="AD348" s="1909"/>
      <c r="AE348" s="1909"/>
      <c r="AF348" s="1909"/>
      <c r="AG348" s="1909"/>
      <c r="AH348" s="1909"/>
      <c r="AI348" s="1909"/>
      <c r="AJ348" s="1909"/>
      <c r="AK348" s="1909"/>
      <c r="AL348" s="1909"/>
      <c r="AM348" s="1909"/>
      <c r="AN348" s="1909"/>
      <c r="AO348" s="1909"/>
      <c r="AP348" s="1909"/>
      <c r="AQ348" s="1909"/>
      <c r="AR348" s="1909"/>
      <c r="AS348" s="1909"/>
      <c r="AT348" s="1909"/>
      <c r="AU348" s="1909"/>
      <c r="AV348" s="1909"/>
      <c r="AW348" s="1909"/>
      <c r="AX348" s="1909"/>
      <c r="AY348" s="1909"/>
      <c r="AZ348" s="1909"/>
      <c r="BA348" s="1909"/>
      <c r="BB348" s="1909"/>
      <c r="BC348" s="1909"/>
      <c r="BD348" s="1909"/>
      <c r="BE348" s="1909"/>
      <c r="BF348" s="1909"/>
      <c r="BG348" s="1909"/>
      <c r="BH348" s="1909"/>
      <c r="BI348" s="1909"/>
    </row>
    <row r="349" spans="1:61">
      <c r="A349" s="1956"/>
      <c r="B349" s="1955"/>
      <c r="C349" s="1955"/>
      <c r="D349" s="1955"/>
      <c r="E349" s="1955"/>
      <c r="F349" s="1955"/>
      <c r="G349" s="1955"/>
      <c r="H349" s="1909"/>
      <c r="I349" s="1909"/>
      <c r="J349" s="1909"/>
      <c r="K349" s="1909"/>
      <c r="L349" s="1909"/>
      <c r="M349" s="1909"/>
      <c r="N349" s="1909"/>
      <c r="O349" s="1909"/>
      <c r="P349" s="1909"/>
      <c r="Q349" s="1909"/>
      <c r="R349" s="1909"/>
      <c r="S349" s="1909"/>
      <c r="T349" s="1909"/>
      <c r="U349" s="1909"/>
      <c r="V349" s="1909"/>
      <c r="W349" s="1909"/>
      <c r="X349" s="1909"/>
      <c r="Y349" s="1909"/>
      <c r="Z349" s="1909"/>
      <c r="AA349" s="1909"/>
      <c r="AB349" s="1909"/>
      <c r="AC349" s="1909"/>
      <c r="AD349" s="1909"/>
      <c r="AE349" s="1909"/>
      <c r="AF349" s="1909"/>
      <c r="AG349" s="1909"/>
      <c r="AH349" s="1909"/>
      <c r="AI349" s="1909"/>
      <c r="AJ349" s="1909"/>
      <c r="AK349" s="1909"/>
      <c r="AL349" s="1909"/>
      <c r="AM349" s="1909"/>
      <c r="AN349" s="1909"/>
      <c r="AO349" s="1909"/>
      <c r="AP349" s="1909"/>
      <c r="AQ349" s="1909"/>
      <c r="AR349" s="1909"/>
      <c r="AS349" s="1909"/>
      <c r="AT349" s="1909"/>
      <c r="AU349" s="1909"/>
      <c r="AV349" s="1909"/>
      <c r="AW349" s="1909"/>
      <c r="AX349" s="1909"/>
      <c r="AY349" s="1909"/>
      <c r="AZ349" s="1909"/>
      <c r="BA349" s="1909"/>
      <c r="BB349" s="1909"/>
      <c r="BC349" s="1909"/>
      <c r="BD349" s="1909"/>
      <c r="BE349" s="1909"/>
      <c r="BF349" s="1909"/>
      <c r="BG349" s="1909"/>
      <c r="BH349" s="1909"/>
      <c r="BI349" s="1909"/>
    </row>
    <row r="350" spans="1:61">
      <c r="A350" s="1956"/>
      <c r="B350" s="1955"/>
      <c r="C350" s="1955"/>
      <c r="D350" s="1955"/>
      <c r="E350" s="1955"/>
      <c r="F350" s="1955"/>
      <c r="G350" s="1955"/>
      <c r="H350" s="1909"/>
      <c r="I350" s="1909"/>
      <c r="J350" s="1909"/>
      <c r="K350" s="1909"/>
      <c r="L350" s="1909"/>
      <c r="M350" s="1909"/>
      <c r="N350" s="1909"/>
      <c r="O350" s="1909"/>
      <c r="P350" s="1909"/>
      <c r="Q350" s="1909"/>
      <c r="R350" s="1909"/>
      <c r="S350" s="1909"/>
      <c r="T350" s="1909"/>
      <c r="U350" s="1909"/>
      <c r="V350" s="1909"/>
      <c r="W350" s="1909"/>
      <c r="X350" s="1909"/>
      <c r="Y350" s="1909"/>
      <c r="Z350" s="1909"/>
      <c r="AA350" s="1909"/>
      <c r="AB350" s="1909"/>
      <c r="AC350" s="1909"/>
      <c r="AD350" s="1909"/>
      <c r="AE350" s="1909"/>
      <c r="AF350" s="1909"/>
      <c r="AG350" s="1909"/>
      <c r="AH350" s="1909"/>
      <c r="AI350" s="1909"/>
      <c r="AJ350" s="1909"/>
      <c r="AK350" s="1909"/>
      <c r="AL350" s="1909"/>
      <c r="AM350" s="1909"/>
      <c r="AN350" s="1909"/>
      <c r="AO350" s="1909"/>
      <c r="AP350" s="1909"/>
      <c r="AQ350" s="1909"/>
      <c r="AR350" s="1909"/>
      <c r="AS350" s="1909"/>
      <c r="AT350" s="1909"/>
      <c r="AU350" s="1909"/>
      <c r="AV350" s="1909"/>
      <c r="AW350" s="1909"/>
      <c r="AX350" s="1909"/>
      <c r="AY350" s="1909"/>
      <c r="AZ350" s="1909"/>
      <c r="BA350" s="1909"/>
      <c r="BB350" s="1909"/>
      <c r="BC350" s="1909"/>
      <c r="BD350" s="1909"/>
      <c r="BE350" s="1909"/>
      <c r="BF350" s="1909"/>
      <c r="BG350" s="1909"/>
      <c r="BH350" s="1909"/>
      <c r="BI350" s="1909"/>
    </row>
    <row r="351" spans="1:61">
      <c r="A351" s="1956"/>
      <c r="B351" s="1955"/>
      <c r="C351" s="1955"/>
      <c r="D351" s="1955"/>
      <c r="E351" s="1955"/>
      <c r="F351" s="1955"/>
      <c r="G351" s="1955"/>
      <c r="H351" s="1909"/>
      <c r="I351" s="1909"/>
      <c r="J351" s="1909"/>
      <c r="K351" s="1909"/>
      <c r="L351" s="1909"/>
      <c r="M351" s="1909"/>
      <c r="N351" s="1909"/>
      <c r="O351" s="1909"/>
      <c r="P351" s="1909"/>
      <c r="Q351" s="1909"/>
      <c r="R351" s="1909"/>
      <c r="S351" s="1909"/>
      <c r="T351" s="1909"/>
      <c r="U351" s="1909"/>
      <c r="V351" s="1909"/>
      <c r="W351" s="1909"/>
      <c r="X351" s="1909"/>
      <c r="Y351" s="1909"/>
      <c r="Z351" s="1909"/>
      <c r="AA351" s="1909"/>
      <c r="AB351" s="1909"/>
      <c r="AC351" s="1909"/>
      <c r="AD351" s="1909"/>
      <c r="AE351" s="1909"/>
      <c r="AF351" s="1909"/>
      <c r="AG351" s="1909"/>
      <c r="AH351" s="1909"/>
      <c r="AI351" s="1909"/>
      <c r="AJ351" s="1909"/>
      <c r="AK351" s="1909"/>
      <c r="AL351" s="1909"/>
      <c r="AM351" s="1909"/>
      <c r="AN351" s="1909"/>
      <c r="AO351" s="1909"/>
      <c r="AP351" s="1909"/>
      <c r="AQ351" s="1909"/>
      <c r="AR351" s="1909"/>
      <c r="AS351" s="1909"/>
      <c r="AT351" s="1909"/>
      <c r="AU351" s="1909"/>
      <c r="AV351" s="1909"/>
      <c r="AW351" s="1909"/>
      <c r="AX351" s="1909"/>
      <c r="AY351" s="1909"/>
      <c r="AZ351" s="1909"/>
      <c r="BA351" s="1909"/>
      <c r="BB351" s="1909"/>
      <c r="BC351" s="1909"/>
      <c r="BD351" s="1909"/>
      <c r="BE351" s="1909"/>
      <c r="BF351" s="1909"/>
      <c r="BG351" s="1909"/>
      <c r="BH351" s="1909"/>
      <c r="BI351" s="1909"/>
    </row>
    <row r="352" spans="1:61">
      <c r="A352" s="1956"/>
      <c r="B352" s="1955"/>
      <c r="C352" s="1955"/>
      <c r="D352" s="1955"/>
      <c r="E352" s="1955"/>
      <c r="F352" s="1955"/>
      <c r="G352" s="1955"/>
      <c r="H352" s="1909"/>
      <c r="I352" s="1909"/>
      <c r="J352" s="1909"/>
      <c r="K352" s="1909"/>
      <c r="L352" s="1909"/>
      <c r="M352" s="1909"/>
      <c r="N352" s="1909"/>
      <c r="O352" s="1909"/>
      <c r="P352" s="1909"/>
      <c r="Q352" s="1909"/>
      <c r="R352" s="1909"/>
      <c r="S352" s="1909"/>
      <c r="T352" s="1909"/>
      <c r="U352" s="1909"/>
      <c r="V352" s="1909"/>
      <c r="W352" s="1909"/>
      <c r="X352" s="1909"/>
      <c r="Y352" s="1909"/>
      <c r="Z352" s="1909"/>
      <c r="AA352" s="1909"/>
      <c r="AB352" s="1909"/>
      <c r="AC352" s="1909"/>
      <c r="AD352" s="1909"/>
      <c r="AE352" s="1909"/>
      <c r="AF352" s="1909"/>
      <c r="AG352" s="1909"/>
      <c r="AH352" s="1909"/>
      <c r="AI352" s="1909"/>
      <c r="AJ352" s="1909"/>
      <c r="AK352" s="1909"/>
      <c r="AL352" s="1909"/>
      <c r="AM352" s="1909"/>
      <c r="AN352" s="1909"/>
      <c r="AO352" s="1909"/>
      <c r="AP352" s="1909"/>
      <c r="AQ352" s="1909"/>
      <c r="AR352" s="1909"/>
      <c r="AS352" s="1909"/>
      <c r="AT352" s="1909"/>
      <c r="AU352" s="1909"/>
      <c r="AV352" s="1909"/>
      <c r="AW352" s="1909"/>
      <c r="AX352" s="1909"/>
      <c r="AY352" s="1909"/>
      <c r="AZ352" s="1909"/>
      <c r="BA352" s="1909"/>
      <c r="BB352" s="1909"/>
      <c r="BC352" s="1909"/>
      <c r="BD352" s="1909"/>
      <c r="BE352" s="1909"/>
      <c r="BF352" s="1909"/>
      <c r="BG352" s="1909"/>
      <c r="BH352" s="1909"/>
      <c r="BI352" s="1909"/>
    </row>
    <row r="353" spans="1:61">
      <c r="A353" s="1956"/>
      <c r="B353" s="1955"/>
      <c r="C353" s="1955"/>
      <c r="D353" s="1955"/>
      <c r="E353" s="1955"/>
      <c r="F353" s="1955"/>
      <c r="G353" s="1955"/>
      <c r="H353" s="1909"/>
      <c r="I353" s="1909"/>
      <c r="J353" s="1909"/>
      <c r="K353" s="1909"/>
      <c r="L353" s="1909"/>
      <c r="M353" s="1909"/>
      <c r="N353" s="1909"/>
      <c r="O353" s="1909"/>
      <c r="P353" s="1909"/>
      <c r="Q353" s="1909"/>
      <c r="R353" s="1909"/>
      <c r="S353" s="1909"/>
      <c r="T353" s="1909"/>
      <c r="U353" s="1909"/>
      <c r="V353" s="1909"/>
      <c r="W353" s="1909"/>
      <c r="X353" s="1909"/>
      <c r="Y353" s="1909"/>
      <c r="Z353" s="1909"/>
      <c r="AA353" s="1909"/>
      <c r="AB353" s="1909"/>
      <c r="AC353" s="1909"/>
      <c r="AD353" s="1909"/>
      <c r="AE353" s="1909"/>
      <c r="AF353" s="1909"/>
      <c r="AG353" s="1909"/>
      <c r="AH353" s="1909"/>
      <c r="AI353" s="1909"/>
      <c r="AJ353" s="1909"/>
      <c r="AK353" s="1909"/>
      <c r="AL353" s="1909"/>
      <c r="AM353" s="1909"/>
      <c r="AN353" s="1909"/>
      <c r="AO353" s="1909"/>
      <c r="AP353" s="1909"/>
      <c r="AQ353" s="1909"/>
      <c r="AR353" s="1909"/>
      <c r="AS353" s="1909"/>
      <c r="AT353" s="1909"/>
      <c r="AU353" s="1909"/>
      <c r="AV353" s="1909"/>
      <c r="AW353" s="1909"/>
      <c r="AX353" s="1909"/>
      <c r="AY353" s="1909"/>
      <c r="AZ353" s="1909"/>
      <c r="BA353" s="1909"/>
      <c r="BB353" s="1909"/>
      <c r="BC353" s="1909"/>
      <c r="BD353" s="1909"/>
      <c r="BE353" s="1909"/>
      <c r="BF353" s="1909"/>
      <c r="BG353" s="1909"/>
      <c r="BH353" s="1909"/>
      <c r="BI353" s="1909"/>
    </row>
    <row r="354" spans="1:61">
      <c r="A354" s="1956"/>
      <c r="B354" s="1955"/>
      <c r="C354" s="1955"/>
      <c r="D354" s="1955"/>
      <c r="E354" s="1955"/>
      <c r="F354" s="1955"/>
      <c r="G354" s="1955"/>
      <c r="H354" s="1909"/>
      <c r="I354" s="1909"/>
      <c r="J354" s="1909"/>
      <c r="K354" s="1909"/>
      <c r="L354" s="1909"/>
      <c r="M354" s="1909"/>
      <c r="N354" s="1909"/>
      <c r="O354" s="1909"/>
      <c r="P354" s="1909"/>
      <c r="Q354" s="1909"/>
      <c r="R354" s="1909"/>
      <c r="S354" s="1909"/>
      <c r="T354" s="1909"/>
      <c r="U354" s="1909"/>
      <c r="V354" s="1909"/>
      <c r="W354" s="1909"/>
      <c r="X354" s="1909"/>
      <c r="Y354" s="1909"/>
      <c r="Z354" s="1909"/>
      <c r="AA354" s="1909"/>
      <c r="AB354" s="1909"/>
      <c r="AC354" s="1909"/>
      <c r="AD354" s="1909"/>
      <c r="AE354" s="1909"/>
      <c r="AF354" s="1909"/>
      <c r="AG354" s="1909"/>
      <c r="AH354" s="1909"/>
      <c r="AI354" s="1909"/>
      <c r="AJ354" s="1909"/>
      <c r="AK354" s="1909"/>
      <c r="AL354" s="1909"/>
      <c r="AM354" s="1909"/>
      <c r="AN354" s="1909"/>
      <c r="AO354" s="1909"/>
      <c r="AP354" s="1909"/>
      <c r="AQ354" s="1909"/>
      <c r="AR354" s="1909"/>
      <c r="AS354" s="1909"/>
      <c r="AT354" s="1909"/>
      <c r="AU354" s="1909"/>
      <c r="AV354" s="1909"/>
      <c r="AW354" s="1909"/>
      <c r="AX354" s="1909"/>
      <c r="AY354" s="1909"/>
      <c r="AZ354" s="1909"/>
      <c r="BA354" s="1909"/>
      <c r="BB354" s="1909"/>
      <c r="BC354" s="1909"/>
      <c r="BD354" s="1909"/>
      <c r="BE354" s="1909"/>
      <c r="BF354" s="1909"/>
      <c r="BG354" s="1909"/>
      <c r="BH354" s="1909"/>
      <c r="BI354" s="1909"/>
    </row>
    <row r="355" spans="1:61">
      <c r="A355" s="1956"/>
      <c r="B355" s="1955"/>
      <c r="C355" s="1955"/>
      <c r="D355" s="1955"/>
      <c r="E355" s="1955"/>
      <c r="F355" s="1955"/>
      <c r="G355" s="1955"/>
      <c r="H355" s="1909"/>
      <c r="I355" s="1909"/>
      <c r="J355" s="1909"/>
      <c r="K355" s="1909"/>
      <c r="L355" s="1909"/>
      <c r="M355" s="1909"/>
      <c r="N355" s="1909"/>
      <c r="O355" s="1909"/>
      <c r="P355" s="1909"/>
      <c r="Q355" s="1909"/>
      <c r="R355" s="1909"/>
      <c r="S355" s="1909"/>
      <c r="T355" s="1909"/>
      <c r="U355" s="1909"/>
      <c r="V355" s="1909"/>
      <c r="W355" s="1909"/>
      <c r="X355" s="1909"/>
      <c r="Y355" s="1909"/>
      <c r="Z355" s="1909"/>
      <c r="AA355" s="1909"/>
      <c r="AB355" s="1909"/>
      <c r="AC355" s="1909"/>
      <c r="AD355" s="1909"/>
      <c r="AE355" s="1909"/>
      <c r="AF355" s="1909"/>
      <c r="AG355" s="1909"/>
      <c r="AH355" s="1909"/>
      <c r="AI355" s="1909"/>
      <c r="AJ355" s="1909"/>
      <c r="AK355" s="1909"/>
      <c r="AL355" s="1909"/>
      <c r="AM355" s="1909"/>
      <c r="AN355" s="1909"/>
      <c r="AO355" s="1909"/>
      <c r="AP355" s="1909"/>
      <c r="AQ355" s="1909"/>
      <c r="AR355" s="1909"/>
      <c r="AS355" s="1909"/>
      <c r="AT355" s="1909"/>
      <c r="AU355" s="1909"/>
      <c r="AV355" s="1909"/>
      <c r="AW355" s="1909"/>
      <c r="AX355" s="1909"/>
      <c r="AY355" s="1909"/>
      <c r="AZ355" s="1909"/>
      <c r="BA355" s="1909"/>
      <c r="BB355" s="1909"/>
      <c r="BC355" s="1909"/>
      <c r="BD355" s="1909"/>
      <c r="BE355" s="1909"/>
      <c r="BF355" s="1909"/>
      <c r="BG355" s="1909"/>
      <c r="BH355" s="1909"/>
      <c r="BI355" s="1909"/>
    </row>
    <row r="356" spans="1:61">
      <c r="A356" s="1956"/>
      <c r="B356" s="1955"/>
      <c r="C356" s="1955"/>
      <c r="D356" s="1955"/>
      <c r="E356" s="1955"/>
      <c r="F356" s="1955"/>
      <c r="G356" s="1955"/>
      <c r="H356" s="1909"/>
      <c r="I356" s="1909"/>
      <c r="J356" s="1909"/>
      <c r="K356" s="1909"/>
      <c r="L356" s="1909"/>
      <c r="M356" s="1909"/>
      <c r="N356" s="1909"/>
      <c r="O356" s="1909"/>
      <c r="P356" s="1909"/>
      <c r="Q356" s="1909"/>
      <c r="R356" s="1909"/>
      <c r="S356" s="1909"/>
      <c r="T356" s="1909"/>
      <c r="U356" s="1909"/>
      <c r="V356" s="1909"/>
      <c r="W356" s="1909"/>
      <c r="X356" s="1909"/>
      <c r="Y356" s="1909"/>
      <c r="Z356" s="1909"/>
      <c r="AA356" s="1909"/>
      <c r="AB356" s="1909"/>
      <c r="AC356" s="1909"/>
      <c r="AD356" s="1909"/>
      <c r="AE356" s="1909"/>
      <c r="AF356" s="1909"/>
      <c r="AG356" s="1909"/>
      <c r="AH356" s="1909"/>
      <c r="AI356" s="1909"/>
      <c r="AJ356" s="1909"/>
      <c r="AK356" s="1909"/>
      <c r="AL356" s="1909"/>
      <c r="AM356" s="1909"/>
      <c r="AN356" s="1909"/>
      <c r="AO356" s="1909"/>
      <c r="AP356" s="1909"/>
      <c r="AQ356" s="1909"/>
      <c r="AR356" s="1909"/>
      <c r="AS356" s="1909"/>
      <c r="AT356" s="1909"/>
      <c r="AU356" s="1909"/>
      <c r="AV356" s="1909"/>
      <c r="AW356" s="1909"/>
      <c r="AX356" s="1909"/>
      <c r="AY356" s="1909"/>
      <c r="AZ356" s="1909"/>
      <c r="BA356" s="1909"/>
      <c r="BB356" s="1909"/>
      <c r="BC356" s="1909"/>
      <c r="BD356" s="1909"/>
      <c r="BE356" s="1909"/>
      <c r="BF356" s="1909"/>
      <c r="BG356" s="1909"/>
      <c r="BH356" s="1909"/>
      <c r="BI356" s="1909"/>
    </row>
    <row r="357" spans="1:61">
      <c r="A357" s="1956"/>
      <c r="B357" s="1955"/>
      <c r="C357" s="1955"/>
      <c r="D357" s="1955"/>
      <c r="E357" s="1955"/>
      <c r="F357" s="1955"/>
      <c r="G357" s="1955"/>
      <c r="H357" s="1909"/>
      <c r="I357" s="1909"/>
      <c r="J357" s="1909"/>
      <c r="K357" s="1909"/>
      <c r="L357" s="1909"/>
      <c r="M357" s="1909"/>
      <c r="N357" s="1909"/>
      <c r="O357" s="1909"/>
      <c r="P357" s="1909"/>
      <c r="Q357" s="1909"/>
      <c r="R357" s="1909"/>
      <c r="S357" s="1909"/>
      <c r="T357" s="1909"/>
      <c r="U357" s="1909"/>
      <c r="V357" s="1909"/>
      <c r="W357" s="1909"/>
      <c r="X357" s="1909"/>
      <c r="Y357" s="1909"/>
      <c r="Z357" s="1909"/>
      <c r="AA357" s="1909"/>
      <c r="AB357" s="1909"/>
      <c r="AC357" s="1909"/>
      <c r="AD357" s="1909"/>
      <c r="AE357" s="1909"/>
      <c r="AF357" s="1909"/>
      <c r="AG357" s="1909"/>
      <c r="AH357" s="1909"/>
      <c r="AI357" s="1909"/>
      <c r="AJ357" s="1909"/>
      <c r="AK357" s="1909"/>
      <c r="AL357" s="1909"/>
      <c r="AM357" s="1909"/>
      <c r="AN357" s="1909"/>
      <c r="AO357" s="1909"/>
      <c r="AP357" s="1909"/>
      <c r="AQ357" s="1909"/>
      <c r="AR357" s="1909"/>
      <c r="AS357" s="1909"/>
      <c r="AT357" s="1909"/>
      <c r="AU357" s="1909"/>
      <c r="AV357" s="1909"/>
      <c r="AW357" s="1909"/>
      <c r="AX357" s="1909"/>
      <c r="AY357" s="1909"/>
      <c r="AZ357" s="1909"/>
      <c r="BA357" s="1909"/>
      <c r="BB357" s="1909"/>
      <c r="BC357" s="1909"/>
      <c r="BD357" s="1909"/>
      <c r="BE357" s="1909"/>
      <c r="BF357" s="1909"/>
      <c r="BG357" s="1909"/>
      <c r="BH357" s="1909"/>
      <c r="BI357" s="1909"/>
    </row>
    <row r="358" spans="1:61">
      <c r="A358" s="1956"/>
      <c r="B358" s="1955"/>
      <c r="C358" s="1955"/>
      <c r="D358" s="1955"/>
      <c r="E358" s="1955"/>
      <c r="F358" s="1955"/>
      <c r="G358" s="1955"/>
      <c r="H358" s="1909"/>
      <c r="I358" s="1909"/>
      <c r="J358" s="1909"/>
      <c r="K358" s="1909"/>
      <c r="L358" s="1909"/>
      <c r="M358" s="1909"/>
      <c r="N358" s="1909"/>
      <c r="O358" s="1909"/>
      <c r="P358" s="1909"/>
      <c r="Q358" s="1909"/>
      <c r="R358" s="1909"/>
      <c r="S358" s="1909"/>
      <c r="T358" s="1909"/>
      <c r="U358" s="1909"/>
      <c r="V358" s="1909"/>
      <c r="W358" s="1909"/>
      <c r="X358" s="1909"/>
      <c r="Y358" s="1909"/>
      <c r="Z358" s="1909"/>
      <c r="AA358" s="1909"/>
      <c r="AB358" s="1909"/>
      <c r="AC358" s="1909"/>
      <c r="AD358" s="1909"/>
      <c r="AE358" s="1909"/>
      <c r="AF358" s="1909"/>
      <c r="AG358" s="1909"/>
      <c r="AH358" s="1909"/>
      <c r="AI358" s="1909"/>
      <c r="AJ358" s="1909"/>
      <c r="AK358" s="1909"/>
      <c r="AL358" s="1909"/>
      <c r="AM358" s="1909"/>
      <c r="AN358" s="1909"/>
      <c r="AO358" s="1909"/>
      <c r="AP358" s="1909"/>
      <c r="AQ358" s="1909"/>
      <c r="AR358" s="1909"/>
      <c r="AS358" s="1909"/>
      <c r="AT358" s="1909"/>
      <c r="AU358" s="1909"/>
      <c r="AV358" s="1909"/>
      <c r="AW358" s="1909"/>
      <c r="AX358" s="1909"/>
      <c r="AY358" s="1909"/>
      <c r="AZ358" s="1909"/>
      <c r="BA358" s="1909"/>
      <c r="BB358" s="1909"/>
      <c r="BC358" s="1909"/>
      <c r="BD358" s="1909"/>
      <c r="BE358" s="1909"/>
      <c r="BF358" s="1909"/>
      <c r="BG358" s="1909"/>
      <c r="BH358" s="1909"/>
      <c r="BI358" s="1909"/>
    </row>
    <row r="359" spans="1:61">
      <c r="A359" s="1956"/>
      <c r="B359" s="1955"/>
      <c r="C359" s="1955"/>
      <c r="D359" s="1955"/>
      <c r="E359" s="1955"/>
      <c r="F359" s="1955"/>
      <c r="G359" s="1955"/>
      <c r="H359" s="1909"/>
      <c r="I359" s="1909"/>
      <c r="J359" s="1909"/>
      <c r="K359" s="1909"/>
      <c r="L359" s="1909"/>
      <c r="M359" s="1909"/>
      <c r="N359" s="1909"/>
      <c r="O359" s="1909"/>
      <c r="P359" s="1909"/>
      <c r="Q359" s="1909"/>
      <c r="R359" s="1909"/>
      <c r="S359" s="1909"/>
      <c r="T359" s="1909"/>
      <c r="U359" s="1909"/>
      <c r="V359" s="1909"/>
      <c r="W359" s="1909"/>
      <c r="X359" s="1909"/>
      <c r="Y359" s="1909"/>
      <c r="Z359" s="1909"/>
      <c r="AA359" s="1909"/>
      <c r="AB359" s="1909"/>
      <c r="AC359" s="1909"/>
      <c r="AD359" s="1909"/>
      <c r="AE359" s="1909"/>
      <c r="AF359" s="1909"/>
      <c r="AG359" s="1909"/>
      <c r="AH359" s="1909"/>
      <c r="AI359" s="1909"/>
      <c r="AJ359" s="1909"/>
      <c r="AK359" s="1909"/>
      <c r="AL359" s="1909"/>
      <c r="AM359" s="1909"/>
      <c r="AN359" s="1909"/>
      <c r="AO359" s="1909"/>
      <c r="AP359" s="1909"/>
      <c r="AQ359" s="1909"/>
      <c r="AR359" s="1909"/>
      <c r="AS359" s="1909"/>
      <c r="AT359" s="1909"/>
      <c r="AU359" s="1909"/>
      <c r="AV359" s="1909"/>
      <c r="AW359" s="1909"/>
      <c r="AX359" s="1909"/>
      <c r="AY359" s="1909"/>
      <c r="AZ359" s="1909"/>
      <c r="BA359" s="1909"/>
      <c r="BB359" s="1909"/>
      <c r="BC359" s="1909"/>
      <c r="BD359" s="1909"/>
      <c r="BE359" s="1909"/>
      <c r="BF359" s="1909"/>
      <c r="BG359" s="1909"/>
      <c r="BH359" s="1909"/>
      <c r="BI359" s="1909"/>
    </row>
    <row r="360" spans="1:61">
      <c r="A360" s="1956"/>
      <c r="B360" s="1955"/>
      <c r="C360" s="1955"/>
      <c r="D360" s="1955"/>
      <c r="E360" s="1955"/>
      <c r="F360" s="1955"/>
      <c r="G360" s="1955"/>
      <c r="H360" s="1909"/>
      <c r="I360" s="1909"/>
      <c r="J360" s="1909"/>
      <c r="K360" s="1909"/>
      <c r="L360" s="1909"/>
      <c r="M360" s="1909"/>
      <c r="N360" s="1909"/>
      <c r="O360" s="1909"/>
      <c r="P360" s="1909"/>
      <c r="Q360" s="1909"/>
      <c r="R360" s="1909"/>
      <c r="S360" s="1909"/>
      <c r="T360" s="1909"/>
      <c r="U360" s="1909"/>
      <c r="V360" s="1909"/>
      <c r="W360" s="1909"/>
      <c r="X360" s="1909"/>
      <c r="Y360" s="1909"/>
      <c r="Z360" s="1909"/>
      <c r="AA360" s="1909"/>
      <c r="AB360" s="1909"/>
      <c r="AC360" s="1909"/>
      <c r="AD360" s="1909"/>
      <c r="AE360" s="1909"/>
      <c r="AF360" s="1909"/>
      <c r="AG360" s="1909"/>
      <c r="AH360" s="1909"/>
      <c r="AI360" s="1909"/>
      <c r="AJ360" s="1909"/>
      <c r="AK360" s="1909"/>
      <c r="AL360" s="1909"/>
      <c r="AM360" s="1909"/>
      <c r="AN360" s="1909"/>
      <c r="AO360" s="1909"/>
      <c r="AP360" s="1909"/>
      <c r="AQ360" s="1909"/>
      <c r="AR360" s="1909"/>
      <c r="AS360" s="1909"/>
      <c r="AT360" s="1909"/>
      <c r="AU360" s="1909"/>
      <c r="AV360" s="1909"/>
      <c r="AW360" s="1909"/>
      <c r="AX360" s="1909"/>
      <c r="AY360" s="1909"/>
      <c r="AZ360" s="1909"/>
      <c r="BA360" s="1909"/>
      <c r="BB360" s="1909"/>
      <c r="BC360" s="1909"/>
      <c r="BD360" s="1909"/>
      <c r="BE360" s="1909"/>
      <c r="BF360" s="1909"/>
      <c r="BG360" s="1909"/>
      <c r="BH360" s="1909"/>
      <c r="BI360" s="1909"/>
    </row>
    <row r="361" spans="1:61">
      <c r="A361" s="1956"/>
      <c r="B361" s="1955"/>
      <c r="C361" s="1955"/>
      <c r="D361" s="1955"/>
      <c r="E361" s="1955"/>
      <c r="F361" s="1955"/>
      <c r="G361" s="1955"/>
      <c r="H361" s="1909"/>
      <c r="I361" s="1909"/>
      <c r="J361" s="1909"/>
      <c r="K361" s="1909"/>
      <c r="L361" s="1909"/>
      <c r="M361" s="1909"/>
      <c r="N361" s="1909"/>
      <c r="O361" s="1909"/>
      <c r="P361" s="1909"/>
      <c r="Q361" s="1909"/>
      <c r="R361" s="1909"/>
      <c r="S361" s="1909"/>
      <c r="T361" s="1909"/>
      <c r="U361" s="1909"/>
      <c r="V361" s="1909"/>
      <c r="W361" s="1909"/>
      <c r="X361" s="1909"/>
      <c r="Y361" s="1909"/>
      <c r="Z361" s="1909"/>
      <c r="AA361" s="1909"/>
      <c r="AB361" s="1909"/>
      <c r="AC361" s="1909"/>
      <c r="AD361" s="1909"/>
      <c r="AE361" s="1909"/>
      <c r="AF361" s="1909"/>
      <c r="AG361" s="1909"/>
      <c r="AH361" s="1909"/>
      <c r="AI361" s="1909"/>
      <c r="AJ361" s="1909"/>
      <c r="AK361" s="1909"/>
      <c r="AL361" s="1909"/>
      <c r="AM361" s="1909"/>
      <c r="AN361" s="1909"/>
      <c r="AO361" s="1909"/>
      <c r="AP361" s="1909"/>
      <c r="AQ361" s="1909"/>
      <c r="AR361" s="1909"/>
      <c r="AS361" s="1909"/>
      <c r="AT361" s="1909"/>
      <c r="AU361" s="1909"/>
      <c r="AV361" s="1909"/>
      <c r="AW361" s="1909"/>
      <c r="AX361" s="1909"/>
      <c r="AY361" s="1909"/>
      <c r="AZ361" s="1909"/>
      <c r="BA361" s="1909"/>
      <c r="BB361" s="1909"/>
      <c r="BC361" s="1909"/>
      <c r="BD361" s="1909"/>
      <c r="BE361" s="1909"/>
      <c r="BF361" s="1909"/>
      <c r="BG361" s="1909"/>
      <c r="BH361" s="1909"/>
      <c r="BI361" s="1909"/>
    </row>
    <row r="362" spans="1:61">
      <c r="A362" s="1956"/>
      <c r="B362" s="1955"/>
      <c r="C362" s="1955"/>
      <c r="D362" s="1955"/>
      <c r="E362" s="1955"/>
      <c r="F362" s="1955"/>
      <c r="G362" s="1955"/>
      <c r="H362" s="1909"/>
      <c r="I362" s="1909"/>
      <c r="J362" s="1909"/>
      <c r="K362" s="1909"/>
      <c r="L362" s="1909"/>
      <c r="M362" s="1909"/>
      <c r="N362" s="1909"/>
      <c r="O362" s="1909"/>
      <c r="P362" s="1909"/>
      <c r="Q362" s="1909"/>
      <c r="R362" s="1909"/>
      <c r="S362" s="1909"/>
      <c r="T362" s="1909"/>
      <c r="U362" s="1909"/>
      <c r="V362" s="1909"/>
      <c r="W362" s="1909"/>
      <c r="X362" s="1909"/>
      <c r="Y362" s="1909"/>
      <c r="Z362" s="1909"/>
      <c r="AA362" s="1909"/>
      <c r="AB362" s="1909"/>
      <c r="AC362" s="1909"/>
      <c r="AD362" s="1909"/>
      <c r="AE362" s="1909"/>
      <c r="AF362" s="1909"/>
      <c r="AG362" s="1909"/>
      <c r="AH362" s="1909"/>
      <c r="AI362" s="1909"/>
      <c r="AJ362" s="1909"/>
      <c r="AK362" s="1909"/>
      <c r="AL362" s="1909"/>
      <c r="AM362" s="1909"/>
      <c r="AN362" s="1909"/>
      <c r="AO362" s="1909"/>
      <c r="AP362" s="1909"/>
      <c r="AQ362" s="1909"/>
      <c r="AR362" s="1909"/>
      <c r="AS362" s="1909"/>
      <c r="AT362" s="1909"/>
      <c r="AU362" s="1909"/>
      <c r="AV362" s="1909"/>
      <c r="AW362" s="1909"/>
      <c r="AX362" s="1909"/>
      <c r="AY362" s="1909"/>
      <c r="AZ362" s="1909"/>
      <c r="BA362" s="1909"/>
      <c r="BB362" s="1909"/>
      <c r="BC362" s="1909"/>
      <c r="BD362" s="1909"/>
      <c r="BE362" s="1909"/>
      <c r="BF362" s="1909"/>
      <c r="BG362" s="1909"/>
      <c r="BH362" s="1909"/>
      <c r="BI362" s="1909"/>
    </row>
    <row r="363" spans="1:61">
      <c r="A363" s="1956"/>
      <c r="B363" s="1955"/>
      <c r="C363" s="1955"/>
      <c r="D363" s="1955"/>
      <c r="E363" s="1955"/>
      <c r="F363" s="1955"/>
      <c r="G363" s="1955"/>
      <c r="H363" s="1909"/>
      <c r="I363" s="1909"/>
      <c r="J363" s="1909"/>
      <c r="K363" s="1909"/>
      <c r="L363" s="1909"/>
      <c r="M363" s="1909"/>
      <c r="N363" s="1909"/>
      <c r="O363" s="1909"/>
      <c r="P363" s="1909"/>
      <c r="Q363" s="1909"/>
      <c r="R363" s="1909"/>
      <c r="S363" s="1909"/>
      <c r="T363" s="1909"/>
      <c r="U363" s="1909"/>
      <c r="V363" s="1909"/>
      <c r="W363" s="1909"/>
      <c r="X363" s="1909"/>
      <c r="Y363" s="1909"/>
      <c r="Z363" s="1909"/>
      <c r="AA363" s="1909"/>
      <c r="AB363" s="1909"/>
      <c r="AC363" s="1909"/>
      <c r="AD363" s="1909"/>
      <c r="AE363" s="1909"/>
      <c r="AF363" s="1909"/>
      <c r="AG363" s="1909"/>
      <c r="AH363" s="1909"/>
      <c r="AI363" s="1909"/>
      <c r="AJ363" s="1909"/>
      <c r="AK363" s="1909"/>
      <c r="AL363" s="1909"/>
      <c r="AM363" s="1909"/>
      <c r="AN363" s="1909"/>
      <c r="AO363" s="1909"/>
      <c r="AP363" s="1909"/>
      <c r="AQ363" s="1909"/>
      <c r="AR363" s="1909"/>
      <c r="AS363" s="1909"/>
      <c r="AT363" s="1909"/>
      <c r="AU363" s="1909"/>
      <c r="AV363" s="1909"/>
      <c r="AW363" s="1909"/>
      <c r="AX363" s="1909"/>
      <c r="AY363" s="1909"/>
      <c r="AZ363" s="1909"/>
      <c r="BA363" s="1909"/>
      <c r="BB363" s="1909"/>
      <c r="BC363" s="1909"/>
      <c r="BD363" s="1909"/>
      <c r="BE363" s="1909"/>
      <c r="BF363" s="1909"/>
      <c r="BG363" s="1909"/>
      <c r="BH363" s="1909"/>
      <c r="BI363" s="1909"/>
    </row>
    <row r="364" spans="1:61">
      <c r="A364" s="1956"/>
      <c r="B364" s="1955"/>
      <c r="C364" s="1955"/>
      <c r="D364" s="1955"/>
      <c r="E364" s="1955"/>
      <c r="F364" s="1955"/>
      <c r="G364" s="1955"/>
      <c r="H364" s="1909"/>
      <c r="I364" s="1909"/>
      <c r="J364" s="1909"/>
      <c r="K364" s="1909"/>
      <c r="L364" s="1909"/>
      <c r="M364" s="1909"/>
      <c r="N364" s="1909"/>
      <c r="O364" s="1909"/>
      <c r="P364" s="1909"/>
      <c r="Q364" s="1909"/>
      <c r="R364" s="1909"/>
      <c r="S364" s="1909"/>
      <c r="T364" s="1909"/>
      <c r="U364" s="1909"/>
      <c r="V364" s="1909"/>
      <c r="W364" s="1909"/>
      <c r="X364" s="1909"/>
      <c r="Y364" s="1909"/>
      <c r="Z364" s="1909"/>
      <c r="AA364" s="1909"/>
      <c r="AB364" s="1909"/>
      <c r="AC364" s="1909"/>
      <c r="AD364" s="1909"/>
      <c r="AE364" s="1909"/>
      <c r="AF364" s="1909"/>
      <c r="AG364" s="1909"/>
      <c r="AH364" s="1909"/>
      <c r="AI364" s="1909"/>
      <c r="AJ364" s="1909"/>
      <c r="AK364" s="1909"/>
      <c r="AL364" s="1909"/>
      <c r="AM364" s="1909"/>
      <c r="AN364" s="1909"/>
      <c r="AO364" s="1909"/>
      <c r="AP364" s="1909"/>
      <c r="AQ364" s="1909"/>
      <c r="AR364" s="1909"/>
      <c r="AS364" s="1909"/>
      <c r="AT364" s="1909"/>
      <c r="AU364" s="1909"/>
      <c r="AV364" s="1909"/>
      <c r="AW364" s="1909"/>
      <c r="AX364" s="1909"/>
      <c r="AY364" s="1909"/>
      <c r="AZ364" s="1909"/>
      <c r="BA364" s="1909"/>
      <c r="BB364" s="1909"/>
      <c r="BC364" s="1909"/>
      <c r="BD364" s="1909"/>
      <c r="BE364" s="1909"/>
      <c r="BF364" s="1909"/>
      <c r="BG364" s="1909"/>
      <c r="BH364" s="1909"/>
      <c r="BI364" s="1909"/>
    </row>
    <row r="365" spans="1:61">
      <c r="A365" s="1956"/>
      <c r="B365" s="1955"/>
      <c r="C365" s="1955"/>
      <c r="D365" s="1955"/>
      <c r="E365" s="1955"/>
      <c r="F365" s="1955"/>
      <c r="G365" s="1955"/>
      <c r="H365" s="1909"/>
      <c r="I365" s="1909"/>
      <c r="J365" s="1909"/>
      <c r="K365" s="1909"/>
      <c r="L365" s="1909"/>
      <c r="M365" s="1909"/>
      <c r="N365" s="1909"/>
      <c r="O365" s="1909"/>
      <c r="P365" s="1909"/>
      <c r="Q365" s="1909"/>
      <c r="R365" s="1909"/>
      <c r="S365" s="1909"/>
      <c r="T365" s="1909"/>
      <c r="U365" s="1909"/>
      <c r="V365" s="1909"/>
      <c r="W365" s="1909"/>
      <c r="X365" s="1909"/>
      <c r="Y365" s="1909"/>
      <c r="Z365" s="1909"/>
      <c r="AA365" s="1909"/>
      <c r="AB365" s="1909"/>
      <c r="AC365" s="1909"/>
      <c r="AD365" s="1909"/>
      <c r="AE365" s="1909"/>
      <c r="AF365" s="1909"/>
      <c r="AG365" s="1909"/>
      <c r="AH365" s="1909"/>
      <c r="AI365" s="1909"/>
      <c r="AJ365" s="1909"/>
      <c r="AK365" s="1909"/>
      <c r="AL365" s="1909"/>
      <c r="AM365" s="1909"/>
      <c r="AN365" s="1909"/>
      <c r="AO365" s="1909"/>
      <c r="AP365" s="1909"/>
      <c r="AQ365" s="1909"/>
      <c r="AR365" s="1909"/>
      <c r="AS365" s="1909"/>
      <c r="AT365" s="1909"/>
      <c r="AU365" s="1909"/>
      <c r="AV365" s="1909"/>
      <c r="AW365" s="1909"/>
      <c r="AX365" s="1909"/>
      <c r="AY365" s="1909"/>
      <c r="AZ365" s="1909"/>
      <c r="BA365" s="1909"/>
      <c r="BB365" s="1909"/>
      <c r="BC365" s="1909"/>
      <c r="BD365" s="1909"/>
      <c r="BE365" s="1909"/>
      <c r="BF365" s="1909"/>
      <c r="BG365" s="1909"/>
      <c r="BH365" s="1909"/>
      <c r="BI365" s="1909"/>
    </row>
    <row r="366" spans="1:61">
      <c r="A366" s="1956"/>
      <c r="B366" s="1955"/>
      <c r="C366" s="1955"/>
      <c r="D366" s="1955"/>
      <c r="E366" s="1955"/>
      <c r="F366" s="1955"/>
      <c r="G366" s="1955"/>
      <c r="H366" s="1909"/>
      <c r="I366" s="1909"/>
      <c r="J366" s="1909"/>
      <c r="K366" s="1909"/>
      <c r="L366" s="1909"/>
      <c r="M366" s="1909"/>
      <c r="N366" s="1909"/>
      <c r="O366" s="1909"/>
      <c r="P366" s="1909"/>
      <c r="Q366" s="1909"/>
      <c r="R366" s="1909"/>
      <c r="S366" s="1909"/>
      <c r="T366" s="1909"/>
      <c r="U366" s="1909"/>
      <c r="V366" s="1909"/>
      <c r="W366" s="1909"/>
      <c r="X366" s="1909"/>
      <c r="Y366" s="1909"/>
      <c r="Z366" s="1909"/>
      <c r="AA366" s="1909"/>
      <c r="AB366" s="1909"/>
      <c r="AC366" s="1909"/>
      <c r="AD366" s="1909"/>
      <c r="AE366" s="1909"/>
      <c r="AF366" s="1909"/>
      <c r="AG366" s="1909"/>
      <c r="AH366" s="1909"/>
      <c r="AI366" s="1909"/>
      <c r="AJ366" s="1909"/>
      <c r="AK366" s="1909"/>
      <c r="AL366" s="1909"/>
      <c r="AM366" s="1909"/>
      <c r="AN366" s="1909"/>
      <c r="AO366" s="1909"/>
      <c r="AP366" s="1909"/>
      <c r="AQ366" s="1909"/>
      <c r="AR366" s="1909"/>
      <c r="AS366" s="1909"/>
      <c r="AT366" s="1909"/>
      <c r="AU366" s="1909"/>
      <c r="AV366" s="1909"/>
      <c r="AW366" s="1909"/>
      <c r="AX366" s="1909"/>
      <c r="AY366" s="1909"/>
      <c r="AZ366" s="1909"/>
      <c r="BA366" s="1909"/>
      <c r="BB366" s="1909"/>
      <c r="BC366" s="1909"/>
      <c r="BD366" s="1909"/>
      <c r="BE366" s="1909"/>
      <c r="BF366" s="1909"/>
      <c r="BG366" s="1909"/>
      <c r="BH366" s="1909"/>
      <c r="BI366" s="1909"/>
    </row>
    <row r="367" spans="1:61">
      <c r="A367" s="1956"/>
      <c r="B367" s="1955"/>
      <c r="C367" s="1955"/>
      <c r="D367" s="1955"/>
      <c r="E367" s="1955"/>
      <c r="F367" s="1955"/>
      <c r="G367" s="1955"/>
      <c r="H367" s="1909"/>
      <c r="I367" s="1909"/>
      <c r="J367" s="1909"/>
      <c r="K367" s="1909"/>
      <c r="L367" s="1909"/>
      <c r="M367" s="1909"/>
      <c r="N367" s="1909"/>
      <c r="O367" s="1909"/>
      <c r="P367" s="1909"/>
      <c r="Q367" s="1909"/>
      <c r="R367" s="1909"/>
      <c r="S367" s="1909"/>
      <c r="T367" s="1909"/>
      <c r="U367" s="1909"/>
      <c r="V367" s="1909"/>
      <c r="W367" s="1909"/>
      <c r="X367" s="1909"/>
      <c r="Y367" s="1909"/>
      <c r="Z367" s="1909"/>
      <c r="AA367" s="1909"/>
      <c r="AB367" s="1909"/>
      <c r="AC367" s="1909"/>
      <c r="AD367" s="1909"/>
      <c r="AE367" s="1909"/>
      <c r="AF367" s="1909"/>
      <c r="AG367" s="1909"/>
      <c r="AH367" s="1909"/>
      <c r="AI367" s="1909"/>
      <c r="AJ367" s="1909"/>
      <c r="AK367" s="1909"/>
      <c r="AL367" s="1909"/>
      <c r="AM367" s="1909"/>
      <c r="AN367" s="1909"/>
      <c r="AO367" s="1909"/>
      <c r="AP367" s="1909"/>
      <c r="AQ367" s="1909"/>
      <c r="AR367" s="1909"/>
      <c r="AS367" s="1909"/>
      <c r="AT367" s="1909"/>
      <c r="AU367" s="1909"/>
      <c r="AV367" s="1909"/>
      <c r="AW367" s="1909"/>
      <c r="AX367" s="1909"/>
      <c r="AY367" s="1909"/>
      <c r="AZ367" s="1909"/>
      <c r="BA367" s="1909"/>
      <c r="BB367" s="1909"/>
      <c r="BC367" s="1909"/>
      <c r="BD367" s="1909"/>
      <c r="BE367" s="1909"/>
      <c r="BF367" s="1909"/>
      <c r="BG367" s="1909"/>
      <c r="BH367" s="1909"/>
      <c r="BI367" s="1909"/>
    </row>
    <row r="368" spans="1:61">
      <c r="A368" s="1956"/>
      <c r="B368" s="1955"/>
      <c r="C368" s="1955"/>
      <c r="D368" s="1955"/>
      <c r="E368" s="1955"/>
      <c r="F368" s="1955"/>
      <c r="G368" s="1955"/>
      <c r="H368" s="1909"/>
      <c r="I368" s="1909"/>
      <c r="J368" s="1909"/>
      <c r="K368" s="1909"/>
      <c r="L368" s="1909"/>
      <c r="M368" s="1909"/>
      <c r="N368" s="1909"/>
      <c r="O368" s="1909"/>
      <c r="P368" s="1909"/>
      <c r="Q368" s="1909"/>
      <c r="R368" s="1909"/>
      <c r="S368" s="1909"/>
      <c r="T368" s="1909"/>
      <c r="U368" s="1909"/>
      <c r="V368" s="1909"/>
      <c r="W368" s="1909"/>
      <c r="X368" s="1909"/>
      <c r="Y368" s="1909"/>
      <c r="Z368" s="1909"/>
      <c r="AA368" s="1909"/>
      <c r="AB368" s="1909"/>
      <c r="AC368" s="1909"/>
      <c r="AD368" s="1909"/>
      <c r="AE368" s="1909"/>
      <c r="AF368" s="1909"/>
      <c r="AG368" s="1909"/>
      <c r="AH368" s="1909"/>
      <c r="AI368" s="1909"/>
      <c r="AJ368" s="1909"/>
      <c r="AK368" s="1909"/>
      <c r="AL368" s="1909"/>
      <c r="AM368" s="1909"/>
      <c r="AN368" s="1909"/>
      <c r="AO368" s="1909"/>
      <c r="AP368" s="1909"/>
      <c r="AQ368" s="1909"/>
      <c r="AR368" s="1909"/>
      <c r="AS368" s="1909"/>
      <c r="AT368" s="1909"/>
      <c r="AU368" s="1909"/>
      <c r="AV368" s="1909"/>
      <c r="AW368" s="1909"/>
      <c r="AX368" s="1909"/>
      <c r="AY368" s="1909"/>
      <c r="AZ368" s="1909"/>
      <c r="BA368" s="1909"/>
      <c r="BB368" s="1909"/>
      <c r="BC368" s="1909"/>
      <c r="BD368" s="1909"/>
      <c r="BE368" s="1909"/>
      <c r="BF368" s="1909"/>
      <c r="BG368" s="1909"/>
      <c r="BH368" s="1909"/>
      <c r="BI368" s="1909"/>
    </row>
    <row r="369" spans="1:61">
      <c r="A369" s="1956"/>
      <c r="B369" s="1955"/>
      <c r="C369" s="1955"/>
      <c r="D369" s="1955"/>
      <c r="E369" s="1955"/>
      <c r="F369" s="1955"/>
      <c r="G369" s="1955"/>
      <c r="H369" s="1909"/>
      <c r="I369" s="1909"/>
      <c r="J369" s="1909"/>
      <c r="K369" s="1909"/>
      <c r="L369" s="1909"/>
      <c r="M369" s="1909"/>
      <c r="N369" s="1909"/>
      <c r="O369" s="1909"/>
      <c r="P369" s="1909"/>
      <c r="Q369" s="1909"/>
      <c r="R369" s="1909"/>
      <c r="S369" s="1909"/>
      <c r="T369" s="1909"/>
      <c r="U369" s="1909"/>
      <c r="V369" s="1909"/>
      <c r="W369" s="1909"/>
      <c r="X369" s="1909"/>
      <c r="Y369" s="1909"/>
      <c r="Z369" s="1909"/>
      <c r="AA369" s="1909"/>
      <c r="AB369" s="1909"/>
      <c r="AC369" s="1909"/>
      <c r="AD369" s="1909"/>
      <c r="AE369" s="1909"/>
      <c r="AF369" s="1909"/>
      <c r="AG369" s="1909"/>
      <c r="AH369" s="1909"/>
      <c r="AI369" s="1909"/>
      <c r="AJ369" s="1909"/>
      <c r="AK369" s="1909"/>
      <c r="AL369" s="1909"/>
      <c r="AM369" s="1909"/>
      <c r="AN369" s="1909"/>
      <c r="AO369" s="1909"/>
      <c r="AP369" s="1909"/>
      <c r="AQ369" s="1909"/>
      <c r="AR369" s="1909"/>
      <c r="AS369" s="1909"/>
      <c r="AT369" s="1909"/>
      <c r="AU369" s="1909"/>
      <c r="AV369" s="1909"/>
      <c r="AW369" s="1909"/>
      <c r="AX369" s="1909"/>
      <c r="AY369" s="1909"/>
      <c r="AZ369" s="1909"/>
      <c r="BA369" s="1909"/>
      <c r="BB369" s="1909"/>
      <c r="BC369" s="1909"/>
      <c r="BD369" s="1909"/>
      <c r="BE369" s="1909"/>
      <c r="BF369" s="1909"/>
      <c r="BG369" s="1909"/>
      <c r="BH369" s="1909"/>
      <c r="BI369" s="1909"/>
    </row>
    <row r="370" spans="1:61">
      <c r="A370" s="1956"/>
      <c r="B370" s="1955"/>
      <c r="C370" s="1955"/>
      <c r="D370" s="1955"/>
      <c r="E370" s="1955"/>
      <c r="F370" s="1955"/>
      <c r="G370" s="1955"/>
      <c r="H370" s="1909"/>
      <c r="I370" s="1909"/>
      <c r="J370" s="1909"/>
      <c r="K370" s="1909"/>
      <c r="L370" s="1909"/>
      <c r="M370" s="1909"/>
      <c r="N370" s="1909"/>
      <c r="O370" s="1909"/>
      <c r="P370" s="1909"/>
      <c r="Q370" s="1909"/>
      <c r="R370" s="1909"/>
      <c r="S370" s="1909"/>
      <c r="T370" s="1909"/>
      <c r="U370" s="1909"/>
      <c r="V370" s="1909"/>
      <c r="W370" s="1909"/>
      <c r="X370" s="1909"/>
      <c r="Y370" s="1909"/>
      <c r="Z370" s="1909"/>
      <c r="AA370" s="1909"/>
      <c r="AB370" s="1909"/>
      <c r="AC370" s="1909"/>
      <c r="AD370" s="1909"/>
      <c r="AE370" s="1909"/>
      <c r="AF370" s="1909"/>
      <c r="AG370" s="1909"/>
      <c r="AH370" s="1909"/>
      <c r="AI370" s="1909"/>
      <c r="AJ370" s="1909"/>
      <c r="AK370" s="1909"/>
      <c r="AL370" s="1909"/>
      <c r="AM370" s="1909"/>
      <c r="AN370" s="1909"/>
      <c r="AO370" s="1909"/>
      <c r="AP370" s="1909"/>
      <c r="AQ370" s="1909"/>
      <c r="AR370" s="1909"/>
      <c r="AS370" s="1909"/>
      <c r="AT370" s="1909"/>
      <c r="AU370" s="1909"/>
      <c r="AV370" s="1909"/>
      <c r="AW370" s="1909"/>
      <c r="AX370" s="1909"/>
      <c r="AY370" s="1909"/>
      <c r="AZ370" s="1909"/>
      <c r="BA370" s="1909"/>
      <c r="BB370" s="1909"/>
      <c r="BC370" s="1909"/>
      <c r="BD370" s="1909"/>
      <c r="BE370" s="1909"/>
      <c r="BF370" s="1909"/>
      <c r="BG370" s="1909"/>
      <c r="BH370" s="1909"/>
      <c r="BI370" s="1909"/>
    </row>
    <row r="371" spans="1:61">
      <c r="A371" s="1956"/>
      <c r="B371" s="1955"/>
      <c r="C371" s="1955"/>
      <c r="D371" s="1955"/>
      <c r="E371" s="1955"/>
      <c r="F371" s="1955"/>
      <c r="G371" s="1955"/>
      <c r="H371" s="1909"/>
      <c r="I371" s="1909"/>
      <c r="J371" s="1909"/>
      <c r="K371" s="1909"/>
      <c r="L371" s="1909"/>
      <c r="M371" s="1909"/>
      <c r="N371" s="1909"/>
      <c r="O371" s="1909"/>
      <c r="P371" s="1909"/>
      <c r="Q371" s="1909"/>
      <c r="R371" s="1909"/>
      <c r="S371" s="1909"/>
      <c r="T371" s="1909"/>
      <c r="U371" s="1909"/>
      <c r="V371" s="1909"/>
      <c r="W371" s="1909"/>
      <c r="X371" s="1909"/>
      <c r="Y371" s="1909"/>
      <c r="Z371" s="1909"/>
      <c r="AA371" s="1909"/>
      <c r="AB371" s="1909"/>
      <c r="AC371" s="1909"/>
      <c r="AD371" s="1909"/>
      <c r="AE371" s="1909"/>
      <c r="AF371" s="1909"/>
      <c r="AG371" s="1909"/>
      <c r="AH371" s="1909"/>
      <c r="AI371" s="1909"/>
      <c r="AJ371" s="1909"/>
      <c r="AK371" s="1909"/>
      <c r="AL371" s="1909"/>
      <c r="AM371" s="1909"/>
      <c r="AN371" s="1909"/>
      <c r="AO371" s="1909"/>
      <c r="AP371" s="1909"/>
      <c r="AQ371" s="1909"/>
      <c r="AR371" s="1909"/>
      <c r="AS371" s="1909"/>
      <c r="AT371" s="1909"/>
      <c r="AU371" s="1909"/>
      <c r="AV371" s="1909"/>
      <c r="AW371" s="1909"/>
      <c r="AX371" s="1909"/>
      <c r="AY371" s="1909"/>
      <c r="AZ371" s="1909"/>
      <c r="BA371" s="1909"/>
      <c r="BB371" s="1909"/>
      <c r="BC371" s="1909"/>
      <c r="BD371" s="1909"/>
      <c r="BE371" s="1909"/>
      <c r="BF371" s="1909"/>
      <c r="BG371" s="1909"/>
      <c r="BH371" s="1909"/>
      <c r="BI371" s="1909"/>
    </row>
    <row r="372" spans="1:61">
      <c r="A372" s="1956"/>
      <c r="B372" s="1955"/>
      <c r="C372" s="1955"/>
      <c r="D372" s="1955"/>
      <c r="E372" s="1955"/>
      <c r="F372" s="1955"/>
      <c r="G372" s="1955"/>
      <c r="H372" s="1909"/>
      <c r="I372" s="1909"/>
      <c r="J372" s="1909"/>
      <c r="K372" s="1909"/>
      <c r="L372" s="1909"/>
      <c r="M372" s="1909"/>
      <c r="N372" s="1909"/>
      <c r="O372" s="1909"/>
      <c r="P372" s="1909"/>
      <c r="Q372" s="1909"/>
      <c r="R372" s="1909"/>
      <c r="S372" s="1909"/>
      <c r="T372" s="1909"/>
      <c r="U372" s="1909"/>
      <c r="V372" s="1909"/>
      <c r="W372" s="1909"/>
      <c r="X372" s="1909"/>
      <c r="Y372" s="1909"/>
      <c r="Z372" s="1909"/>
      <c r="AA372" s="1909"/>
      <c r="AB372" s="1909"/>
      <c r="AC372" s="1909"/>
      <c r="AD372" s="1909"/>
      <c r="AE372" s="1909"/>
      <c r="AF372" s="1909"/>
      <c r="AG372" s="1909"/>
      <c r="AH372" s="1909"/>
      <c r="AI372" s="1909"/>
      <c r="AJ372" s="1909"/>
      <c r="AK372" s="1909"/>
      <c r="AL372" s="1909"/>
      <c r="AM372" s="1909"/>
      <c r="AN372" s="1909"/>
      <c r="AO372" s="1909"/>
      <c r="AP372" s="1909"/>
      <c r="AQ372" s="1909"/>
      <c r="AR372" s="1909"/>
      <c r="AS372" s="1909"/>
      <c r="AT372" s="1909"/>
      <c r="AU372" s="1909"/>
      <c r="AV372" s="1909"/>
      <c r="AW372" s="1909"/>
      <c r="AX372" s="1909"/>
      <c r="AY372" s="1909"/>
      <c r="AZ372" s="1909"/>
      <c r="BA372" s="1909"/>
      <c r="BB372" s="1909"/>
      <c r="BC372" s="1909"/>
      <c r="BD372" s="1909"/>
      <c r="BE372" s="1909"/>
      <c r="BF372" s="1909"/>
      <c r="BG372" s="1909"/>
      <c r="BH372" s="1909"/>
      <c r="BI372" s="1909"/>
    </row>
    <row r="373" spans="1:61">
      <c r="A373" s="1956"/>
      <c r="B373" s="1955"/>
      <c r="C373" s="1955"/>
      <c r="D373" s="1955"/>
      <c r="E373" s="1955"/>
      <c r="F373" s="1955"/>
      <c r="G373" s="1955"/>
      <c r="H373" s="1909"/>
      <c r="I373" s="1909"/>
      <c r="J373" s="1909"/>
      <c r="K373" s="1909"/>
      <c r="L373" s="1909"/>
      <c r="M373" s="1909"/>
      <c r="N373" s="1909"/>
      <c r="O373" s="1909"/>
      <c r="P373" s="1909"/>
      <c r="Q373" s="1909"/>
      <c r="R373" s="1909"/>
      <c r="S373" s="1909"/>
      <c r="T373" s="1909"/>
      <c r="U373" s="1909"/>
      <c r="V373" s="1909"/>
      <c r="W373" s="1909"/>
      <c r="X373" s="1909"/>
      <c r="Y373" s="1909"/>
      <c r="Z373" s="1909"/>
      <c r="AA373" s="1909"/>
      <c r="AB373" s="1909"/>
      <c r="AC373" s="1909"/>
      <c r="AD373" s="1909"/>
      <c r="AE373" s="1909"/>
      <c r="AF373" s="1909"/>
      <c r="AG373" s="1909"/>
      <c r="AH373" s="1909"/>
      <c r="AI373" s="1909"/>
      <c r="AJ373" s="1909"/>
      <c r="AK373" s="1909"/>
      <c r="AL373" s="1909"/>
      <c r="AM373" s="1909"/>
      <c r="AN373" s="1909"/>
      <c r="AO373" s="1909"/>
      <c r="AP373" s="1909"/>
      <c r="AQ373" s="1909"/>
      <c r="AR373" s="1909"/>
      <c r="AS373" s="1909"/>
      <c r="AT373" s="1909"/>
      <c r="AU373" s="1909"/>
      <c r="AV373" s="1909"/>
      <c r="AW373" s="1909"/>
      <c r="AX373" s="1909"/>
      <c r="AY373" s="1909"/>
      <c r="AZ373" s="1909"/>
      <c r="BA373" s="1909"/>
      <c r="BB373" s="1909"/>
      <c r="BC373" s="1909"/>
      <c r="BD373" s="1909"/>
      <c r="BE373" s="1909"/>
      <c r="BF373" s="1909"/>
      <c r="BG373" s="1909"/>
      <c r="BH373" s="1909"/>
      <c r="BI373" s="1909"/>
    </row>
    <row r="374" spans="1:61">
      <c r="A374" s="1956"/>
      <c r="B374" s="1955"/>
      <c r="C374" s="1955"/>
      <c r="D374" s="1955"/>
      <c r="E374" s="1955"/>
      <c r="F374" s="1955"/>
      <c r="G374" s="1955"/>
      <c r="H374" s="1909"/>
      <c r="I374" s="1909"/>
      <c r="J374" s="1909"/>
      <c r="K374" s="1909"/>
      <c r="L374" s="1909"/>
      <c r="M374" s="1909"/>
      <c r="N374" s="1909"/>
      <c r="O374" s="1909"/>
      <c r="P374" s="1909"/>
      <c r="Q374" s="1909"/>
      <c r="R374" s="1909"/>
      <c r="S374" s="1909"/>
      <c r="T374" s="1909"/>
      <c r="U374" s="1909"/>
      <c r="V374" s="1909"/>
      <c r="W374" s="1909"/>
      <c r="X374" s="1909"/>
      <c r="Y374" s="1909"/>
      <c r="Z374" s="1909"/>
      <c r="AA374" s="1909"/>
      <c r="AB374" s="1909"/>
      <c r="AC374" s="1909"/>
      <c r="AD374" s="1909"/>
      <c r="AE374" s="1909"/>
      <c r="AF374" s="1909"/>
      <c r="AG374" s="1909"/>
      <c r="AH374" s="1909"/>
      <c r="AI374" s="1909"/>
      <c r="AJ374" s="1909"/>
      <c r="AK374" s="1909"/>
      <c r="AL374" s="1909"/>
      <c r="AM374" s="1909"/>
      <c r="AN374" s="1909"/>
      <c r="AO374" s="1909"/>
      <c r="AP374" s="1909"/>
      <c r="AQ374" s="1909"/>
      <c r="AR374" s="1909"/>
      <c r="AS374" s="1909"/>
      <c r="AT374" s="1909"/>
      <c r="AU374" s="1909"/>
      <c r="AV374" s="1909"/>
      <c r="AW374" s="1909"/>
      <c r="AX374" s="1909"/>
      <c r="AY374" s="1909"/>
      <c r="AZ374" s="1909"/>
      <c r="BA374" s="1909"/>
      <c r="BB374" s="1909"/>
      <c r="BC374" s="1909"/>
      <c r="BD374" s="1909"/>
      <c r="BE374" s="1909"/>
      <c r="BF374" s="1909"/>
      <c r="BG374" s="1909"/>
      <c r="BH374" s="1909"/>
      <c r="BI374" s="1909"/>
    </row>
    <row r="375" spans="1:61">
      <c r="A375" s="1956"/>
      <c r="B375" s="1955"/>
      <c r="C375" s="1955"/>
      <c r="D375" s="1955"/>
      <c r="E375" s="1955"/>
      <c r="F375" s="1955"/>
      <c r="G375" s="1955"/>
      <c r="H375" s="1909"/>
      <c r="I375" s="1909"/>
      <c r="J375" s="1909"/>
      <c r="K375" s="1909"/>
      <c r="L375" s="1909"/>
      <c r="M375" s="1909"/>
      <c r="N375" s="1909"/>
      <c r="O375" s="1909"/>
      <c r="P375" s="1909"/>
      <c r="Q375" s="1909"/>
      <c r="R375" s="1909"/>
      <c r="S375" s="1909"/>
      <c r="T375" s="1909"/>
      <c r="U375" s="1909"/>
      <c r="V375" s="1909"/>
      <c r="W375" s="1909"/>
      <c r="X375" s="1909"/>
      <c r="Y375" s="1909"/>
      <c r="Z375" s="1909"/>
      <c r="AA375" s="1909"/>
      <c r="AB375" s="1909"/>
      <c r="AC375" s="1909"/>
      <c r="AD375" s="1909"/>
      <c r="AE375" s="1909"/>
      <c r="AF375" s="1909"/>
      <c r="AG375" s="1909"/>
      <c r="AH375" s="1909"/>
      <c r="AI375" s="1909"/>
      <c r="AJ375" s="1909"/>
      <c r="AK375" s="1909"/>
      <c r="AL375" s="1909"/>
      <c r="AM375" s="1909"/>
      <c r="AN375" s="1909"/>
      <c r="AO375" s="1909"/>
      <c r="AP375" s="1909"/>
      <c r="AQ375" s="1909"/>
      <c r="AR375" s="1909"/>
      <c r="AS375" s="1909"/>
      <c r="AT375" s="1909"/>
      <c r="AU375" s="1909"/>
      <c r="AV375" s="1909"/>
      <c r="AW375" s="1909"/>
      <c r="AX375" s="1909"/>
      <c r="AY375" s="1909"/>
      <c r="AZ375" s="1909"/>
      <c r="BA375" s="1909"/>
      <c r="BB375" s="1909"/>
      <c r="BC375" s="1909"/>
      <c r="BD375" s="1909"/>
      <c r="BE375" s="1909"/>
      <c r="BF375" s="1909"/>
      <c r="BG375" s="1909"/>
      <c r="BH375" s="1909"/>
      <c r="BI375" s="1909"/>
    </row>
    <row r="376" spans="1:61">
      <c r="A376" s="1956"/>
      <c r="B376" s="1955"/>
      <c r="C376" s="1955"/>
      <c r="D376" s="1955"/>
      <c r="E376" s="1955"/>
      <c r="F376" s="1955"/>
      <c r="G376" s="1955"/>
      <c r="H376" s="1909"/>
      <c r="I376" s="1909"/>
      <c r="J376" s="1909"/>
      <c r="K376" s="1909"/>
      <c r="L376" s="1909"/>
      <c r="M376" s="1909"/>
      <c r="N376" s="1909"/>
      <c r="O376" s="1909"/>
      <c r="P376" s="1909"/>
      <c r="Q376" s="1909"/>
      <c r="R376" s="1909"/>
      <c r="S376" s="1909"/>
      <c r="T376" s="1909"/>
      <c r="U376" s="1909"/>
      <c r="V376" s="1909"/>
      <c r="W376" s="1909"/>
      <c r="X376" s="1909"/>
      <c r="Y376" s="1909"/>
      <c r="Z376" s="1909"/>
      <c r="AA376" s="1909"/>
      <c r="AB376" s="1909"/>
      <c r="AC376" s="1909"/>
      <c r="AD376" s="1909"/>
      <c r="AE376" s="1909"/>
      <c r="AF376" s="1909"/>
      <c r="AG376" s="1909"/>
      <c r="AH376" s="1909"/>
      <c r="AI376" s="1909"/>
      <c r="AJ376" s="1909"/>
      <c r="AK376" s="1909"/>
      <c r="AL376" s="1909"/>
      <c r="AM376" s="1909"/>
      <c r="AN376" s="1909"/>
      <c r="AO376" s="1909"/>
      <c r="AP376" s="1909"/>
      <c r="AQ376" s="1909"/>
      <c r="AR376" s="1909"/>
      <c r="AS376" s="1909"/>
      <c r="AT376" s="1909"/>
      <c r="AU376" s="1909"/>
      <c r="AV376" s="1909"/>
      <c r="AW376" s="1909"/>
      <c r="AX376" s="1909"/>
      <c r="AY376" s="1909"/>
      <c r="AZ376" s="1909"/>
      <c r="BA376" s="1909"/>
      <c r="BB376" s="1909"/>
      <c r="BC376" s="1909"/>
      <c r="BD376" s="1909"/>
      <c r="BE376" s="1909"/>
      <c r="BF376" s="1909"/>
      <c r="BG376" s="1909"/>
      <c r="BH376" s="1909"/>
      <c r="BI376" s="1909"/>
    </row>
    <row r="377" spans="1:61">
      <c r="A377" s="1956"/>
      <c r="B377" s="1955"/>
      <c r="C377" s="1955"/>
      <c r="D377" s="1955"/>
      <c r="E377" s="1955"/>
      <c r="F377" s="1955"/>
      <c r="G377" s="1955"/>
      <c r="H377" s="1909"/>
      <c r="I377" s="1909"/>
      <c r="J377" s="1909"/>
      <c r="K377" s="1909"/>
      <c r="L377" s="1909"/>
      <c r="M377" s="1909"/>
      <c r="N377" s="1909"/>
      <c r="O377" s="1909"/>
      <c r="P377" s="1909"/>
      <c r="Q377" s="1909"/>
      <c r="R377" s="1909"/>
      <c r="S377" s="1909"/>
      <c r="T377" s="1909"/>
      <c r="U377" s="1909"/>
      <c r="V377" s="1909"/>
      <c r="W377" s="1909"/>
      <c r="X377" s="1909"/>
      <c r="Y377" s="1909"/>
      <c r="Z377" s="1909"/>
      <c r="AA377" s="1909"/>
      <c r="AB377" s="1909"/>
      <c r="AC377" s="1909"/>
      <c r="AD377" s="1909"/>
      <c r="AE377" s="1909"/>
      <c r="AF377" s="1909"/>
      <c r="AG377" s="1909"/>
      <c r="AH377" s="1909"/>
      <c r="AI377" s="1909"/>
      <c r="AJ377" s="1909"/>
      <c r="AK377" s="1909"/>
      <c r="AL377" s="1909"/>
      <c r="AM377" s="1909"/>
      <c r="AN377" s="1909"/>
      <c r="AO377" s="1909"/>
      <c r="AP377" s="1909"/>
      <c r="AQ377" s="1909"/>
      <c r="AR377" s="1909"/>
      <c r="AS377" s="1909"/>
      <c r="AT377" s="1909"/>
      <c r="AU377" s="1909"/>
      <c r="AV377" s="1909"/>
      <c r="AW377" s="1909"/>
      <c r="AX377" s="1909"/>
      <c r="AY377" s="1909"/>
      <c r="AZ377" s="1909"/>
      <c r="BA377" s="1909"/>
      <c r="BB377" s="1909"/>
      <c r="BC377" s="1909"/>
      <c r="BD377" s="1909"/>
      <c r="BE377" s="1909"/>
      <c r="BF377" s="1909"/>
      <c r="BG377" s="1909"/>
      <c r="BH377" s="1909"/>
      <c r="BI377" s="1909"/>
    </row>
    <row r="378" spans="1:61">
      <c r="A378" s="1956"/>
      <c r="B378" s="1955"/>
      <c r="C378" s="1955"/>
      <c r="D378" s="1955"/>
      <c r="E378" s="1955"/>
      <c r="F378" s="1955"/>
      <c r="G378" s="1955"/>
      <c r="H378" s="1909"/>
      <c r="I378" s="1909"/>
      <c r="J378" s="1909"/>
      <c r="K378" s="1909"/>
      <c r="L378" s="1909"/>
      <c r="M378" s="1909"/>
      <c r="N378" s="1909"/>
      <c r="O378" s="1909"/>
      <c r="P378" s="1909"/>
      <c r="Q378" s="1909"/>
      <c r="R378" s="1909"/>
      <c r="S378" s="1909"/>
      <c r="T378" s="1909"/>
      <c r="U378" s="1909"/>
      <c r="V378" s="1909"/>
      <c r="W378" s="1909"/>
      <c r="X378" s="1909"/>
      <c r="Y378" s="1909"/>
      <c r="Z378" s="1909"/>
      <c r="AA378" s="1909"/>
      <c r="AB378" s="1909"/>
      <c r="AC378" s="1909"/>
      <c r="AD378" s="1909"/>
      <c r="AE378" s="1909"/>
      <c r="AF378" s="1909"/>
      <c r="AG378" s="1909"/>
      <c r="AH378" s="1909"/>
      <c r="AI378" s="1909"/>
      <c r="AJ378" s="1909"/>
      <c r="AK378" s="1909"/>
      <c r="AL378" s="1909"/>
      <c r="AM378" s="1909"/>
      <c r="AN378" s="1909"/>
      <c r="AO378" s="1909"/>
      <c r="AP378" s="1909"/>
      <c r="AQ378" s="1909"/>
      <c r="AR378" s="1909"/>
      <c r="AS378" s="1909"/>
      <c r="AT378" s="1909"/>
      <c r="AU378" s="1909"/>
      <c r="AV378" s="1909"/>
      <c r="AW378" s="1909"/>
      <c r="AX378" s="1909"/>
      <c r="AY378" s="1909"/>
      <c r="AZ378" s="1909"/>
      <c r="BA378" s="1909"/>
      <c r="BB378" s="1909"/>
      <c r="BC378" s="1909"/>
      <c r="BD378" s="1909"/>
      <c r="BE378" s="1909"/>
      <c r="BF378" s="1909"/>
      <c r="BG378" s="1909"/>
      <c r="BH378" s="1909"/>
      <c r="BI378" s="1909"/>
    </row>
    <row r="379" spans="1:61">
      <c r="A379" s="1956"/>
      <c r="B379" s="1955"/>
      <c r="C379" s="1955"/>
      <c r="D379" s="1955"/>
      <c r="E379" s="1955"/>
      <c r="F379" s="1955"/>
      <c r="G379" s="1955"/>
      <c r="H379" s="1909"/>
      <c r="I379" s="1909"/>
      <c r="J379" s="1909"/>
      <c r="K379" s="1909"/>
      <c r="L379" s="1909"/>
      <c r="M379" s="1909"/>
      <c r="N379" s="1909"/>
      <c r="O379" s="1909"/>
      <c r="P379" s="1909"/>
      <c r="Q379" s="1909"/>
      <c r="R379" s="1909"/>
      <c r="S379" s="1909"/>
      <c r="T379" s="1909"/>
      <c r="U379" s="1909"/>
      <c r="V379" s="1909"/>
      <c r="W379" s="1909"/>
      <c r="X379" s="1909"/>
      <c r="Y379" s="1909"/>
      <c r="Z379" s="1909"/>
      <c r="AA379" s="1909"/>
      <c r="AB379" s="1909"/>
      <c r="AC379" s="1909"/>
      <c r="AD379" s="1909"/>
      <c r="AE379" s="1909"/>
      <c r="AF379" s="1909"/>
      <c r="AG379" s="1909"/>
      <c r="AH379" s="1909"/>
      <c r="AI379" s="1909"/>
      <c r="AJ379" s="1909"/>
      <c r="AK379" s="1909"/>
      <c r="AL379" s="1909"/>
      <c r="AM379" s="1909"/>
      <c r="AN379" s="1909"/>
      <c r="AO379" s="1909"/>
      <c r="AP379" s="1909"/>
      <c r="AQ379" s="1909"/>
      <c r="AR379" s="1909"/>
      <c r="AS379" s="1909"/>
      <c r="AT379" s="1909"/>
      <c r="AU379" s="1909"/>
      <c r="AV379" s="1909"/>
      <c r="AW379" s="1909"/>
      <c r="AX379" s="1909"/>
      <c r="AY379" s="1909"/>
      <c r="AZ379" s="1909"/>
      <c r="BA379" s="1909"/>
      <c r="BB379" s="1909"/>
      <c r="BC379" s="1909"/>
      <c r="BD379" s="1909"/>
      <c r="BE379" s="1909"/>
      <c r="BF379" s="1909"/>
      <c r="BG379" s="1909"/>
      <c r="BH379" s="1909"/>
      <c r="BI379" s="1909"/>
    </row>
    <row r="380" spans="1:61">
      <c r="A380" s="1956"/>
      <c r="B380" s="1955"/>
      <c r="C380" s="1955"/>
      <c r="D380" s="1955"/>
      <c r="E380" s="1955"/>
      <c r="F380" s="1955"/>
      <c r="G380" s="1955"/>
      <c r="H380" s="1909"/>
      <c r="I380" s="1909"/>
      <c r="J380" s="1909"/>
      <c r="K380" s="1909"/>
      <c r="L380" s="1909"/>
      <c r="M380" s="1909"/>
      <c r="N380" s="1909"/>
      <c r="O380" s="1909"/>
      <c r="P380" s="1909"/>
      <c r="Q380" s="1909"/>
      <c r="R380" s="1909"/>
      <c r="S380" s="1909"/>
      <c r="T380" s="1909"/>
      <c r="U380" s="1909"/>
      <c r="V380" s="1909"/>
      <c r="W380" s="1909"/>
      <c r="X380" s="1909"/>
      <c r="Y380" s="1909"/>
      <c r="Z380" s="1909"/>
      <c r="AA380" s="1909"/>
      <c r="AB380" s="1909"/>
      <c r="AC380" s="1909"/>
      <c r="AD380" s="1909"/>
      <c r="AE380" s="1909"/>
      <c r="AF380" s="1909"/>
      <c r="AG380" s="1909"/>
      <c r="AH380" s="1909"/>
      <c r="AI380" s="1909"/>
      <c r="AJ380" s="1909"/>
      <c r="AK380" s="1909"/>
      <c r="AL380" s="1909"/>
      <c r="AM380" s="1909"/>
      <c r="AN380" s="1909"/>
      <c r="AO380" s="1909"/>
      <c r="AP380" s="1909"/>
      <c r="AQ380" s="1909"/>
      <c r="AR380" s="1909"/>
      <c r="AS380" s="1909"/>
      <c r="AT380" s="1909"/>
      <c r="AU380" s="1909"/>
      <c r="AV380" s="1909"/>
      <c r="AW380" s="1909"/>
      <c r="AX380" s="1909"/>
      <c r="AY380" s="1909"/>
      <c r="AZ380" s="1909"/>
      <c r="BA380" s="1909"/>
      <c r="BB380" s="1909"/>
      <c r="BC380" s="1909"/>
      <c r="BD380" s="1909"/>
      <c r="BE380" s="1909"/>
      <c r="BF380" s="1909"/>
      <c r="BG380" s="1909"/>
      <c r="BH380" s="1909"/>
      <c r="BI380" s="1909"/>
    </row>
    <row r="381" spans="1:61">
      <c r="A381" s="1956"/>
      <c r="B381" s="1955"/>
      <c r="C381" s="1955"/>
      <c r="D381" s="1955"/>
      <c r="E381" s="1955"/>
      <c r="F381" s="1955"/>
      <c r="G381" s="1955"/>
      <c r="H381" s="1909"/>
      <c r="I381" s="1909"/>
      <c r="J381" s="1909"/>
      <c r="K381" s="1909"/>
      <c r="L381" s="1909"/>
      <c r="M381" s="1909"/>
      <c r="N381" s="1909"/>
      <c r="O381" s="1909"/>
      <c r="P381" s="1909"/>
      <c r="Q381" s="1909"/>
      <c r="R381" s="1909"/>
      <c r="S381" s="1909"/>
      <c r="T381" s="1909"/>
      <c r="U381" s="1909"/>
      <c r="V381" s="1909"/>
      <c r="W381" s="1909"/>
      <c r="X381" s="1909"/>
      <c r="Y381" s="1909"/>
      <c r="Z381" s="1909"/>
      <c r="AA381" s="1909"/>
      <c r="AB381" s="1909"/>
      <c r="AC381" s="1909"/>
      <c r="AD381" s="1909"/>
      <c r="AE381" s="1909"/>
      <c r="AF381" s="1909"/>
      <c r="AG381" s="1909"/>
      <c r="AH381" s="1909"/>
      <c r="AI381" s="1909"/>
      <c r="AJ381" s="1909"/>
      <c r="AK381" s="1909"/>
      <c r="AL381" s="1909"/>
      <c r="AM381" s="1909"/>
      <c r="AN381" s="1909"/>
      <c r="AO381" s="1909"/>
      <c r="AP381" s="1909"/>
      <c r="AQ381" s="1909"/>
      <c r="AR381" s="1909"/>
      <c r="AS381" s="1909"/>
      <c r="AT381" s="1909"/>
      <c r="AU381" s="1909"/>
      <c r="AV381" s="1909"/>
      <c r="AW381" s="1909"/>
      <c r="AX381" s="1909"/>
      <c r="AY381" s="1909"/>
      <c r="AZ381" s="1909"/>
      <c r="BA381" s="1909"/>
      <c r="BB381" s="1909"/>
      <c r="BC381" s="1909"/>
      <c r="BD381" s="1909"/>
      <c r="BE381" s="1909"/>
      <c r="BF381" s="1909"/>
      <c r="BG381" s="1909"/>
      <c r="BH381" s="1909"/>
      <c r="BI381" s="1909"/>
    </row>
    <row r="382" spans="1:61">
      <c r="A382" s="1956"/>
      <c r="B382" s="1955"/>
      <c r="C382" s="1955"/>
      <c r="D382" s="1955"/>
      <c r="E382" s="1955"/>
      <c r="F382" s="1955"/>
      <c r="G382" s="1955"/>
      <c r="H382" s="1909"/>
      <c r="I382" s="1909"/>
      <c r="J382" s="1909"/>
      <c r="K382" s="1909"/>
      <c r="L382" s="1909"/>
      <c r="M382" s="1909"/>
      <c r="N382" s="1909"/>
      <c r="O382" s="1909"/>
      <c r="P382" s="1909"/>
      <c r="Q382" s="1909"/>
      <c r="R382" s="1909"/>
      <c r="S382" s="1909"/>
      <c r="T382" s="1909"/>
      <c r="U382" s="1909"/>
      <c r="V382" s="1909"/>
      <c r="W382" s="1909"/>
      <c r="X382" s="1909"/>
      <c r="Y382" s="1909"/>
      <c r="Z382" s="1909"/>
      <c r="AA382" s="1909"/>
      <c r="AB382" s="1909"/>
      <c r="AC382" s="1909"/>
      <c r="AD382" s="1909"/>
      <c r="AE382" s="1909"/>
      <c r="AF382" s="1909"/>
      <c r="AG382" s="1909"/>
      <c r="AH382" s="1909"/>
      <c r="AI382" s="1909"/>
      <c r="AJ382" s="1909"/>
      <c r="AK382" s="1909"/>
      <c r="AL382" s="1909"/>
      <c r="AM382" s="1909"/>
      <c r="AN382" s="1909"/>
      <c r="AO382" s="1909"/>
      <c r="AP382" s="1909"/>
      <c r="AQ382" s="1909"/>
      <c r="AR382" s="1909"/>
      <c r="AS382" s="1909"/>
      <c r="AT382" s="1909"/>
      <c r="AU382" s="1909"/>
      <c r="AV382" s="1909"/>
      <c r="AW382" s="1909"/>
      <c r="AX382" s="1909"/>
      <c r="AY382" s="1909"/>
      <c r="AZ382" s="1909"/>
      <c r="BA382" s="1909"/>
      <c r="BB382" s="1909"/>
      <c r="BC382" s="1909"/>
      <c r="BD382" s="1909"/>
      <c r="BE382" s="1909"/>
      <c r="BF382" s="1909"/>
      <c r="BG382" s="1909"/>
      <c r="BH382" s="1909"/>
      <c r="BI382" s="1909"/>
    </row>
    <row r="383" spans="1:61">
      <c r="A383" s="1956"/>
      <c r="B383" s="1955"/>
      <c r="C383" s="1955"/>
      <c r="D383" s="1955"/>
      <c r="E383" s="1955"/>
      <c r="F383" s="1955"/>
      <c r="G383" s="1955"/>
      <c r="H383" s="1909"/>
      <c r="I383" s="1909"/>
      <c r="J383" s="1909"/>
      <c r="K383" s="1909"/>
      <c r="L383" s="1909"/>
      <c r="M383" s="1909"/>
      <c r="N383" s="1909"/>
      <c r="O383" s="1909"/>
      <c r="P383" s="1909"/>
      <c r="Q383" s="1909"/>
      <c r="R383" s="1909"/>
      <c r="S383" s="1909"/>
      <c r="T383" s="1909"/>
      <c r="U383" s="1909"/>
      <c r="V383" s="1909"/>
      <c r="W383" s="1909"/>
      <c r="X383" s="1909"/>
      <c r="Y383" s="1909"/>
      <c r="Z383" s="1909"/>
      <c r="AA383" s="1909"/>
      <c r="AB383" s="1909"/>
      <c r="AC383" s="1909"/>
      <c r="AD383" s="1909"/>
      <c r="AE383" s="1909"/>
      <c r="AF383" s="1909"/>
      <c r="AG383" s="1909"/>
      <c r="AH383" s="1909"/>
      <c r="AI383" s="1909"/>
      <c r="AJ383" s="1909"/>
      <c r="AK383" s="1909"/>
      <c r="AL383" s="1909"/>
      <c r="AM383" s="1909"/>
      <c r="AN383" s="1909"/>
      <c r="AO383" s="1909"/>
      <c r="AP383" s="1909"/>
      <c r="AQ383" s="1909"/>
      <c r="AR383" s="1909"/>
      <c r="AS383" s="1909"/>
      <c r="AT383" s="1909"/>
      <c r="AU383" s="1909"/>
      <c r="AV383" s="1909"/>
      <c r="AW383" s="1909"/>
      <c r="AX383" s="1909"/>
      <c r="AY383" s="1909"/>
      <c r="AZ383" s="1909"/>
      <c r="BA383" s="1909"/>
      <c r="BB383" s="1909"/>
      <c r="BC383" s="1909"/>
      <c r="BD383" s="1909"/>
      <c r="BE383" s="1909"/>
      <c r="BF383" s="1909"/>
      <c r="BG383" s="1909"/>
      <c r="BH383" s="1909"/>
      <c r="BI383" s="1909"/>
    </row>
    <row r="384" spans="1:61">
      <c r="A384" s="1956"/>
      <c r="B384" s="1955"/>
      <c r="C384" s="1955"/>
      <c r="D384" s="1955"/>
      <c r="E384" s="1955"/>
      <c r="F384" s="1955"/>
      <c r="G384" s="1955"/>
      <c r="H384" s="1909"/>
      <c r="I384" s="1909"/>
      <c r="J384" s="1909"/>
      <c r="K384" s="1909"/>
      <c r="L384" s="1909"/>
      <c r="M384" s="1909"/>
      <c r="N384" s="1909"/>
      <c r="O384" s="1909"/>
      <c r="P384" s="1909"/>
      <c r="Q384" s="1909"/>
      <c r="R384" s="1909"/>
      <c r="S384" s="1909"/>
      <c r="T384" s="1909"/>
      <c r="U384" s="1909"/>
      <c r="V384" s="1909"/>
      <c r="W384" s="1909"/>
      <c r="X384" s="1909"/>
      <c r="Y384" s="1909"/>
      <c r="Z384" s="1909"/>
      <c r="AA384" s="1909"/>
      <c r="AB384" s="1909"/>
      <c r="AC384" s="1909"/>
      <c r="AD384" s="1909"/>
      <c r="AE384" s="1909"/>
      <c r="AF384" s="1909"/>
      <c r="AG384" s="1909"/>
      <c r="AH384" s="1909"/>
      <c r="AI384" s="1909"/>
      <c r="AJ384" s="1909"/>
      <c r="AK384" s="1909"/>
      <c r="AL384" s="1909"/>
      <c r="AM384" s="1909"/>
      <c r="AN384" s="1909"/>
      <c r="AO384" s="1909"/>
      <c r="AP384" s="1909"/>
      <c r="AQ384" s="1909"/>
      <c r="AR384" s="1909"/>
      <c r="AS384" s="1909"/>
      <c r="AT384" s="1909"/>
      <c r="AU384" s="1909"/>
      <c r="AV384" s="1909"/>
      <c r="AW384" s="1909"/>
      <c r="AX384" s="1909"/>
      <c r="AY384" s="1909"/>
      <c r="AZ384" s="1909"/>
      <c r="BA384" s="1909"/>
      <c r="BB384" s="1909"/>
      <c r="BC384" s="1909"/>
      <c r="BD384" s="1909"/>
      <c r="BE384" s="1909"/>
      <c r="BF384" s="1909"/>
      <c r="BG384" s="1909"/>
      <c r="BH384" s="1909"/>
      <c r="BI384" s="1909"/>
    </row>
    <row r="385" spans="1:61">
      <c r="A385" s="1956"/>
      <c r="B385" s="1955"/>
      <c r="C385" s="1955"/>
      <c r="D385" s="1955"/>
      <c r="E385" s="1955"/>
      <c r="F385" s="1955"/>
      <c r="G385" s="1955"/>
      <c r="H385" s="1909"/>
      <c r="I385" s="1909"/>
      <c r="J385" s="1909"/>
      <c r="K385" s="1909"/>
      <c r="L385" s="1909"/>
      <c r="M385" s="1909"/>
      <c r="N385" s="1909"/>
      <c r="O385" s="1909"/>
      <c r="P385" s="1909"/>
      <c r="Q385" s="1909"/>
      <c r="R385" s="1909"/>
      <c r="S385" s="1909"/>
      <c r="T385" s="1909"/>
      <c r="U385" s="1909"/>
      <c r="V385" s="1909"/>
      <c r="W385" s="1909"/>
      <c r="X385" s="1909"/>
      <c r="Y385" s="1909"/>
      <c r="Z385" s="1909"/>
      <c r="AA385" s="1909"/>
      <c r="AB385" s="1909"/>
      <c r="AC385" s="1909"/>
      <c r="AD385" s="1909"/>
      <c r="AE385" s="1909"/>
      <c r="AF385" s="1909"/>
      <c r="AG385" s="1909"/>
      <c r="AH385" s="1909"/>
      <c r="AI385" s="1909"/>
      <c r="AJ385" s="1909"/>
      <c r="AK385" s="1909"/>
      <c r="AL385" s="1909"/>
      <c r="AM385" s="1909"/>
      <c r="AN385" s="1909"/>
      <c r="AO385" s="1909"/>
      <c r="AP385" s="1909"/>
      <c r="AQ385" s="1909"/>
      <c r="AR385" s="1909"/>
      <c r="AS385" s="1909"/>
      <c r="AT385" s="1909"/>
      <c r="AU385" s="1909"/>
      <c r="AV385" s="1909"/>
      <c r="AW385" s="1909"/>
      <c r="AX385" s="1909"/>
      <c r="AY385" s="1909"/>
      <c r="AZ385" s="1909"/>
      <c r="BA385" s="1909"/>
      <c r="BB385" s="1909"/>
      <c r="BC385" s="1909"/>
      <c r="BD385" s="1909"/>
      <c r="BE385" s="1909"/>
      <c r="BF385" s="1909"/>
      <c r="BG385" s="1909"/>
      <c r="BH385" s="1909"/>
      <c r="BI385" s="1909"/>
    </row>
    <row r="386" spans="1:61">
      <c r="A386" s="1956"/>
      <c r="B386" s="1955"/>
      <c r="C386" s="1955"/>
      <c r="D386" s="1955"/>
      <c r="E386" s="1955"/>
      <c r="F386" s="1955"/>
      <c r="G386" s="1955"/>
      <c r="H386" s="1909"/>
      <c r="I386" s="1909"/>
      <c r="J386" s="1909"/>
      <c r="K386" s="1909"/>
      <c r="L386" s="1909"/>
      <c r="M386" s="1909"/>
      <c r="N386" s="1909"/>
      <c r="O386" s="1909"/>
      <c r="P386" s="1909"/>
      <c r="Q386" s="1909"/>
      <c r="R386" s="1909"/>
      <c r="S386" s="1909"/>
      <c r="T386" s="1909"/>
      <c r="U386" s="1909"/>
      <c r="V386" s="1909"/>
      <c r="W386" s="1909"/>
      <c r="X386" s="1909"/>
      <c r="Y386" s="1909"/>
      <c r="Z386" s="1909"/>
      <c r="AA386" s="1909"/>
      <c r="AB386" s="1909"/>
      <c r="AC386" s="1909"/>
      <c r="AD386" s="1909"/>
      <c r="AE386" s="1909"/>
      <c r="AF386" s="1909"/>
      <c r="AG386" s="1909"/>
      <c r="AH386" s="1909"/>
      <c r="AI386" s="1909"/>
      <c r="AJ386" s="1909"/>
      <c r="AK386" s="1909"/>
      <c r="AL386" s="1909"/>
      <c r="AM386" s="1909"/>
      <c r="AN386" s="1909"/>
      <c r="AO386" s="1909"/>
      <c r="AP386" s="1909"/>
      <c r="AQ386" s="1909"/>
      <c r="AR386" s="1909"/>
      <c r="AS386" s="1909"/>
      <c r="AT386" s="1909"/>
      <c r="AU386" s="1909"/>
      <c r="AV386" s="1909"/>
      <c r="AW386" s="1909"/>
      <c r="AX386" s="1909"/>
      <c r="AY386" s="1909"/>
      <c r="AZ386" s="1909"/>
      <c r="BA386" s="1909"/>
      <c r="BB386" s="1909"/>
      <c r="BC386" s="1909"/>
      <c r="BD386" s="1909"/>
      <c r="BE386" s="1909"/>
      <c r="BF386" s="1909"/>
      <c r="BG386" s="1909"/>
      <c r="BH386" s="1909"/>
      <c r="BI386" s="1909"/>
    </row>
    <row r="387" spans="1:61">
      <c r="A387" s="1956"/>
      <c r="B387" s="1955"/>
      <c r="C387" s="1955"/>
      <c r="D387" s="1955"/>
      <c r="E387" s="1955"/>
      <c r="F387" s="1955"/>
      <c r="G387" s="1955"/>
      <c r="H387" s="1909"/>
      <c r="I387" s="1909"/>
      <c r="J387" s="1909"/>
      <c r="K387" s="1909"/>
      <c r="L387" s="1909"/>
      <c r="M387" s="1909"/>
      <c r="N387" s="1909"/>
      <c r="O387" s="1909"/>
      <c r="P387" s="1909"/>
      <c r="Q387" s="1909"/>
      <c r="R387" s="1909"/>
      <c r="S387" s="1909"/>
      <c r="T387" s="1909"/>
      <c r="U387" s="1909"/>
      <c r="V387" s="1909"/>
      <c r="W387" s="1909"/>
      <c r="X387" s="1909"/>
      <c r="Y387" s="1909"/>
      <c r="Z387" s="1909"/>
      <c r="AA387" s="1909"/>
      <c r="AB387" s="1909"/>
      <c r="AC387" s="1909"/>
      <c r="AD387" s="1909"/>
      <c r="AE387" s="1909"/>
      <c r="AF387" s="1909"/>
      <c r="AG387" s="1909"/>
      <c r="AH387" s="1909"/>
      <c r="AI387" s="1909"/>
      <c r="AJ387" s="1909"/>
      <c r="AK387" s="1909"/>
      <c r="AL387" s="1909"/>
      <c r="AM387" s="1909"/>
      <c r="AN387" s="1909"/>
      <c r="AO387" s="1909"/>
      <c r="AP387" s="1909"/>
      <c r="AQ387" s="1909"/>
      <c r="AR387" s="1909"/>
      <c r="AS387" s="1909"/>
      <c r="AT387" s="1909"/>
      <c r="AU387" s="1909"/>
      <c r="AV387" s="1909"/>
      <c r="AW387" s="1909"/>
      <c r="AX387" s="1909"/>
      <c r="AY387" s="1909"/>
      <c r="AZ387" s="1909"/>
      <c r="BA387" s="1909"/>
      <c r="BB387" s="1909"/>
      <c r="BC387" s="1909"/>
      <c r="BD387" s="1909"/>
      <c r="BE387" s="1909"/>
      <c r="BF387" s="1909"/>
      <c r="BG387" s="1909"/>
      <c r="BH387" s="1909"/>
      <c r="BI387" s="1909"/>
    </row>
    <row r="388" spans="1:61">
      <c r="A388" s="1956"/>
      <c r="B388" s="1955"/>
      <c r="C388" s="1955"/>
      <c r="D388" s="1955"/>
      <c r="E388" s="1955"/>
      <c r="F388" s="1955"/>
      <c r="G388" s="1955"/>
      <c r="H388" s="1909"/>
      <c r="I388" s="1909"/>
      <c r="J388" s="1909"/>
      <c r="K388" s="1909"/>
      <c r="L388" s="1909"/>
      <c r="M388" s="1909"/>
      <c r="N388" s="1909"/>
      <c r="O388" s="1909"/>
      <c r="P388" s="1909"/>
      <c r="Q388" s="1909"/>
      <c r="R388" s="1909"/>
      <c r="S388" s="1909"/>
      <c r="T388" s="1909"/>
      <c r="U388" s="1909"/>
      <c r="V388" s="1909"/>
      <c r="W388" s="1909"/>
      <c r="X388" s="1909"/>
      <c r="Y388" s="1909"/>
      <c r="Z388" s="1909"/>
      <c r="AA388" s="1909"/>
      <c r="AB388" s="1909"/>
      <c r="AC388" s="1909"/>
      <c r="AD388" s="1909"/>
      <c r="AE388" s="1909"/>
      <c r="AF388" s="1909"/>
      <c r="AG388" s="1909"/>
      <c r="AH388" s="1909"/>
      <c r="AI388" s="1909"/>
      <c r="AJ388" s="1909"/>
      <c r="AK388" s="1909"/>
      <c r="AL388" s="1909"/>
      <c r="AM388" s="1909"/>
      <c r="AN388" s="1909"/>
      <c r="AO388" s="1909"/>
      <c r="AP388" s="1909"/>
      <c r="AQ388" s="1909"/>
      <c r="AR388" s="1909"/>
      <c r="AS388" s="1909"/>
      <c r="AT388" s="1909"/>
      <c r="AU388" s="1909"/>
      <c r="AV388" s="1909"/>
      <c r="AW388" s="1909"/>
      <c r="AX388" s="1909"/>
      <c r="AY388" s="1909"/>
      <c r="AZ388" s="1909"/>
      <c r="BA388" s="1909"/>
      <c r="BB388" s="1909"/>
      <c r="BC388" s="1909"/>
      <c r="BD388" s="1909"/>
      <c r="BE388" s="1909"/>
      <c r="BF388" s="1909"/>
      <c r="BG388" s="1909"/>
      <c r="BH388" s="1909"/>
      <c r="BI388" s="1909"/>
    </row>
    <row r="389" spans="1:61">
      <c r="A389" s="1956"/>
      <c r="B389" s="1955"/>
      <c r="C389" s="1955"/>
      <c r="D389" s="1955"/>
      <c r="E389" s="1955"/>
      <c r="F389" s="1955"/>
      <c r="G389" s="1955"/>
      <c r="H389" s="1909"/>
      <c r="I389" s="1909"/>
      <c r="J389" s="1909"/>
      <c r="K389" s="1909"/>
      <c r="L389" s="1909"/>
      <c r="M389" s="1909"/>
      <c r="N389" s="1909"/>
      <c r="O389" s="1909"/>
      <c r="P389" s="1909"/>
      <c r="Q389" s="1909"/>
      <c r="R389" s="1909"/>
      <c r="S389" s="1909"/>
      <c r="T389" s="1909"/>
      <c r="U389" s="1909"/>
      <c r="V389" s="1909"/>
      <c r="W389" s="1909"/>
      <c r="X389" s="1909"/>
      <c r="Y389" s="1909"/>
      <c r="Z389" s="1909"/>
      <c r="AA389" s="1909"/>
      <c r="AB389" s="1909"/>
      <c r="AC389" s="1909"/>
      <c r="AD389" s="1909"/>
      <c r="AE389" s="1909"/>
      <c r="AF389" s="1909"/>
      <c r="AG389" s="1909"/>
      <c r="AH389" s="1909"/>
      <c r="AI389" s="1909"/>
      <c r="AJ389" s="1909"/>
      <c r="AK389" s="1909"/>
      <c r="AL389" s="1909"/>
      <c r="AM389" s="1909"/>
      <c r="AN389" s="1909"/>
      <c r="AO389" s="1909"/>
      <c r="AP389" s="1909"/>
      <c r="AQ389" s="1909"/>
      <c r="AR389" s="1909"/>
      <c r="AS389" s="1909"/>
      <c r="AT389" s="1909"/>
      <c r="AU389" s="1909"/>
      <c r="AV389" s="1909"/>
      <c r="AW389" s="1909"/>
      <c r="AX389" s="1909"/>
      <c r="AY389" s="1909"/>
      <c r="AZ389" s="1909"/>
      <c r="BA389" s="1909"/>
      <c r="BB389" s="1909"/>
      <c r="BC389" s="1909"/>
      <c r="BD389" s="1909"/>
      <c r="BE389" s="1909"/>
      <c r="BF389" s="1909"/>
      <c r="BG389" s="1909"/>
      <c r="BH389" s="1909"/>
      <c r="BI389" s="1909"/>
    </row>
    <row r="390" spans="1:61">
      <c r="A390" s="1956"/>
      <c r="B390" s="1955"/>
      <c r="C390" s="1955"/>
      <c r="D390" s="1955"/>
      <c r="E390" s="1955"/>
      <c r="F390" s="1955"/>
      <c r="G390" s="1955"/>
      <c r="H390" s="1909"/>
      <c r="I390" s="1909"/>
      <c r="J390" s="1909"/>
      <c r="K390" s="1909"/>
      <c r="L390" s="1909"/>
      <c r="M390" s="1909"/>
      <c r="N390" s="1909"/>
      <c r="O390" s="1909"/>
      <c r="P390" s="1909"/>
      <c r="Q390" s="1909"/>
      <c r="R390" s="1909"/>
      <c r="S390" s="1909"/>
      <c r="T390" s="1909"/>
      <c r="U390" s="1909"/>
      <c r="V390" s="1909"/>
      <c r="W390" s="1909"/>
      <c r="X390" s="1909"/>
      <c r="Y390" s="1909"/>
      <c r="Z390" s="1909"/>
      <c r="AA390" s="1909"/>
      <c r="AB390" s="1909"/>
      <c r="AC390" s="1909"/>
      <c r="AD390" s="1909"/>
      <c r="AE390" s="1909"/>
      <c r="AF390" s="1909"/>
      <c r="AG390" s="1909"/>
      <c r="AH390" s="1909"/>
      <c r="AI390" s="1909"/>
      <c r="AJ390" s="1909"/>
      <c r="AK390" s="1909"/>
      <c r="AL390" s="1909"/>
      <c r="AM390" s="1909"/>
      <c r="AN390" s="1909"/>
      <c r="AO390" s="1909"/>
      <c r="AP390" s="1909"/>
      <c r="AQ390" s="1909"/>
      <c r="AR390" s="1909"/>
      <c r="AS390" s="1909"/>
      <c r="AT390" s="1909"/>
      <c r="AU390" s="1909"/>
      <c r="AV390" s="1909"/>
      <c r="AW390" s="1909"/>
      <c r="AX390" s="1909"/>
      <c r="AY390" s="1909"/>
      <c r="AZ390" s="1909"/>
      <c r="BA390" s="1909"/>
      <c r="BB390" s="1909"/>
      <c r="BC390" s="1909"/>
      <c r="BD390" s="1909"/>
      <c r="BE390" s="1909"/>
      <c r="BF390" s="1909"/>
      <c r="BG390" s="1909"/>
      <c r="BH390" s="1909"/>
      <c r="BI390" s="1909"/>
    </row>
    <row r="391" spans="1:61">
      <c r="A391" s="1956"/>
      <c r="B391" s="1955"/>
      <c r="C391" s="1955"/>
      <c r="D391" s="1955"/>
      <c r="E391" s="1955"/>
      <c r="F391" s="1955"/>
      <c r="G391" s="1955"/>
      <c r="H391" s="1909"/>
      <c r="I391" s="1909"/>
      <c r="J391" s="1909"/>
      <c r="K391" s="1909"/>
      <c r="L391" s="1909"/>
      <c r="M391" s="1909"/>
      <c r="N391" s="1909"/>
      <c r="O391" s="1909"/>
      <c r="P391" s="1909"/>
      <c r="Q391" s="1909"/>
      <c r="R391" s="1909"/>
      <c r="S391" s="1909"/>
      <c r="T391" s="1909"/>
      <c r="U391" s="1909"/>
      <c r="V391" s="1909"/>
      <c r="W391" s="1909"/>
      <c r="X391" s="1909"/>
      <c r="Y391" s="1909"/>
      <c r="Z391" s="1909"/>
      <c r="AA391" s="1909"/>
      <c r="AB391" s="1909"/>
      <c r="AC391" s="1909"/>
      <c r="AD391" s="1909"/>
      <c r="AE391" s="1909"/>
      <c r="AF391" s="1909"/>
      <c r="AG391" s="1909"/>
      <c r="AH391" s="1909"/>
      <c r="AI391" s="1909"/>
      <c r="AJ391" s="1909"/>
      <c r="AK391" s="1909"/>
      <c r="AL391" s="1909"/>
      <c r="AM391" s="1909"/>
      <c r="AN391" s="1909"/>
      <c r="AO391" s="1909"/>
      <c r="AP391" s="1909"/>
      <c r="AQ391" s="1909"/>
      <c r="AR391" s="1909"/>
      <c r="AS391" s="1909"/>
      <c r="AT391" s="1909"/>
      <c r="AU391" s="1909"/>
      <c r="AV391" s="1909"/>
      <c r="AW391" s="1909"/>
      <c r="AX391" s="1909"/>
      <c r="AY391" s="1909"/>
      <c r="AZ391" s="1909"/>
      <c r="BA391" s="1909"/>
      <c r="BB391" s="1909"/>
      <c r="BC391" s="1909"/>
      <c r="BD391" s="1909"/>
      <c r="BE391" s="1909"/>
      <c r="BF391" s="1909"/>
      <c r="BG391" s="1909"/>
      <c r="BH391" s="1909"/>
      <c r="BI391" s="1909"/>
    </row>
    <row r="392" spans="1:61">
      <c r="A392" s="1956"/>
      <c r="B392" s="1955"/>
      <c r="C392" s="1955"/>
      <c r="D392" s="1955"/>
      <c r="E392" s="1955"/>
      <c r="F392" s="1955"/>
      <c r="G392" s="1955"/>
      <c r="H392" s="1909"/>
      <c r="I392" s="1909"/>
      <c r="J392" s="1909"/>
      <c r="K392" s="1909"/>
      <c r="L392" s="1909"/>
      <c r="M392" s="1909"/>
      <c r="N392" s="1909"/>
      <c r="O392" s="1909"/>
      <c r="P392" s="1909"/>
      <c r="Q392" s="1909"/>
      <c r="R392" s="1909"/>
      <c r="S392" s="1909"/>
      <c r="T392" s="1909"/>
      <c r="U392" s="1909"/>
      <c r="V392" s="1909"/>
      <c r="W392" s="1909"/>
      <c r="X392" s="1909"/>
      <c r="Y392" s="1909"/>
      <c r="Z392" s="1909"/>
      <c r="AA392" s="1909"/>
      <c r="AB392" s="1909"/>
      <c r="AC392" s="1909"/>
      <c r="AD392" s="1909"/>
      <c r="AE392" s="1909"/>
      <c r="AF392" s="1909"/>
      <c r="AG392" s="1909"/>
      <c r="AH392" s="1909"/>
      <c r="AI392" s="1909"/>
      <c r="AJ392" s="1909"/>
      <c r="AK392" s="1909"/>
      <c r="AL392" s="1909"/>
      <c r="AM392" s="1909"/>
      <c r="AN392" s="1909"/>
      <c r="AO392" s="1909"/>
      <c r="AP392" s="1909"/>
      <c r="AQ392" s="1909"/>
      <c r="AR392" s="1909"/>
      <c r="AS392" s="1909"/>
      <c r="AT392" s="1909"/>
      <c r="AU392" s="1909"/>
      <c r="AV392" s="1909"/>
      <c r="AW392" s="1909"/>
      <c r="AX392" s="1909"/>
      <c r="AY392" s="1909"/>
      <c r="AZ392" s="1909"/>
      <c r="BA392" s="1909"/>
      <c r="BB392" s="1909"/>
      <c r="BC392" s="1909"/>
      <c r="BD392" s="1909"/>
      <c r="BE392" s="1909"/>
      <c r="BF392" s="1909"/>
      <c r="BG392" s="1909"/>
      <c r="BH392" s="1909"/>
      <c r="BI392" s="1909"/>
    </row>
    <row r="393" spans="1:61">
      <c r="A393" s="1956"/>
      <c r="B393" s="1955"/>
      <c r="C393" s="1955"/>
      <c r="D393" s="1955"/>
      <c r="E393" s="1955"/>
      <c r="F393" s="1955"/>
      <c r="G393" s="1955"/>
      <c r="H393" s="1909"/>
      <c r="I393" s="1909"/>
      <c r="J393" s="1909"/>
      <c r="K393" s="1909"/>
      <c r="L393" s="1909"/>
      <c r="M393" s="1909"/>
      <c r="N393" s="1909"/>
      <c r="O393" s="1909"/>
      <c r="P393" s="1909"/>
      <c r="Q393" s="1909"/>
      <c r="R393" s="1909"/>
      <c r="S393" s="1909"/>
      <c r="T393" s="1909"/>
      <c r="U393" s="1909"/>
      <c r="V393" s="1909"/>
      <c r="W393" s="1909"/>
      <c r="X393" s="1909"/>
      <c r="Y393" s="1909"/>
      <c r="Z393" s="1909"/>
      <c r="AA393" s="1909"/>
      <c r="AB393" s="1909"/>
      <c r="AC393" s="1909"/>
      <c r="AD393" s="1909"/>
      <c r="AE393" s="1909"/>
      <c r="AF393" s="1909"/>
      <c r="AG393" s="1909"/>
      <c r="AH393" s="1909"/>
      <c r="AI393" s="1909"/>
      <c r="AJ393" s="1909"/>
      <c r="AK393" s="1909"/>
      <c r="AL393" s="1909"/>
      <c r="AM393" s="1909"/>
      <c r="AN393" s="1909"/>
      <c r="AO393" s="1909"/>
      <c r="AP393" s="1909"/>
      <c r="AQ393" s="1909"/>
      <c r="AR393" s="1909"/>
      <c r="AS393" s="1909"/>
      <c r="AT393" s="1909"/>
      <c r="AU393" s="1909"/>
      <c r="AV393" s="1909"/>
      <c r="AW393" s="1909"/>
      <c r="AX393" s="1909"/>
      <c r="AY393" s="1909"/>
      <c r="AZ393" s="1909"/>
      <c r="BA393" s="1909"/>
      <c r="BB393" s="1909"/>
      <c r="BC393" s="1909"/>
      <c r="BD393" s="1909"/>
      <c r="BE393" s="1909"/>
      <c r="BF393" s="1909"/>
      <c r="BG393" s="1909"/>
      <c r="BH393" s="1909"/>
      <c r="BI393" s="1909"/>
    </row>
    <row r="394" spans="1:61">
      <c r="A394" s="1956"/>
      <c r="B394" s="1955"/>
      <c r="C394" s="1955"/>
      <c r="D394" s="1955"/>
      <c r="E394" s="1955"/>
      <c r="F394" s="1955"/>
      <c r="G394" s="1955"/>
      <c r="H394" s="1909"/>
      <c r="I394" s="1909"/>
      <c r="J394" s="1909"/>
      <c r="K394" s="1909"/>
      <c r="L394" s="1909"/>
      <c r="M394" s="1909"/>
      <c r="N394" s="1909"/>
      <c r="O394" s="1909"/>
      <c r="P394" s="1909"/>
      <c r="Q394" s="1909"/>
      <c r="R394" s="1909"/>
      <c r="S394" s="1909"/>
      <c r="T394" s="1909"/>
      <c r="U394" s="1909"/>
      <c r="V394" s="1909"/>
      <c r="W394" s="1909"/>
      <c r="X394" s="1909"/>
      <c r="Y394" s="1909"/>
      <c r="Z394" s="1909"/>
      <c r="AA394" s="1909"/>
      <c r="AB394" s="1909"/>
      <c r="AC394" s="1909"/>
      <c r="AD394" s="1909"/>
      <c r="AE394" s="1909"/>
      <c r="AF394" s="1909"/>
      <c r="AG394" s="1909"/>
      <c r="AH394" s="1909"/>
      <c r="AI394" s="1909"/>
      <c r="AJ394" s="1909"/>
      <c r="AK394" s="1909"/>
      <c r="AL394" s="1909"/>
      <c r="AM394" s="1909"/>
      <c r="AN394" s="1909"/>
      <c r="AO394" s="1909"/>
      <c r="AP394" s="1909"/>
      <c r="AQ394" s="1909"/>
      <c r="AR394" s="1909"/>
      <c r="AS394" s="1909"/>
      <c r="AT394" s="1909"/>
      <c r="AU394" s="1909"/>
      <c r="AV394" s="1909"/>
      <c r="AW394" s="1909"/>
      <c r="AX394" s="1909"/>
      <c r="AY394" s="1909"/>
      <c r="AZ394" s="1909"/>
      <c r="BA394" s="1909"/>
      <c r="BB394" s="1909"/>
      <c r="BC394" s="1909"/>
      <c r="BD394" s="1909"/>
      <c r="BE394" s="1909"/>
      <c r="BF394" s="1909"/>
      <c r="BG394" s="1909"/>
      <c r="BH394" s="1909"/>
      <c r="BI394" s="1909"/>
    </row>
    <row r="395" spans="1:61">
      <c r="A395" s="1956"/>
      <c r="B395" s="1955"/>
      <c r="C395" s="1955"/>
      <c r="D395" s="1955"/>
      <c r="E395" s="1955"/>
      <c r="F395" s="1955"/>
      <c r="G395" s="1955"/>
      <c r="H395" s="1909"/>
      <c r="I395" s="1909"/>
      <c r="J395" s="1909"/>
      <c r="K395" s="1909"/>
      <c r="L395" s="1909"/>
      <c r="M395" s="1909"/>
      <c r="N395" s="1909"/>
      <c r="O395" s="1909"/>
      <c r="P395" s="1909"/>
      <c r="Q395" s="1909"/>
      <c r="R395" s="1909"/>
      <c r="S395" s="1909"/>
      <c r="T395" s="1909"/>
      <c r="U395" s="1909"/>
      <c r="V395" s="1909"/>
      <c r="W395" s="1909"/>
      <c r="X395" s="1909"/>
      <c r="Y395" s="1909"/>
      <c r="Z395" s="1909"/>
      <c r="AA395" s="1909"/>
      <c r="AB395" s="1909"/>
      <c r="AC395" s="1909"/>
      <c r="AD395" s="1909"/>
      <c r="AE395" s="1909"/>
      <c r="AF395" s="1909"/>
      <c r="AG395" s="1909"/>
      <c r="AH395" s="1909"/>
      <c r="AI395" s="1909"/>
      <c r="AJ395" s="1909"/>
      <c r="AK395" s="1909"/>
      <c r="AL395" s="1909"/>
      <c r="AM395" s="1909"/>
      <c r="AN395" s="1909"/>
      <c r="AO395" s="1909"/>
      <c r="AP395" s="1909"/>
      <c r="AQ395" s="1909"/>
      <c r="AR395" s="1909"/>
      <c r="AS395" s="1909"/>
      <c r="AT395" s="1909"/>
      <c r="AU395" s="1909"/>
      <c r="AV395" s="1909"/>
      <c r="AW395" s="1909"/>
      <c r="AX395" s="1909"/>
      <c r="AY395" s="1909"/>
      <c r="AZ395" s="1909"/>
      <c r="BA395" s="1909"/>
      <c r="BB395" s="1909"/>
      <c r="BC395" s="1909"/>
      <c r="BD395" s="1909"/>
      <c r="BE395" s="1909"/>
      <c r="BF395" s="1909"/>
      <c r="BG395" s="1909"/>
      <c r="BH395" s="1909"/>
      <c r="BI395" s="1909"/>
    </row>
    <row r="396" spans="1:61">
      <c r="A396" s="1956"/>
      <c r="B396" s="1955"/>
      <c r="C396" s="1955"/>
      <c r="D396" s="1955"/>
      <c r="E396" s="1955"/>
      <c r="F396" s="1955"/>
      <c r="G396" s="1955"/>
      <c r="H396" s="1909"/>
      <c r="I396" s="1909"/>
      <c r="J396" s="1909"/>
      <c r="K396" s="1909"/>
      <c r="L396" s="1909"/>
      <c r="M396" s="1909"/>
      <c r="N396" s="1909"/>
      <c r="O396" s="1909"/>
      <c r="P396" s="1909"/>
      <c r="Q396" s="1909"/>
      <c r="R396" s="1909"/>
      <c r="S396" s="1909"/>
      <c r="T396" s="1909"/>
      <c r="U396" s="1909"/>
      <c r="V396" s="1909"/>
      <c r="W396" s="1909"/>
      <c r="X396" s="1909"/>
      <c r="Y396" s="1909"/>
      <c r="Z396" s="1909"/>
      <c r="AA396" s="1909"/>
      <c r="AB396" s="1909"/>
      <c r="AC396" s="1909"/>
      <c r="AD396" s="1909"/>
      <c r="AE396" s="1909"/>
      <c r="AF396" s="1909"/>
      <c r="AG396" s="1909"/>
      <c r="AH396" s="1909"/>
      <c r="AI396" s="1909"/>
      <c r="AJ396" s="1909"/>
      <c r="AK396" s="1909"/>
      <c r="AL396" s="1909"/>
      <c r="AM396" s="1909"/>
      <c r="AN396" s="1909"/>
      <c r="AO396" s="1909"/>
      <c r="AP396" s="1909"/>
      <c r="AQ396" s="1909"/>
      <c r="AR396" s="1909"/>
      <c r="AS396" s="1909"/>
      <c r="AT396" s="1909"/>
      <c r="AU396" s="1909"/>
      <c r="AV396" s="1909"/>
      <c r="AW396" s="1909"/>
      <c r="AX396" s="1909"/>
      <c r="AY396" s="1909"/>
      <c r="AZ396" s="1909"/>
      <c r="BA396" s="1909"/>
      <c r="BB396" s="1909"/>
      <c r="BC396" s="1909"/>
      <c r="BD396" s="1909"/>
      <c r="BE396" s="1909"/>
      <c r="BF396" s="1909"/>
      <c r="BG396" s="1909"/>
      <c r="BH396" s="1909"/>
      <c r="BI396" s="1909"/>
    </row>
    <row r="397" spans="1:61">
      <c r="A397" s="1956"/>
      <c r="B397" s="1955"/>
      <c r="C397" s="1955"/>
      <c r="D397" s="1955"/>
      <c r="E397" s="1955"/>
      <c r="F397" s="1955"/>
      <c r="G397" s="1955"/>
      <c r="H397" s="1909"/>
      <c r="I397" s="1909"/>
      <c r="J397" s="1909"/>
      <c r="K397" s="1909"/>
      <c r="L397" s="1909"/>
      <c r="M397" s="1909"/>
      <c r="N397" s="1909"/>
      <c r="O397" s="1909"/>
      <c r="P397" s="1909"/>
      <c r="Q397" s="1909"/>
      <c r="R397" s="1909"/>
      <c r="S397" s="1909"/>
      <c r="T397" s="1909"/>
      <c r="U397" s="1909"/>
      <c r="V397" s="1909"/>
      <c r="W397" s="1909"/>
      <c r="X397" s="1909"/>
      <c r="Y397" s="1909"/>
      <c r="Z397" s="1909"/>
      <c r="AA397" s="1909"/>
      <c r="AB397" s="1909"/>
      <c r="AC397" s="1909"/>
      <c r="AD397" s="1909"/>
      <c r="AE397" s="1909"/>
      <c r="AF397" s="1909"/>
      <c r="AG397" s="1909"/>
      <c r="AH397" s="1909"/>
      <c r="AI397" s="1909"/>
      <c r="AJ397" s="1909"/>
      <c r="AK397" s="1909"/>
      <c r="AL397" s="1909"/>
      <c r="AM397" s="1909"/>
      <c r="AN397" s="1909"/>
      <c r="AO397" s="1909"/>
      <c r="AP397" s="1909"/>
      <c r="AQ397" s="1909"/>
      <c r="AR397" s="1909"/>
      <c r="AS397" s="1909"/>
      <c r="AT397" s="1909"/>
      <c r="AU397" s="1909"/>
      <c r="AV397" s="1909"/>
      <c r="AW397" s="1909"/>
      <c r="AX397" s="1909"/>
      <c r="AY397" s="1909"/>
      <c r="AZ397" s="1909"/>
      <c r="BA397" s="1909"/>
      <c r="BB397" s="1909"/>
      <c r="BC397" s="1909"/>
      <c r="BD397" s="1909"/>
      <c r="BE397" s="1909"/>
      <c r="BF397" s="1909"/>
      <c r="BG397" s="1909"/>
      <c r="BH397" s="1909"/>
      <c r="BI397" s="1909"/>
    </row>
    <row r="398" spans="1:61">
      <c r="A398" s="1956"/>
      <c r="B398" s="1955"/>
      <c r="C398" s="1955"/>
      <c r="D398" s="1955"/>
      <c r="E398" s="1955"/>
      <c r="F398" s="1955"/>
      <c r="G398" s="1955"/>
      <c r="H398" s="1909"/>
      <c r="I398" s="1909"/>
      <c r="J398" s="1909"/>
      <c r="K398" s="1909"/>
      <c r="L398" s="1909"/>
      <c r="M398" s="1909"/>
      <c r="N398" s="1909"/>
      <c r="O398" s="1909"/>
      <c r="P398" s="1909"/>
      <c r="Q398" s="1909"/>
      <c r="R398" s="1909"/>
      <c r="S398" s="1909"/>
      <c r="T398" s="1909"/>
      <c r="U398" s="1909"/>
      <c r="V398" s="1909"/>
      <c r="W398" s="1909"/>
      <c r="X398" s="1909"/>
      <c r="Y398" s="1909"/>
      <c r="Z398" s="1909"/>
      <c r="AA398" s="1909"/>
      <c r="AB398" s="1909"/>
      <c r="AC398" s="1909"/>
      <c r="AD398" s="1909"/>
      <c r="AE398" s="1909"/>
      <c r="AF398" s="1909"/>
      <c r="AG398" s="1909"/>
      <c r="AH398" s="1909"/>
      <c r="AI398" s="1909"/>
      <c r="AJ398" s="1909"/>
      <c r="AK398" s="1909"/>
      <c r="AL398" s="1909"/>
      <c r="AM398" s="1909"/>
      <c r="AN398" s="1909"/>
      <c r="AO398" s="1909"/>
      <c r="AP398" s="1909"/>
      <c r="AQ398" s="1909"/>
      <c r="AR398" s="1909"/>
      <c r="AS398" s="1909"/>
      <c r="AT398" s="1909"/>
      <c r="AU398" s="1909"/>
      <c r="AV398" s="1909"/>
      <c r="AW398" s="1909"/>
      <c r="AX398" s="1909"/>
      <c r="AY398" s="1909"/>
      <c r="AZ398" s="1909"/>
      <c r="BA398" s="1909"/>
      <c r="BB398" s="1909"/>
      <c r="BC398" s="1909"/>
      <c r="BD398" s="1909"/>
      <c r="BE398" s="1909"/>
      <c r="BF398" s="1909"/>
      <c r="BG398" s="1909"/>
      <c r="BH398" s="1909"/>
      <c r="BI398" s="1909"/>
    </row>
    <row r="399" spans="1:61">
      <c r="A399" s="1956"/>
      <c r="B399" s="1955"/>
      <c r="C399" s="1955"/>
      <c r="D399" s="1955"/>
      <c r="E399" s="1955"/>
      <c r="F399" s="1955"/>
      <c r="G399" s="1955"/>
      <c r="H399" s="1909"/>
      <c r="I399" s="1909"/>
      <c r="J399" s="1909"/>
      <c r="K399" s="1909"/>
      <c r="L399" s="1909"/>
      <c r="M399" s="1909"/>
      <c r="N399" s="1909"/>
      <c r="O399" s="1909"/>
      <c r="P399" s="1909"/>
      <c r="Q399" s="1909"/>
      <c r="R399" s="1909"/>
      <c r="S399" s="1909"/>
      <c r="T399" s="1909"/>
      <c r="U399" s="1909"/>
      <c r="V399" s="1909"/>
      <c r="W399" s="1909"/>
      <c r="X399" s="1909"/>
      <c r="Y399" s="1909"/>
      <c r="Z399" s="1909"/>
      <c r="AA399" s="1909"/>
      <c r="AB399" s="1909"/>
      <c r="AC399" s="1909"/>
      <c r="AD399" s="1909"/>
      <c r="AE399" s="1909"/>
      <c r="AF399" s="1909"/>
      <c r="AG399" s="1909"/>
      <c r="AH399" s="1909"/>
      <c r="AI399" s="1909"/>
      <c r="AJ399" s="1909"/>
      <c r="AK399" s="1909"/>
      <c r="AL399" s="1909"/>
      <c r="AM399" s="1909"/>
      <c r="AN399" s="1909"/>
      <c r="AO399" s="1909"/>
      <c r="AP399" s="1909"/>
      <c r="AQ399" s="1909"/>
      <c r="AR399" s="1909"/>
      <c r="AS399" s="1909"/>
      <c r="AT399" s="1909"/>
      <c r="AU399" s="1909"/>
      <c r="AV399" s="1909"/>
      <c r="AW399" s="1909"/>
      <c r="AX399" s="1909"/>
      <c r="AY399" s="1909"/>
      <c r="AZ399" s="1909"/>
      <c r="BA399" s="1909"/>
      <c r="BB399" s="1909"/>
      <c r="BC399" s="1909"/>
      <c r="BD399" s="1909"/>
      <c r="BE399" s="1909"/>
      <c r="BF399" s="1909"/>
      <c r="BG399" s="1909"/>
      <c r="BH399" s="1909"/>
      <c r="BI399" s="1909"/>
    </row>
    <row r="400" spans="1:61">
      <c r="A400" s="1956"/>
      <c r="B400" s="1955"/>
      <c r="C400" s="1955"/>
      <c r="D400" s="1955"/>
      <c r="E400" s="1955"/>
      <c r="F400" s="1955"/>
      <c r="G400" s="1955"/>
      <c r="H400" s="1909"/>
      <c r="I400" s="1909"/>
      <c r="J400" s="1909"/>
      <c r="K400" s="1909"/>
      <c r="L400" s="1909"/>
      <c r="M400" s="1909"/>
      <c r="N400" s="1909"/>
      <c r="O400" s="1909"/>
      <c r="P400" s="1909"/>
      <c r="Q400" s="1909"/>
      <c r="R400" s="1909"/>
      <c r="S400" s="1909"/>
      <c r="T400" s="1909"/>
      <c r="U400" s="1909"/>
      <c r="V400" s="1909"/>
      <c r="W400" s="1909"/>
      <c r="X400" s="1909"/>
      <c r="Y400" s="1909"/>
      <c r="Z400" s="1909"/>
      <c r="AA400" s="1909"/>
      <c r="AB400" s="1909"/>
      <c r="AC400" s="1909"/>
      <c r="AD400" s="1909"/>
      <c r="AE400" s="1909"/>
      <c r="AF400" s="1909"/>
      <c r="AG400" s="1909"/>
      <c r="AH400" s="1909"/>
      <c r="AI400" s="1909"/>
      <c r="AJ400" s="1909"/>
      <c r="AK400" s="1909"/>
      <c r="AL400" s="1909"/>
      <c r="AM400" s="1909"/>
      <c r="AN400" s="1909"/>
      <c r="AO400" s="1909"/>
      <c r="AP400" s="1909"/>
      <c r="AQ400" s="1909"/>
      <c r="AR400" s="1909"/>
      <c r="AS400" s="1909"/>
      <c r="AT400" s="1909"/>
      <c r="AU400" s="1909"/>
      <c r="AV400" s="1909"/>
      <c r="AW400" s="1909"/>
      <c r="AX400" s="1909"/>
      <c r="AY400" s="1909"/>
      <c r="AZ400" s="1909"/>
      <c r="BA400" s="1909"/>
      <c r="BB400" s="1909"/>
      <c r="BC400" s="1909"/>
      <c r="BD400" s="1909"/>
      <c r="BE400" s="1909"/>
      <c r="BF400" s="1909"/>
      <c r="BG400" s="1909"/>
      <c r="BH400" s="1909"/>
      <c r="BI400" s="1909"/>
    </row>
    <row r="401" spans="1:61">
      <c r="A401" s="1956"/>
      <c r="B401" s="1955"/>
      <c r="C401" s="1955"/>
      <c r="D401" s="1955"/>
      <c r="E401" s="1955"/>
      <c r="F401" s="1955"/>
      <c r="G401" s="1955"/>
      <c r="H401" s="1909"/>
      <c r="I401" s="1909"/>
      <c r="J401" s="1909"/>
      <c r="K401" s="1909"/>
      <c r="L401" s="1909"/>
      <c r="M401" s="1909"/>
      <c r="N401" s="1909"/>
      <c r="O401" s="1909"/>
      <c r="P401" s="1909"/>
      <c r="Q401" s="1909"/>
      <c r="R401" s="1909"/>
      <c r="S401" s="1909"/>
      <c r="T401" s="1909"/>
      <c r="U401" s="1909"/>
      <c r="V401" s="1909"/>
      <c r="W401" s="1909"/>
      <c r="X401" s="1909"/>
      <c r="Y401" s="1909"/>
      <c r="Z401" s="1909"/>
      <c r="AA401" s="1909"/>
      <c r="AB401" s="1909"/>
      <c r="AC401" s="1909"/>
      <c r="AD401" s="1909"/>
      <c r="AE401" s="1909"/>
      <c r="AF401" s="1909"/>
      <c r="AG401" s="1909"/>
      <c r="AH401" s="1909"/>
      <c r="AI401" s="1909"/>
      <c r="AJ401" s="1909"/>
      <c r="AK401" s="1909"/>
      <c r="AL401" s="1909"/>
      <c r="AM401" s="1909"/>
      <c r="AN401" s="1909"/>
      <c r="AO401" s="1909"/>
      <c r="AP401" s="1909"/>
      <c r="AQ401" s="1909"/>
      <c r="AR401" s="1909"/>
      <c r="AS401" s="1909"/>
      <c r="AT401" s="1909"/>
      <c r="AU401" s="1909"/>
      <c r="AV401" s="1909"/>
      <c r="AW401" s="1909"/>
      <c r="AX401" s="1909"/>
      <c r="AY401" s="1909"/>
      <c r="AZ401" s="1909"/>
      <c r="BA401" s="1909"/>
      <c r="BB401" s="1909"/>
      <c r="BC401" s="1909"/>
      <c r="BD401" s="1909"/>
      <c r="BE401" s="1909"/>
      <c r="BF401" s="1909"/>
      <c r="BG401" s="1909"/>
      <c r="BH401" s="1909"/>
      <c r="BI401" s="1909"/>
    </row>
    <row r="402" spans="1:61">
      <c r="A402" s="1956"/>
      <c r="B402" s="1955"/>
      <c r="C402" s="1955"/>
      <c r="D402" s="1955"/>
      <c r="E402" s="1955"/>
      <c r="F402" s="1955"/>
      <c r="G402" s="1955"/>
      <c r="H402" s="1909"/>
      <c r="I402" s="1909"/>
      <c r="J402" s="1909"/>
      <c r="K402" s="1909"/>
      <c r="L402" s="1909"/>
      <c r="M402" s="1909"/>
      <c r="N402" s="1909"/>
      <c r="O402" s="1909"/>
      <c r="P402" s="1909"/>
      <c r="Q402" s="1909"/>
      <c r="R402" s="1909"/>
      <c r="S402" s="1909"/>
      <c r="T402" s="1909"/>
      <c r="U402" s="1909"/>
      <c r="V402" s="1909"/>
      <c r="W402" s="1909"/>
      <c r="X402" s="1909"/>
      <c r="Y402" s="1909"/>
      <c r="Z402" s="1909"/>
      <c r="AA402" s="1909"/>
      <c r="AB402" s="1909"/>
      <c r="AC402" s="1909"/>
      <c r="AD402" s="1909"/>
      <c r="AE402" s="1909"/>
      <c r="AF402" s="1909"/>
      <c r="AG402" s="1909"/>
      <c r="AH402" s="1909"/>
      <c r="AI402" s="1909"/>
      <c r="AJ402" s="1909"/>
      <c r="AK402" s="1909"/>
      <c r="AL402" s="1909"/>
      <c r="AM402" s="1909"/>
      <c r="AN402" s="1909"/>
      <c r="AO402" s="1909"/>
      <c r="AP402" s="1909"/>
      <c r="AQ402" s="1909"/>
      <c r="AR402" s="1909"/>
      <c r="AS402" s="1909"/>
      <c r="AT402" s="1909"/>
      <c r="AU402" s="1909"/>
      <c r="AV402" s="1909"/>
      <c r="AW402" s="1909"/>
      <c r="AX402" s="1909"/>
      <c r="AY402" s="1909"/>
      <c r="AZ402" s="1909"/>
      <c r="BA402" s="1909"/>
      <c r="BB402" s="1909"/>
      <c r="BC402" s="1909"/>
      <c r="BD402" s="1909"/>
      <c r="BE402" s="1909"/>
      <c r="BF402" s="1909"/>
      <c r="BG402" s="1909"/>
      <c r="BH402" s="1909"/>
      <c r="BI402" s="1909"/>
    </row>
    <row r="403" spans="1:61">
      <c r="A403" s="1956"/>
      <c r="B403" s="1955"/>
      <c r="C403" s="1955"/>
      <c r="D403" s="1955"/>
      <c r="E403" s="1955"/>
      <c r="F403" s="1955"/>
      <c r="G403" s="1955"/>
      <c r="H403" s="1909"/>
      <c r="I403" s="1909"/>
      <c r="J403" s="1909"/>
      <c r="K403" s="1909"/>
      <c r="L403" s="1909"/>
      <c r="M403" s="1909"/>
      <c r="N403" s="1909"/>
      <c r="O403" s="1909"/>
      <c r="P403" s="1909"/>
      <c r="Q403" s="1909"/>
      <c r="R403" s="1909"/>
      <c r="S403" s="1909"/>
      <c r="T403" s="1909"/>
      <c r="U403" s="1909"/>
      <c r="V403" s="1909"/>
      <c r="W403" s="1909"/>
      <c r="X403" s="1909"/>
      <c r="Y403" s="1909"/>
      <c r="Z403" s="1909"/>
      <c r="AA403" s="1909"/>
      <c r="AB403" s="1909"/>
      <c r="AC403" s="1909"/>
      <c r="AD403" s="1909"/>
      <c r="AE403" s="1909"/>
      <c r="AF403" s="1909"/>
      <c r="AG403" s="1909"/>
      <c r="AH403" s="1909"/>
      <c r="AI403" s="1909"/>
      <c r="AJ403" s="1909"/>
      <c r="AK403" s="1909"/>
      <c r="AL403" s="1909"/>
      <c r="AM403" s="1909"/>
      <c r="AN403" s="1909"/>
      <c r="AO403" s="1909"/>
      <c r="AP403" s="1909"/>
      <c r="AQ403" s="1909"/>
      <c r="AR403" s="1909"/>
      <c r="AS403" s="1909"/>
      <c r="AT403" s="1909"/>
      <c r="AU403" s="1909"/>
      <c r="AV403" s="1909"/>
      <c r="AW403" s="1909"/>
      <c r="AX403" s="1909"/>
      <c r="AY403" s="1909"/>
      <c r="AZ403" s="1909"/>
      <c r="BA403" s="1909"/>
      <c r="BB403" s="1909"/>
      <c r="BC403" s="1909"/>
      <c r="BD403" s="1909"/>
      <c r="BE403" s="1909"/>
      <c r="BF403" s="1909"/>
      <c r="BG403" s="1909"/>
      <c r="BH403" s="1909"/>
      <c r="BI403" s="1909"/>
    </row>
    <row r="404" spans="1:61">
      <c r="A404" s="1956"/>
      <c r="B404" s="1955"/>
      <c r="C404" s="1955"/>
      <c r="D404" s="1955"/>
      <c r="E404" s="1955"/>
      <c r="F404" s="1955"/>
      <c r="G404" s="1955"/>
      <c r="H404" s="1909"/>
      <c r="I404" s="1909"/>
      <c r="J404" s="1909"/>
      <c r="K404" s="1909"/>
      <c r="L404" s="1909"/>
      <c r="M404" s="1909"/>
      <c r="N404" s="1909"/>
      <c r="O404" s="1909"/>
      <c r="P404" s="1909"/>
      <c r="Q404" s="1909"/>
      <c r="R404" s="1909"/>
      <c r="S404" s="1909"/>
      <c r="T404" s="1909"/>
      <c r="U404" s="1909"/>
      <c r="V404" s="1909"/>
      <c r="W404" s="1909"/>
      <c r="X404" s="1909"/>
      <c r="Y404" s="1909"/>
      <c r="Z404" s="1909"/>
      <c r="AA404" s="1909"/>
      <c r="AB404" s="1909"/>
      <c r="AC404" s="1909"/>
      <c r="AD404" s="1909"/>
      <c r="AE404" s="1909"/>
      <c r="AF404" s="1909"/>
      <c r="AG404" s="1909"/>
      <c r="AH404" s="1909"/>
      <c r="AI404" s="1909"/>
      <c r="AJ404" s="1909"/>
      <c r="AK404" s="1909"/>
      <c r="AL404" s="1909"/>
      <c r="AM404" s="1909"/>
      <c r="AN404" s="1909"/>
      <c r="AO404" s="1909"/>
      <c r="AP404" s="1909"/>
      <c r="AQ404" s="1909"/>
      <c r="AR404" s="1909"/>
      <c r="AS404" s="1909"/>
      <c r="AT404" s="1909"/>
      <c r="AU404" s="1909"/>
      <c r="AV404" s="1909"/>
      <c r="AW404" s="1909"/>
      <c r="AX404" s="1909"/>
      <c r="AY404" s="1909"/>
      <c r="AZ404" s="1909"/>
      <c r="BA404" s="1909"/>
      <c r="BB404" s="1909"/>
      <c r="BC404" s="1909"/>
      <c r="BD404" s="1909"/>
      <c r="BE404" s="1909"/>
      <c r="BF404" s="1909"/>
      <c r="BG404" s="1909"/>
      <c r="BH404" s="1909"/>
      <c r="BI404" s="1909"/>
    </row>
    <row r="405" spans="1:61">
      <c r="A405" s="1956"/>
      <c r="B405" s="1955"/>
      <c r="C405" s="1955"/>
      <c r="D405" s="1955"/>
      <c r="E405" s="1955"/>
      <c r="F405" s="1955"/>
      <c r="G405" s="1955"/>
      <c r="H405" s="1909"/>
      <c r="I405" s="1909"/>
      <c r="J405" s="1909"/>
      <c r="K405" s="1909"/>
      <c r="L405" s="1909"/>
      <c r="M405" s="1909"/>
      <c r="N405" s="1909"/>
      <c r="O405" s="1909"/>
      <c r="P405" s="1909"/>
      <c r="Q405" s="1909"/>
      <c r="R405" s="1909"/>
      <c r="S405" s="1909"/>
      <c r="T405" s="1909"/>
      <c r="U405" s="1909"/>
      <c r="V405" s="1909"/>
      <c r="W405" s="1909"/>
      <c r="X405" s="1909"/>
      <c r="Y405" s="1909"/>
      <c r="Z405" s="1909"/>
      <c r="AA405" s="1909"/>
      <c r="AB405" s="1909"/>
      <c r="AC405" s="1909"/>
      <c r="AD405" s="1909"/>
      <c r="AE405" s="1909"/>
      <c r="AF405" s="1909"/>
      <c r="AG405" s="1909"/>
      <c r="AH405" s="1909"/>
      <c r="AI405" s="1909"/>
      <c r="AJ405" s="1909"/>
      <c r="AK405" s="1909"/>
      <c r="AL405" s="1909"/>
      <c r="AM405" s="1909"/>
      <c r="AN405" s="1909"/>
      <c r="AO405" s="1909"/>
      <c r="AP405" s="1909"/>
      <c r="AQ405" s="1909"/>
      <c r="AR405" s="1909"/>
      <c r="AS405" s="1909"/>
      <c r="AT405" s="1909"/>
      <c r="AU405" s="1909"/>
      <c r="AV405" s="1909"/>
      <c r="AW405" s="1909"/>
      <c r="AX405" s="1909"/>
      <c r="AY405" s="1909"/>
      <c r="AZ405" s="1909"/>
      <c r="BA405" s="1909"/>
      <c r="BB405" s="1909"/>
      <c r="BC405" s="1909"/>
      <c r="BD405" s="1909"/>
      <c r="BE405" s="1909"/>
      <c r="BF405" s="1909"/>
      <c r="BG405" s="1909"/>
      <c r="BH405" s="1909"/>
      <c r="BI405" s="1909"/>
    </row>
    <row r="406" spans="1:61">
      <c r="A406" s="1956"/>
      <c r="B406" s="1955"/>
      <c r="C406" s="1955"/>
      <c r="D406" s="1955"/>
      <c r="E406" s="1955"/>
      <c r="F406" s="1955"/>
      <c r="G406" s="1955"/>
      <c r="H406" s="1909"/>
      <c r="I406" s="1909"/>
      <c r="J406" s="1909"/>
      <c r="K406" s="1909"/>
      <c r="L406" s="1909"/>
      <c r="M406" s="1909"/>
      <c r="N406" s="1909"/>
      <c r="O406" s="1909"/>
      <c r="P406" s="1909"/>
      <c r="Q406" s="1909"/>
      <c r="R406" s="1909"/>
      <c r="S406" s="1909"/>
      <c r="T406" s="1909"/>
      <c r="U406" s="1909"/>
      <c r="V406" s="1909"/>
      <c r="W406" s="1909"/>
      <c r="X406" s="1909"/>
      <c r="Y406" s="1909"/>
      <c r="Z406" s="1909"/>
      <c r="AA406" s="1909"/>
      <c r="AB406" s="1909"/>
      <c r="AC406" s="1909"/>
      <c r="AD406" s="1909"/>
      <c r="AE406" s="1909"/>
      <c r="AF406" s="1909"/>
      <c r="AG406" s="1909"/>
      <c r="AH406" s="1909"/>
      <c r="AI406" s="1909"/>
      <c r="AJ406" s="1909"/>
      <c r="AK406" s="1909"/>
      <c r="AL406" s="1909"/>
      <c r="AM406" s="1909"/>
      <c r="AN406" s="1909"/>
      <c r="AO406" s="1909"/>
      <c r="AP406" s="1909"/>
      <c r="AQ406" s="1909"/>
      <c r="AR406" s="1909"/>
      <c r="AS406" s="1909"/>
      <c r="AT406" s="1909"/>
      <c r="AU406" s="1909"/>
      <c r="AV406" s="1909"/>
      <c r="AW406" s="1909"/>
      <c r="AX406" s="1909"/>
      <c r="AY406" s="1909"/>
      <c r="AZ406" s="1909"/>
      <c r="BA406" s="1909"/>
      <c r="BB406" s="1909"/>
      <c r="BC406" s="1909"/>
      <c r="BD406" s="1909"/>
      <c r="BE406" s="1909"/>
      <c r="BF406" s="1909"/>
      <c r="BG406" s="1909"/>
      <c r="BH406" s="1909"/>
      <c r="BI406" s="1909"/>
    </row>
    <row r="407" spans="1:61">
      <c r="A407" s="1956"/>
      <c r="B407" s="1955"/>
      <c r="C407" s="1955"/>
      <c r="D407" s="1955"/>
      <c r="E407" s="1955"/>
      <c r="F407" s="1955"/>
      <c r="G407" s="1955"/>
      <c r="H407" s="1909"/>
      <c r="I407" s="1909"/>
      <c r="J407" s="1909"/>
      <c r="K407" s="1909"/>
      <c r="L407" s="1909"/>
      <c r="M407" s="1909"/>
      <c r="N407" s="1909"/>
      <c r="O407" s="1909"/>
      <c r="P407" s="1909"/>
      <c r="Q407" s="1909"/>
      <c r="R407" s="1909"/>
      <c r="S407" s="1909"/>
      <c r="T407" s="1909"/>
      <c r="U407" s="1909"/>
      <c r="V407" s="1909"/>
      <c r="W407" s="1909"/>
      <c r="X407" s="1909"/>
      <c r="Y407" s="1909"/>
      <c r="Z407" s="1909"/>
      <c r="AA407" s="1909"/>
      <c r="AB407" s="1909"/>
      <c r="AC407" s="1909"/>
      <c r="AD407" s="1909"/>
      <c r="AE407" s="1909"/>
      <c r="AF407" s="1909"/>
      <c r="AG407" s="1909"/>
      <c r="AH407" s="1909"/>
      <c r="AI407" s="1909"/>
      <c r="AJ407" s="1909"/>
      <c r="AK407" s="1909"/>
      <c r="AL407" s="1909"/>
      <c r="AM407" s="1909"/>
      <c r="AN407" s="1909"/>
      <c r="AO407" s="1909"/>
      <c r="AP407" s="1909"/>
      <c r="AQ407" s="1909"/>
      <c r="AR407" s="1909"/>
      <c r="AS407" s="1909"/>
      <c r="AT407" s="1909"/>
      <c r="AU407" s="1909"/>
      <c r="AV407" s="1909"/>
      <c r="AW407" s="1909"/>
      <c r="AX407" s="1909"/>
      <c r="AY407" s="1909"/>
      <c r="AZ407" s="1909"/>
      <c r="BA407" s="1909"/>
      <c r="BB407" s="1909"/>
      <c r="BC407" s="1909"/>
      <c r="BD407" s="1909"/>
      <c r="BE407" s="1909"/>
      <c r="BF407" s="1909"/>
      <c r="BG407" s="1909"/>
      <c r="BH407" s="1909"/>
      <c r="BI407" s="1909"/>
    </row>
    <row r="408" spans="1:61">
      <c r="A408" s="1956"/>
      <c r="B408" s="1955"/>
      <c r="C408" s="1955"/>
      <c r="D408" s="1955"/>
      <c r="E408" s="1955"/>
      <c r="F408" s="1955"/>
      <c r="G408" s="1955"/>
      <c r="H408" s="1909"/>
      <c r="I408" s="1909"/>
      <c r="J408" s="1909"/>
      <c r="K408" s="1909"/>
      <c r="L408" s="1909"/>
      <c r="M408" s="1909"/>
      <c r="N408" s="1909"/>
      <c r="O408" s="1909"/>
      <c r="P408" s="1909"/>
      <c r="Q408" s="1909"/>
      <c r="R408" s="1909"/>
      <c r="S408" s="1909"/>
      <c r="T408" s="1909"/>
      <c r="U408" s="1909"/>
      <c r="V408" s="1909"/>
      <c r="W408" s="1909"/>
      <c r="X408" s="1909"/>
      <c r="Y408" s="1909"/>
      <c r="Z408" s="1909"/>
      <c r="AA408" s="1909"/>
      <c r="AB408" s="1909"/>
      <c r="AC408" s="1909"/>
      <c r="AD408" s="1909"/>
      <c r="AE408" s="1909"/>
      <c r="AF408" s="1909"/>
      <c r="AG408" s="1909"/>
      <c r="AH408" s="1909"/>
      <c r="AI408" s="1909"/>
      <c r="AJ408" s="1909"/>
      <c r="AK408" s="1909"/>
      <c r="AL408" s="1909"/>
      <c r="AM408" s="1909"/>
      <c r="AN408" s="1909"/>
      <c r="AO408" s="1909"/>
      <c r="AP408" s="1909"/>
      <c r="AQ408" s="1909"/>
      <c r="AR408" s="1909"/>
      <c r="AS408" s="1909"/>
      <c r="AT408" s="1909"/>
      <c r="AU408" s="1909"/>
      <c r="AV408" s="1909"/>
      <c r="AW408" s="1909"/>
      <c r="AX408" s="1909"/>
      <c r="AY408" s="1909"/>
      <c r="AZ408" s="1909"/>
      <c r="BA408" s="1909"/>
      <c r="BB408" s="1909"/>
      <c r="BC408" s="1909"/>
      <c r="BD408" s="1909"/>
      <c r="BE408" s="1909"/>
      <c r="BF408" s="1909"/>
      <c r="BG408" s="1909"/>
      <c r="BH408" s="1909"/>
      <c r="BI408" s="1909"/>
    </row>
    <row r="409" spans="1:61">
      <c r="A409" s="1956"/>
      <c r="B409" s="1955"/>
      <c r="C409" s="1955"/>
      <c r="D409" s="1955"/>
      <c r="E409" s="1955"/>
      <c r="F409" s="1955"/>
      <c r="G409" s="1955"/>
      <c r="H409" s="1909"/>
      <c r="I409" s="1909"/>
      <c r="J409" s="1909"/>
      <c r="K409" s="1909"/>
      <c r="L409" s="1909"/>
      <c r="M409" s="1909"/>
      <c r="N409" s="1909"/>
      <c r="O409" s="1909"/>
      <c r="P409" s="1909"/>
      <c r="Q409" s="1909"/>
      <c r="R409" s="1909"/>
      <c r="S409" s="1909"/>
      <c r="T409" s="1909"/>
      <c r="U409" s="1909"/>
      <c r="V409" s="1909"/>
      <c r="W409" s="1909"/>
      <c r="X409" s="1909"/>
      <c r="Y409" s="1909"/>
      <c r="Z409" s="1909"/>
      <c r="AA409" s="1909"/>
      <c r="AB409" s="1909"/>
      <c r="AC409" s="1909"/>
      <c r="AD409" s="1909"/>
      <c r="AE409" s="1909"/>
      <c r="AF409" s="1909"/>
      <c r="AG409" s="1909"/>
      <c r="AH409" s="1909"/>
      <c r="AI409" s="1909"/>
      <c r="AJ409" s="1909"/>
      <c r="AK409" s="1909"/>
      <c r="AL409" s="1909"/>
      <c r="AM409" s="1909"/>
      <c r="AN409" s="1909"/>
      <c r="AO409" s="1909"/>
      <c r="AP409" s="1909"/>
      <c r="AQ409" s="1909"/>
      <c r="AR409" s="1909"/>
      <c r="AS409" s="1909"/>
      <c r="AT409" s="1909"/>
      <c r="AU409" s="1909"/>
      <c r="AV409" s="1909"/>
      <c r="AW409" s="1909"/>
      <c r="AX409" s="1909"/>
      <c r="AY409" s="1909"/>
      <c r="AZ409" s="1909"/>
      <c r="BA409" s="1909"/>
      <c r="BB409" s="1909"/>
      <c r="BC409" s="1909"/>
      <c r="BD409" s="1909"/>
      <c r="BE409" s="1909"/>
      <c r="BF409" s="1909"/>
      <c r="BG409" s="1909"/>
      <c r="BH409" s="1909"/>
      <c r="BI409" s="1909"/>
    </row>
    <row r="410" spans="1:61">
      <c r="A410" s="1956"/>
      <c r="B410" s="1955"/>
      <c r="C410" s="1955"/>
      <c r="D410" s="1955"/>
      <c r="E410" s="1955"/>
      <c r="F410" s="1955"/>
      <c r="G410" s="1955"/>
      <c r="H410" s="1909"/>
      <c r="I410" s="1909"/>
      <c r="J410" s="1909"/>
      <c r="K410" s="1909"/>
      <c r="L410" s="1909"/>
      <c r="M410" s="1909"/>
      <c r="N410" s="1909"/>
      <c r="O410" s="1909"/>
      <c r="P410" s="1909"/>
      <c r="Q410" s="1909"/>
      <c r="R410" s="1909"/>
      <c r="S410" s="1909"/>
      <c r="T410" s="1909"/>
      <c r="U410" s="1909"/>
      <c r="V410" s="1909"/>
      <c r="W410" s="1909"/>
      <c r="X410" s="1909"/>
      <c r="Y410" s="1909"/>
      <c r="Z410" s="1909"/>
      <c r="AA410" s="1909"/>
      <c r="AB410" s="1909"/>
      <c r="AC410" s="1909"/>
      <c r="AD410" s="1909"/>
      <c r="AE410" s="1909"/>
      <c r="AF410" s="1909"/>
      <c r="AG410" s="1909"/>
      <c r="AH410" s="1909"/>
      <c r="AI410" s="1909"/>
      <c r="AJ410" s="1909"/>
      <c r="AK410" s="1909"/>
      <c r="AL410" s="1909"/>
      <c r="AM410" s="1909"/>
      <c r="AN410" s="1909"/>
      <c r="AO410" s="1909"/>
      <c r="AP410" s="1909"/>
      <c r="AQ410" s="1909"/>
      <c r="AR410" s="1909"/>
      <c r="AS410" s="1909"/>
      <c r="AT410" s="1909"/>
      <c r="AU410" s="1909"/>
      <c r="AV410" s="1909"/>
      <c r="AW410" s="1909"/>
      <c r="AX410" s="1909"/>
      <c r="AY410" s="1909"/>
      <c r="AZ410" s="1909"/>
      <c r="BA410" s="1909"/>
      <c r="BB410" s="1909"/>
      <c r="BC410" s="1909"/>
      <c r="BD410" s="1909"/>
      <c r="BE410" s="1909"/>
      <c r="BF410" s="1909"/>
      <c r="BG410" s="1909"/>
      <c r="BH410" s="1909"/>
      <c r="BI410" s="1909"/>
    </row>
    <row r="411" spans="1:61">
      <c r="A411" s="1956"/>
      <c r="B411" s="1955"/>
      <c r="C411" s="1955"/>
      <c r="D411" s="1955"/>
      <c r="E411" s="1955"/>
      <c r="F411" s="1955"/>
      <c r="G411" s="1955"/>
      <c r="H411" s="1909"/>
      <c r="I411" s="1909"/>
      <c r="J411" s="1909"/>
      <c r="K411" s="1909"/>
      <c r="L411" s="1909"/>
      <c r="M411" s="1909"/>
      <c r="N411" s="1909"/>
      <c r="O411" s="1909"/>
      <c r="P411" s="1909"/>
      <c r="Q411" s="1909"/>
      <c r="R411" s="1909"/>
      <c r="S411" s="1909"/>
      <c r="T411" s="1909"/>
      <c r="U411" s="1909"/>
      <c r="V411" s="1909"/>
      <c r="W411" s="1909"/>
      <c r="X411" s="1909"/>
      <c r="Y411" s="1909"/>
      <c r="Z411" s="1909"/>
      <c r="AA411" s="1909"/>
      <c r="AB411" s="1909"/>
      <c r="AC411" s="1909"/>
      <c r="AD411" s="1909"/>
      <c r="AE411" s="1909"/>
      <c r="AF411" s="1909"/>
      <c r="AG411" s="1909"/>
      <c r="AH411" s="1909"/>
      <c r="AI411" s="1909"/>
      <c r="AJ411" s="1909"/>
      <c r="AK411" s="1909"/>
      <c r="AL411" s="1909"/>
      <c r="AM411" s="1909"/>
      <c r="AN411" s="1909"/>
      <c r="AO411" s="1909"/>
      <c r="AP411" s="1909"/>
      <c r="AQ411" s="1909"/>
      <c r="AR411" s="1909"/>
      <c r="AS411" s="1909"/>
      <c r="AT411" s="1909"/>
      <c r="AU411" s="1909"/>
      <c r="AV411" s="1909"/>
      <c r="AW411" s="1909"/>
      <c r="AX411" s="1909"/>
      <c r="AY411" s="1909"/>
      <c r="AZ411" s="1909"/>
      <c r="BA411" s="1909"/>
      <c r="BB411" s="1909"/>
      <c r="BC411" s="1909"/>
      <c r="BD411" s="1909"/>
      <c r="BE411" s="1909"/>
      <c r="BF411" s="1909"/>
      <c r="BG411" s="1909"/>
      <c r="BH411" s="1909"/>
      <c r="BI411" s="1909"/>
    </row>
    <row r="412" spans="1:61">
      <c r="A412" s="1956"/>
      <c r="B412" s="1955"/>
      <c r="C412" s="1955"/>
      <c r="D412" s="1955"/>
      <c r="E412" s="1955"/>
      <c r="F412" s="1955"/>
      <c r="G412" s="1955"/>
      <c r="H412" s="1909"/>
      <c r="I412" s="1909"/>
      <c r="J412" s="1909"/>
      <c r="K412" s="1909"/>
      <c r="L412" s="1909"/>
      <c r="M412" s="1909"/>
      <c r="N412" s="1909"/>
      <c r="O412" s="1909"/>
      <c r="P412" s="1909"/>
      <c r="Q412" s="1909"/>
      <c r="R412" s="1909"/>
      <c r="S412" s="1909"/>
      <c r="T412" s="1909"/>
      <c r="U412" s="1909"/>
      <c r="V412" s="1909"/>
      <c r="W412" s="1909"/>
      <c r="X412" s="1909"/>
      <c r="Y412" s="1909"/>
      <c r="Z412" s="1909"/>
      <c r="AA412" s="1909"/>
      <c r="AB412" s="1909"/>
      <c r="AC412" s="1909"/>
      <c r="AD412" s="1909"/>
      <c r="AE412" s="1909"/>
      <c r="AF412" s="1909"/>
      <c r="AG412" s="1909"/>
      <c r="AH412" s="1909"/>
      <c r="AI412" s="1909"/>
      <c r="AJ412" s="1909"/>
      <c r="AK412" s="1909"/>
      <c r="AL412" s="1909"/>
      <c r="AM412" s="1909"/>
      <c r="AN412" s="1909"/>
      <c r="AO412" s="1909"/>
      <c r="AP412" s="1909"/>
      <c r="AQ412" s="1909"/>
      <c r="AR412" s="1909"/>
      <c r="AS412" s="1909"/>
      <c r="AT412" s="1909"/>
      <c r="AU412" s="1909"/>
      <c r="AV412" s="1909"/>
      <c r="AW412" s="1909"/>
      <c r="AX412" s="1909"/>
      <c r="AY412" s="1909"/>
      <c r="AZ412" s="1909"/>
      <c r="BA412" s="1909"/>
      <c r="BB412" s="1909"/>
      <c r="BC412" s="1909"/>
      <c r="BD412" s="1909"/>
      <c r="BE412" s="1909"/>
      <c r="BF412" s="1909"/>
      <c r="BG412" s="1909"/>
      <c r="BH412" s="1909"/>
      <c r="BI412" s="1909"/>
    </row>
    <row r="413" spans="1:61">
      <c r="A413" s="1956"/>
      <c r="B413" s="1955"/>
      <c r="C413" s="1955"/>
      <c r="D413" s="1955"/>
      <c r="E413" s="1955"/>
      <c r="F413" s="1955"/>
      <c r="G413" s="1955"/>
      <c r="H413" s="1909"/>
      <c r="I413" s="1909"/>
      <c r="J413" s="1909"/>
      <c r="K413" s="1909"/>
      <c r="L413" s="1909"/>
      <c r="M413" s="1909"/>
      <c r="N413" s="1909"/>
      <c r="O413" s="1909"/>
      <c r="P413" s="1909"/>
      <c r="Q413" s="1909"/>
      <c r="R413" s="1909"/>
      <c r="S413" s="1909"/>
      <c r="T413" s="1909"/>
      <c r="U413" s="1909"/>
      <c r="V413" s="1909"/>
      <c r="W413" s="1909"/>
      <c r="X413" s="1909"/>
      <c r="Y413" s="1909"/>
      <c r="Z413" s="1909"/>
      <c r="AA413" s="1909"/>
      <c r="AB413" s="1909"/>
      <c r="AC413" s="1909"/>
      <c r="AD413" s="1909"/>
      <c r="AE413" s="1909"/>
      <c r="AF413" s="1909"/>
      <c r="AG413" s="1909"/>
      <c r="AH413" s="1909"/>
      <c r="AI413" s="1909"/>
      <c r="AJ413" s="1909"/>
      <c r="AK413" s="1909"/>
      <c r="AL413" s="1909"/>
      <c r="AM413" s="1909"/>
      <c r="AN413" s="1909"/>
      <c r="AO413" s="1909"/>
      <c r="AP413" s="1909"/>
      <c r="AQ413" s="1909"/>
      <c r="AR413" s="1909"/>
      <c r="AS413" s="1909"/>
      <c r="AT413" s="1909"/>
      <c r="AU413" s="1909"/>
      <c r="AV413" s="1909"/>
      <c r="AW413" s="1909"/>
      <c r="AX413" s="1909"/>
      <c r="AY413" s="1909"/>
      <c r="AZ413" s="1909"/>
      <c r="BA413" s="1909"/>
      <c r="BB413" s="1909"/>
      <c r="BC413" s="1909"/>
      <c r="BD413" s="1909"/>
      <c r="BE413" s="1909"/>
      <c r="BF413" s="1909"/>
      <c r="BG413" s="1909"/>
      <c r="BH413" s="1909"/>
      <c r="BI413" s="1909"/>
    </row>
    <row r="414" spans="1:61">
      <c r="A414" s="1956"/>
      <c r="B414" s="1955"/>
      <c r="C414" s="1955"/>
      <c r="D414" s="1955"/>
      <c r="E414" s="1955"/>
      <c r="F414" s="1955"/>
      <c r="G414" s="1955"/>
      <c r="H414" s="1909"/>
      <c r="I414" s="1909"/>
      <c r="J414" s="1909"/>
      <c r="K414" s="1909"/>
      <c r="L414" s="1909"/>
      <c r="M414" s="1909"/>
      <c r="N414" s="1909"/>
      <c r="O414" s="1909"/>
      <c r="P414" s="1909"/>
      <c r="Q414" s="1909"/>
      <c r="R414" s="1909"/>
      <c r="S414" s="1909"/>
      <c r="T414" s="1909"/>
      <c r="U414" s="1909"/>
      <c r="V414" s="1909"/>
      <c r="W414" s="1909"/>
      <c r="X414" s="1909"/>
      <c r="Y414" s="1909"/>
      <c r="Z414" s="1909"/>
      <c r="AA414" s="1909"/>
      <c r="AB414" s="1909"/>
      <c r="AC414" s="1909"/>
      <c r="AD414" s="1909"/>
      <c r="AE414" s="1909"/>
      <c r="AF414" s="1909"/>
      <c r="AG414" s="1909"/>
      <c r="AH414" s="1909"/>
      <c r="AI414" s="1909"/>
      <c r="AJ414" s="1909"/>
      <c r="AK414" s="1909"/>
      <c r="AL414" s="1909"/>
      <c r="AM414" s="1909"/>
      <c r="AN414" s="1909"/>
      <c r="AO414" s="1909"/>
      <c r="AP414" s="1909"/>
      <c r="AQ414" s="1909"/>
      <c r="AR414" s="1909"/>
      <c r="AS414" s="1909"/>
      <c r="AT414" s="1909"/>
      <c r="AU414" s="1909"/>
      <c r="AV414" s="1909"/>
      <c r="AW414" s="1909"/>
      <c r="AX414" s="1909"/>
      <c r="AY414" s="1909"/>
      <c r="AZ414" s="1909"/>
      <c r="BA414" s="1909"/>
      <c r="BB414" s="1909"/>
      <c r="BC414" s="1909"/>
      <c r="BD414" s="1909"/>
      <c r="BE414" s="1909"/>
      <c r="BF414" s="1909"/>
      <c r="BG414" s="1909"/>
      <c r="BH414" s="1909"/>
      <c r="BI414" s="1909"/>
    </row>
    <row r="415" spans="1:61">
      <c r="A415" s="1956"/>
      <c r="B415" s="1955"/>
      <c r="C415" s="1955"/>
      <c r="D415" s="1955"/>
      <c r="E415" s="1955"/>
      <c r="F415" s="1955"/>
      <c r="G415" s="1955"/>
      <c r="H415" s="1909"/>
      <c r="I415" s="1909"/>
      <c r="J415" s="1909"/>
      <c r="K415" s="1909"/>
      <c r="L415" s="1909"/>
      <c r="M415" s="1909"/>
      <c r="N415" s="1909"/>
      <c r="O415" s="1909"/>
      <c r="P415" s="1909"/>
      <c r="Q415" s="1909"/>
      <c r="R415" s="1909"/>
      <c r="S415" s="1909"/>
      <c r="T415" s="1909"/>
      <c r="U415" s="1909"/>
      <c r="V415" s="1909"/>
      <c r="W415" s="1909"/>
      <c r="X415" s="1909"/>
      <c r="Y415" s="1909"/>
      <c r="Z415" s="1909"/>
      <c r="AA415" s="1909"/>
      <c r="AB415" s="1909"/>
      <c r="AC415" s="1909"/>
      <c r="AD415" s="1909"/>
      <c r="AE415" s="1909"/>
      <c r="AF415" s="1909"/>
      <c r="AG415" s="1909"/>
      <c r="AH415" s="1909"/>
      <c r="AI415" s="1909"/>
      <c r="AJ415" s="1909"/>
      <c r="AK415" s="1909"/>
      <c r="AL415" s="1909"/>
      <c r="AM415" s="1909"/>
      <c r="AN415" s="1909"/>
      <c r="AO415" s="1909"/>
      <c r="AP415" s="1909"/>
      <c r="AQ415" s="1909"/>
      <c r="AR415" s="1909"/>
      <c r="AS415" s="1909"/>
      <c r="AT415" s="1909"/>
      <c r="AU415" s="1909"/>
      <c r="AV415" s="1909"/>
      <c r="AW415" s="1909"/>
      <c r="AX415" s="1909"/>
      <c r="AY415" s="1909"/>
      <c r="AZ415" s="1909"/>
      <c r="BA415" s="1909"/>
      <c r="BB415" s="1909"/>
      <c r="BC415" s="1909"/>
      <c r="BD415" s="1909"/>
      <c r="BE415" s="1909"/>
      <c r="BF415" s="1909"/>
      <c r="BG415" s="1909"/>
      <c r="BH415" s="1909"/>
      <c r="BI415" s="1909"/>
    </row>
    <row r="416" spans="1:61">
      <c r="A416" s="1956"/>
      <c r="B416" s="1955"/>
      <c r="C416" s="1955"/>
      <c r="D416" s="1955"/>
      <c r="E416" s="1955"/>
      <c r="F416" s="1955"/>
      <c r="G416" s="1955"/>
      <c r="H416" s="1909"/>
      <c r="I416" s="1909"/>
      <c r="J416" s="1909"/>
      <c r="K416" s="1909"/>
      <c r="L416" s="1909"/>
      <c r="M416" s="1909"/>
      <c r="N416" s="1909"/>
      <c r="O416" s="1909"/>
      <c r="P416" s="1909"/>
      <c r="Q416" s="1909"/>
      <c r="R416" s="1909"/>
      <c r="S416" s="1909"/>
      <c r="T416" s="1909"/>
      <c r="U416" s="1909"/>
      <c r="V416" s="1909"/>
      <c r="W416" s="1909"/>
      <c r="X416" s="1909"/>
      <c r="Y416" s="1909"/>
      <c r="Z416" s="1909"/>
      <c r="AA416" s="1909"/>
      <c r="AB416" s="1909"/>
      <c r="AC416" s="1909"/>
      <c r="AD416" s="1909"/>
      <c r="AE416" s="1909"/>
      <c r="AF416" s="1909"/>
      <c r="AG416" s="1909"/>
      <c r="AH416" s="1909"/>
      <c r="AI416" s="1909"/>
      <c r="AJ416" s="1909"/>
      <c r="AK416" s="1909"/>
      <c r="AL416" s="1909"/>
      <c r="AM416" s="1909"/>
      <c r="AN416" s="1909"/>
      <c r="AO416" s="1909"/>
      <c r="AP416" s="1909"/>
      <c r="AQ416" s="1909"/>
      <c r="AR416" s="1909"/>
      <c r="AS416" s="1909"/>
      <c r="AT416" s="1909"/>
      <c r="AU416" s="1909"/>
      <c r="AV416" s="1909"/>
      <c r="AW416" s="1909"/>
      <c r="AX416" s="1909"/>
      <c r="AY416" s="1909"/>
      <c r="AZ416" s="1909"/>
      <c r="BA416" s="1909"/>
      <c r="BB416" s="1909"/>
      <c r="BC416" s="1909"/>
      <c r="BD416" s="1909"/>
      <c r="BE416" s="1909"/>
      <c r="BF416" s="1909"/>
      <c r="BG416" s="1909"/>
      <c r="BH416" s="1909"/>
      <c r="BI416" s="1909"/>
    </row>
    <row r="417" spans="1:61">
      <c r="A417" s="1956"/>
      <c r="B417" s="1955"/>
      <c r="C417" s="1955"/>
      <c r="D417" s="1955"/>
      <c r="E417" s="1955"/>
      <c r="F417" s="1955"/>
      <c r="G417" s="1955"/>
      <c r="H417" s="1909"/>
      <c r="I417" s="1909"/>
      <c r="J417" s="1909"/>
      <c r="K417" s="1909"/>
      <c r="L417" s="1909"/>
      <c r="M417" s="1909"/>
      <c r="N417" s="1909"/>
      <c r="O417" s="1909"/>
      <c r="P417" s="1909"/>
      <c r="Q417" s="1909"/>
      <c r="R417" s="1909"/>
      <c r="S417" s="1909"/>
      <c r="T417" s="1909"/>
      <c r="U417" s="1909"/>
      <c r="V417" s="1909"/>
      <c r="W417" s="1909"/>
      <c r="X417" s="1909"/>
      <c r="Y417" s="1909"/>
      <c r="Z417" s="1909"/>
      <c r="AA417" s="1909"/>
      <c r="AB417" s="1909"/>
      <c r="AC417" s="1909"/>
      <c r="AD417" s="1909"/>
      <c r="AE417" s="1909"/>
      <c r="AF417" s="1909"/>
      <c r="AG417" s="1909"/>
      <c r="AH417" s="1909"/>
      <c r="AI417" s="1909"/>
      <c r="AJ417" s="1909"/>
      <c r="AK417" s="1909"/>
      <c r="AL417" s="1909"/>
      <c r="AM417" s="1909"/>
      <c r="AN417" s="1909"/>
      <c r="AO417" s="1909"/>
      <c r="AP417" s="1909"/>
      <c r="AQ417" s="1909"/>
      <c r="AR417" s="1909"/>
      <c r="AS417" s="1909"/>
      <c r="AT417" s="1909"/>
      <c r="AU417" s="1909"/>
      <c r="AV417" s="1909"/>
      <c r="AW417" s="1909"/>
      <c r="AX417" s="1909"/>
      <c r="AY417" s="1909"/>
      <c r="AZ417" s="1909"/>
      <c r="BA417" s="1909"/>
      <c r="BB417" s="1909"/>
      <c r="BC417" s="1909"/>
      <c r="BD417" s="1909"/>
      <c r="BE417" s="1909"/>
      <c r="BF417" s="1909"/>
      <c r="BG417" s="1909"/>
      <c r="BH417" s="1909"/>
      <c r="BI417" s="1909"/>
    </row>
    <row r="418" spans="1:61">
      <c r="A418" s="1956"/>
      <c r="B418" s="1955"/>
      <c r="C418" s="1955"/>
      <c r="D418" s="1955"/>
      <c r="E418" s="1955"/>
      <c r="F418" s="1955"/>
      <c r="G418" s="1955"/>
      <c r="H418" s="1909"/>
      <c r="I418" s="1909"/>
      <c r="J418" s="1909"/>
      <c r="K418" s="1909"/>
      <c r="L418" s="1909"/>
      <c r="M418" s="1909"/>
      <c r="N418" s="1909"/>
      <c r="O418" s="1909"/>
      <c r="P418" s="1909"/>
      <c r="Q418" s="1909"/>
      <c r="R418" s="1909"/>
      <c r="S418" s="1909"/>
      <c r="T418" s="1909"/>
      <c r="U418" s="1909"/>
      <c r="V418" s="1909"/>
      <c r="W418" s="1909"/>
      <c r="X418" s="1909"/>
      <c r="Y418" s="1909"/>
      <c r="Z418" s="1909"/>
      <c r="AA418" s="1909"/>
      <c r="AB418" s="1909"/>
      <c r="AC418" s="1909"/>
      <c r="AD418" s="1909"/>
      <c r="AE418" s="1909"/>
      <c r="AF418" s="1909"/>
      <c r="AG418" s="1909"/>
      <c r="AH418" s="1909"/>
      <c r="AI418" s="1909"/>
      <c r="AJ418" s="1909"/>
      <c r="AK418" s="1909"/>
      <c r="AL418" s="1909"/>
      <c r="AM418" s="1909"/>
      <c r="AN418" s="1909"/>
      <c r="AO418" s="1909"/>
      <c r="AP418" s="1909"/>
      <c r="AQ418" s="1909"/>
      <c r="AR418" s="1909"/>
      <c r="AS418" s="1909"/>
      <c r="AT418" s="1909"/>
      <c r="AU418" s="1909"/>
      <c r="AV418" s="1909"/>
      <c r="AW418" s="1909"/>
      <c r="AX418" s="1909"/>
      <c r="AY418" s="1909"/>
      <c r="AZ418" s="1909"/>
      <c r="BA418" s="1909"/>
      <c r="BB418" s="1909"/>
      <c r="BC418" s="1909"/>
      <c r="BD418" s="1909"/>
      <c r="BE418" s="1909"/>
      <c r="BF418" s="1909"/>
      <c r="BG418" s="1909"/>
      <c r="BH418" s="1909"/>
      <c r="BI418" s="1909"/>
    </row>
    <row r="419" spans="1:61">
      <c r="A419" s="1956"/>
      <c r="B419" s="1955"/>
      <c r="C419" s="1955"/>
      <c r="D419" s="1955"/>
      <c r="E419" s="1955"/>
      <c r="F419" s="1955"/>
      <c r="G419" s="1955"/>
      <c r="H419" s="1909"/>
      <c r="I419" s="1909"/>
      <c r="J419" s="1909"/>
      <c r="K419" s="1909"/>
      <c r="L419" s="1909"/>
      <c r="M419" s="1909"/>
      <c r="N419" s="1909"/>
      <c r="O419" s="1909"/>
      <c r="P419" s="1909"/>
      <c r="Q419" s="1909"/>
      <c r="R419" s="1909"/>
      <c r="S419" s="1909"/>
      <c r="T419" s="1909"/>
      <c r="U419" s="1909"/>
      <c r="V419" s="1909"/>
      <c r="W419" s="1909"/>
      <c r="X419" s="1909"/>
      <c r="Y419" s="1909"/>
      <c r="Z419" s="1909"/>
      <c r="AA419" s="1909"/>
      <c r="AB419" s="1909"/>
      <c r="AC419" s="1909"/>
      <c r="AD419" s="1909"/>
      <c r="AE419" s="1909"/>
      <c r="AF419" s="1909"/>
      <c r="AG419" s="1909"/>
      <c r="AH419" s="1909"/>
      <c r="AI419" s="1909"/>
      <c r="AJ419" s="1909"/>
      <c r="AK419" s="1909"/>
      <c r="AL419" s="1909"/>
      <c r="AM419" s="1909"/>
      <c r="AN419" s="1909"/>
      <c r="AO419" s="1909"/>
      <c r="AP419" s="1909"/>
      <c r="AQ419" s="1909"/>
      <c r="AR419" s="1909"/>
      <c r="AS419" s="1909"/>
      <c r="AT419" s="1909"/>
      <c r="AU419" s="1909"/>
      <c r="AV419" s="1909"/>
      <c r="AW419" s="1909"/>
      <c r="AX419" s="1909"/>
      <c r="AY419" s="1909"/>
      <c r="AZ419" s="1909"/>
      <c r="BA419" s="1909"/>
      <c r="BB419" s="1909"/>
      <c r="BC419" s="1909"/>
      <c r="BD419" s="1909"/>
      <c r="BE419" s="1909"/>
      <c r="BF419" s="1909"/>
      <c r="BG419" s="1909"/>
      <c r="BH419" s="1909"/>
      <c r="BI419" s="1909"/>
    </row>
    <row r="420" spans="1:61">
      <c r="A420" s="1956"/>
      <c r="B420" s="1955"/>
      <c r="C420" s="1955"/>
      <c r="D420" s="1955"/>
      <c r="E420" s="1955"/>
      <c r="F420" s="1955"/>
      <c r="G420" s="1955"/>
      <c r="H420" s="1909"/>
      <c r="I420" s="1909"/>
      <c r="J420" s="1909"/>
      <c r="K420" s="1909"/>
      <c r="L420" s="1909"/>
      <c r="M420" s="1909"/>
      <c r="N420" s="1909"/>
      <c r="O420" s="1909"/>
      <c r="P420" s="1909"/>
      <c r="Q420" s="1909"/>
      <c r="R420" s="1909"/>
      <c r="S420" s="1909"/>
      <c r="T420" s="1909"/>
      <c r="U420" s="1909"/>
      <c r="V420" s="1909"/>
      <c r="W420" s="1909"/>
      <c r="X420" s="1909"/>
      <c r="Y420" s="1909"/>
      <c r="Z420" s="1909"/>
      <c r="AA420" s="1909"/>
      <c r="AB420" s="1909"/>
      <c r="AC420" s="1909"/>
      <c r="AD420" s="1909"/>
      <c r="AE420" s="1909"/>
      <c r="AF420" s="1909"/>
      <c r="AG420" s="1909"/>
      <c r="AH420" s="1909"/>
      <c r="AI420" s="1909"/>
      <c r="AJ420" s="1909"/>
      <c r="AK420" s="1909"/>
      <c r="AL420" s="1909"/>
      <c r="AM420" s="1909"/>
      <c r="AN420" s="1909"/>
      <c r="AO420" s="1909"/>
      <c r="AP420" s="1909"/>
      <c r="AQ420" s="1909"/>
      <c r="AR420" s="1909"/>
      <c r="AS420" s="1909"/>
      <c r="AT420" s="1909"/>
      <c r="AU420" s="1909"/>
      <c r="AV420" s="1909"/>
      <c r="AW420" s="1909"/>
      <c r="AX420" s="1909"/>
      <c r="AY420" s="1909"/>
      <c r="AZ420" s="1909"/>
      <c r="BA420" s="1909"/>
      <c r="BB420" s="1909"/>
      <c r="BC420" s="1909"/>
      <c r="BD420" s="1909"/>
      <c r="BE420" s="1909"/>
      <c r="BF420" s="1909"/>
      <c r="BG420" s="1909"/>
      <c r="BH420" s="1909"/>
      <c r="BI420" s="1909"/>
    </row>
    <row r="421" spans="1:61">
      <c r="A421" s="1956"/>
      <c r="B421" s="1955"/>
      <c r="C421" s="1955"/>
      <c r="D421" s="1955"/>
      <c r="E421" s="1955"/>
      <c r="F421" s="1955"/>
      <c r="G421" s="1955"/>
      <c r="H421" s="1909"/>
      <c r="I421" s="1909"/>
      <c r="J421" s="1909"/>
      <c r="K421" s="1909"/>
      <c r="L421" s="1909"/>
      <c r="M421" s="1909"/>
      <c r="N421" s="1909"/>
      <c r="O421" s="1909"/>
      <c r="P421" s="1909"/>
      <c r="Q421" s="1909"/>
      <c r="R421" s="1909"/>
      <c r="S421" s="1909"/>
      <c r="T421" s="1909"/>
      <c r="U421" s="1909"/>
      <c r="V421" s="1909"/>
      <c r="W421" s="1909"/>
      <c r="X421" s="1909"/>
      <c r="Y421" s="1909"/>
      <c r="Z421" s="1909"/>
      <c r="AA421" s="1909"/>
      <c r="AB421" s="1909"/>
      <c r="AC421" s="1909"/>
      <c r="AD421" s="1909"/>
      <c r="AE421" s="1909"/>
      <c r="AF421" s="1909"/>
      <c r="AG421" s="1909"/>
      <c r="AH421" s="1909"/>
      <c r="AI421" s="1909"/>
      <c r="AJ421" s="1909"/>
      <c r="AK421" s="1909"/>
      <c r="AL421" s="1909"/>
      <c r="AM421" s="1909"/>
      <c r="AN421" s="1909"/>
      <c r="AO421" s="1909"/>
      <c r="AP421" s="1909"/>
      <c r="AQ421" s="1909"/>
      <c r="AR421" s="1909"/>
      <c r="AS421" s="1909"/>
      <c r="AT421" s="1909"/>
      <c r="AU421" s="1909"/>
      <c r="AV421" s="1909"/>
      <c r="AW421" s="1909"/>
      <c r="AX421" s="1909"/>
      <c r="AY421" s="1909"/>
      <c r="AZ421" s="1909"/>
      <c r="BA421" s="1909"/>
      <c r="BB421" s="1909"/>
      <c r="BC421" s="1909"/>
      <c r="BD421" s="1909"/>
      <c r="BE421" s="1909"/>
      <c r="BF421" s="1909"/>
      <c r="BG421" s="1909"/>
      <c r="BH421" s="1909"/>
      <c r="BI421" s="1909"/>
    </row>
    <row r="422" spans="1:61">
      <c r="A422" s="1956"/>
      <c r="B422" s="1955"/>
      <c r="C422" s="1955"/>
      <c r="D422" s="1955"/>
      <c r="E422" s="1955"/>
      <c r="F422" s="1955"/>
      <c r="G422" s="1955"/>
      <c r="H422" s="1909"/>
      <c r="I422" s="1909"/>
      <c r="J422" s="1909"/>
      <c r="K422" s="1909"/>
      <c r="L422" s="1909"/>
      <c r="M422" s="1909"/>
      <c r="N422" s="1909"/>
      <c r="O422" s="1909"/>
      <c r="P422" s="1909"/>
      <c r="Q422" s="1909"/>
      <c r="R422" s="1909"/>
      <c r="S422" s="1909"/>
      <c r="T422" s="1909"/>
      <c r="U422" s="1909"/>
      <c r="V422" s="1909"/>
      <c r="W422" s="1909"/>
      <c r="X422" s="1909"/>
      <c r="Y422" s="1909"/>
      <c r="Z422" s="1909"/>
      <c r="AA422" s="1909"/>
      <c r="AB422" s="1909"/>
      <c r="AC422" s="1909"/>
      <c r="AD422" s="1909"/>
      <c r="AE422" s="1909"/>
      <c r="AF422" s="1909"/>
      <c r="AG422" s="1909"/>
      <c r="AH422" s="1909"/>
      <c r="AI422" s="1909"/>
      <c r="AJ422" s="1909"/>
      <c r="AK422" s="1909"/>
      <c r="AL422" s="1909"/>
      <c r="AM422" s="1909"/>
      <c r="AN422" s="1909"/>
      <c r="AO422" s="1909"/>
      <c r="AP422" s="1909"/>
      <c r="AQ422" s="1909"/>
      <c r="AR422" s="1909"/>
      <c r="AS422" s="1909"/>
      <c r="AT422" s="1909"/>
      <c r="AU422" s="1909"/>
      <c r="AV422" s="1909"/>
      <c r="AW422" s="1909"/>
      <c r="AX422" s="1909"/>
      <c r="AY422" s="1909"/>
      <c r="AZ422" s="1909"/>
      <c r="BA422" s="1909"/>
      <c r="BB422" s="1909"/>
      <c r="BC422" s="1909"/>
      <c r="BD422" s="1909"/>
      <c r="BE422" s="1909"/>
      <c r="BF422" s="1909"/>
      <c r="BG422" s="1909"/>
      <c r="BH422" s="1909"/>
      <c r="BI422" s="1909"/>
    </row>
    <row r="423" spans="1:61">
      <c r="A423" s="1956"/>
      <c r="B423" s="1955"/>
      <c r="C423" s="1955"/>
      <c r="D423" s="1955"/>
      <c r="E423" s="1955"/>
      <c r="F423" s="1955"/>
      <c r="G423" s="1955"/>
      <c r="H423" s="1909"/>
      <c r="I423" s="1909"/>
      <c r="J423" s="1909"/>
      <c r="K423" s="1909"/>
      <c r="L423" s="1909"/>
      <c r="M423" s="1909"/>
      <c r="N423" s="1909"/>
      <c r="O423" s="1909"/>
      <c r="P423" s="1909"/>
      <c r="Q423" s="1909"/>
      <c r="R423" s="1909"/>
      <c r="S423" s="1909"/>
      <c r="T423" s="1909"/>
      <c r="U423" s="1909"/>
      <c r="V423" s="1909"/>
      <c r="W423" s="1909"/>
      <c r="X423" s="1909"/>
      <c r="Y423" s="1909"/>
      <c r="Z423" s="1909"/>
      <c r="AA423" s="1909"/>
      <c r="AB423" s="1909"/>
      <c r="AC423" s="1909"/>
      <c r="AD423" s="1909"/>
      <c r="AE423" s="1909"/>
      <c r="AF423" s="1909"/>
      <c r="AG423" s="1909"/>
      <c r="AH423" s="1909"/>
      <c r="AI423" s="1909"/>
      <c r="AJ423" s="1909"/>
      <c r="AK423" s="1909"/>
      <c r="AL423" s="1909"/>
      <c r="AM423" s="1909"/>
      <c r="AN423" s="1909"/>
      <c r="AO423" s="1909"/>
      <c r="AP423" s="1909"/>
      <c r="AQ423" s="1909"/>
      <c r="AR423" s="1909"/>
      <c r="AS423" s="1909"/>
      <c r="AT423" s="1909"/>
      <c r="AU423" s="1909"/>
      <c r="AV423" s="1909"/>
      <c r="AW423" s="1909"/>
      <c r="AX423" s="1909"/>
      <c r="AY423" s="1909"/>
      <c r="AZ423" s="1909"/>
      <c r="BA423" s="1909"/>
      <c r="BB423" s="1909"/>
      <c r="BC423" s="1909"/>
      <c r="BD423" s="1909"/>
      <c r="BE423" s="1909"/>
      <c r="BF423" s="1909"/>
      <c r="BG423" s="1909"/>
      <c r="BH423" s="1909"/>
      <c r="BI423" s="1909"/>
    </row>
    <row r="424" spans="1:61">
      <c r="A424" s="1956"/>
      <c r="B424" s="1955"/>
      <c r="C424" s="1955"/>
      <c r="D424" s="1955"/>
      <c r="E424" s="1955"/>
      <c r="F424" s="1955"/>
      <c r="G424" s="1955"/>
      <c r="H424" s="1909"/>
      <c r="I424" s="1909"/>
      <c r="J424" s="1909"/>
      <c r="K424" s="1909"/>
      <c r="L424" s="1909"/>
      <c r="M424" s="1909"/>
      <c r="N424" s="1909"/>
      <c r="O424" s="1909"/>
      <c r="P424" s="1909"/>
      <c r="Q424" s="1909"/>
      <c r="R424" s="1909"/>
      <c r="S424" s="1909"/>
      <c r="T424" s="1909"/>
      <c r="U424" s="1909"/>
      <c r="V424" s="1909"/>
      <c r="W424" s="1909"/>
      <c r="X424" s="1909"/>
      <c r="Y424" s="1909"/>
      <c r="Z424" s="1909"/>
      <c r="AA424" s="1909"/>
      <c r="AB424" s="1909"/>
      <c r="AC424" s="1909"/>
      <c r="AD424" s="1909"/>
      <c r="AE424" s="1909"/>
      <c r="AF424" s="1909"/>
      <c r="AG424" s="1909"/>
      <c r="AH424" s="1909"/>
      <c r="AI424" s="1909"/>
      <c r="AJ424" s="1909"/>
      <c r="AK424" s="1909"/>
      <c r="AL424" s="1909"/>
      <c r="AM424" s="1909"/>
      <c r="AN424" s="1909"/>
      <c r="AO424" s="1909"/>
      <c r="AP424" s="1909"/>
      <c r="AQ424" s="1909"/>
      <c r="AR424" s="1909"/>
      <c r="AS424" s="1909"/>
      <c r="AT424" s="1909"/>
      <c r="AU424" s="1909"/>
      <c r="AV424" s="1909"/>
      <c r="AW424" s="1909"/>
      <c r="AX424" s="1909"/>
      <c r="AY424" s="1909"/>
      <c r="AZ424" s="1909"/>
      <c r="BA424" s="1909"/>
      <c r="BB424" s="1909"/>
      <c r="BC424" s="1909"/>
      <c r="BD424" s="1909"/>
      <c r="BE424" s="1909"/>
      <c r="BF424" s="1909"/>
      <c r="BG424" s="1909"/>
      <c r="BH424" s="1909"/>
      <c r="BI424" s="1909"/>
    </row>
    <row r="425" spans="1:61">
      <c r="A425" s="1956"/>
      <c r="B425" s="1955"/>
      <c r="C425" s="1955"/>
      <c r="D425" s="1955"/>
      <c r="E425" s="1955"/>
      <c r="F425" s="1955"/>
      <c r="G425" s="1955"/>
      <c r="H425" s="1909"/>
      <c r="I425" s="1909"/>
      <c r="J425" s="1909"/>
      <c r="K425" s="1909"/>
      <c r="L425" s="1909"/>
      <c r="M425" s="1909"/>
      <c r="N425" s="1909"/>
      <c r="O425" s="1909"/>
      <c r="P425" s="1909"/>
      <c r="Q425" s="1909"/>
      <c r="R425" s="1909"/>
      <c r="S425" s="1909"/>
      <c r="T425" s="1909"/>
      <c r="U425" s="1909"/>
      <c r="V425" s="1909"/>
      <c r="W425" s="1909"/>
      <c r="X425" s="1909"/>
      <c r="Y425" s="1909"/>
      <c r="Z425" s="1909"/>
      <c r="AA425" s="1909"/>
      <c r="AB425" s="1909"/>
      <c r="AC425" s="1909"/>
      <c r="AD425" s="1909"/>
      <c r="AE425" s="1909"/>
      <c r="AF425" s="1909"/>
      <c r="AG425" s="1909"/>
      <c r="AH425" s="1909"/>
      <c r="AI425" s="1909"/>
      <c r="AJ425" s="1909"/>
      <c r="AK425" s="1909"/>
      <c r="AL425" s="1909"/>
      <c r="AM425" s="1909"/>
      <c r="AN425" s="1909"/>
      <c r="AO425" s="1909"/>
      <c r="AP425" s="1909"/>
      <c r="AQ425" s="1909"/>
      <c r="AR425" s="1909"/>
      <c r="AS425" s="1909"/>
      <c r="AT425" s="1909"/>
      <c r="AU425" s="1909"/>
      <c r="AV425" s="1909"/>
      <c r="AW425" s="1909"/>
      <c r="AX425" s="1909"/>
      <c r="AY425" s="1909"/>
      <c r="AZ425" s="1909"/>
      <c r="BA425" s="1909"/>
      <c r="BB425" s="1909"/>
      <c r="BC425" s="1909"/>
      <c r="BD425" s="1909"/>
      <c r="BE425" s="1909"/>
      <c r="BF425" s="1909"/>
      <c r="BG425" s="1909"/>
      <c r="BH425" s="1909"/>
      <c r="BI425" s="1909"/>
    </row>
    <row r="426" spans="1:61">
      <c r="A426" s="1956"/>
      <c r="B426" s="1955"/>
      <c r="C426" s="1955"/>
      <c r="D426" s="1955"/>
      <c r="E426" s="1955"/>
      <c r="F426" s="1955"/>
      <c r="G426" s="1955"/>
      <c r="H426" s="1909"/>
      <c r="I426" s="1909"/>
      <c r="J426" s="1909"/>
      <c r="K426" s="1909"/>
      <c r="L426" s="1909"/>
      <c r="M426" s="1909"/>
      <c r="N426" s="1909"/>
      <c r="O426" s="1909"/>
      <c r="P426" s="1909"/>
      <c r="Q426" s="1909"/>
      <c r="R426" s="1909"/>
      <c r="S426" s="1909"/>
      <c r="T426" s="1909"/>
      <c r="U426" s="1909"/>
      <c r="V426" s="1909"/>
      <c r="W426" s="1909"/>
      <c r="X426" s="1909"/>
      <c r="Y426" s="1909"/>
      <c r="Z426" s="1909"/>
      <c r="AA426" s="1909"/>
      <c r="AB426" s="1909"/>
      <c r="AC426" s="1909"/>
      <c r="AD426" s="1909"/>
      <c r="AE426" s="1909"/>
      <c r="AF426" s="1909"/>
      <c r="AG426" s="1909"/>
      <c r="AH426" s="1909"/>
      <c r="AI426" s="1909"/>
      <c r="AJ426" s="1909"/>
      <c r="AK426" s="1909"/>
      <c r="AL426" s="1909"/>
      <c r="AM426" s="1909"/>
      <c r="AN426" s="1909"/>
      <c r="AO426" s="1909"/>
      <c r="AP426" s="1909"/>
      <c r="AQ426" s="1909"/>
      <c r="AR426" s="1909"/>
      <c r="AS426" s="1909"/>
      <c r="AT426" s="1909"/>
      <c r="AU426" s="1909"/>
      <c r="AV426" s="1909"/>
      <c r="AW426" s="1909"/>
      <c r="AX426" s="1909"/>
      <c r="AY426" s="1909"/>
      <c r="AZ426" s="1909"/>
      <c r="BA426" s="1909"/>
      <c r="BB426" s="1909"/>
      <c r="BC426" s="1909"/>
      <c r="BD426" s="1909"/>
      <c r="BE426" s="1909"/>
      <c r="BF426" s="1909"/>
      <c r="BG426" s="1909"/>
      <c r="BH426" s="1909"/>
      <c r="BI426" s="1909"/>
    </row>
    <row r="427" spans="1:61">
      <c r="A427" s="1956"/>
      <c r="B427" s="1955"/>
      <c r="C427" s="1955"/>
      <c r="D427" s="1955"/>
      <c r="E427" s="1955"/>
      <c r="F427" s="1955"/>
      <c r="G427" s="1955"/>
      <c r="H427" s="1909"/>
      <c r="I427" s="1909"/>
      <c r="J427" s="1909"/>
      <c r="K427" s="1909"/>
      <c r="L427" s="1909"/>
      <c r="M427" s="1909"/>
      <c r="N427" s="1909"/>
      <c r="O427" s="1909"/>
      <c r="P427" s="1909"/>
      <c r="Q427" s="1909"/>
      <c r="R427" s="1909"/>
      <c r="S427" s="1909"/>
      <c r="T427" s="1909"/>
      <c r="U427" s="1909"/>
      <c r="V427" s="1909"/>
      <c r="W427" s="1909"/>
      <c r="X427" s="1909"/>
      <c r="Y427" s="1909"/>
      <c r="Z427" s="1909"/>
      <c r="AA427" s="1909"/>
      <c r="AB427" s="1909"/>
      <c r="AC427" s="1909"/>
      <c r="AD427" s="1909"/>
      <c r="AE427" s="1909"/>
      <c r="AF427" s="1909"/>
      <c r="AG427" s="1909"/>
      <c r="AH427" s="1909"/>
      <c r="AI427" s="1909"/>
      <c r="AJ427" s="1909"/>
      <c r="AK427" s="1909"/>
      <c r="AL427" s="1909"/>
      <c r="AM427" s="1909"/>
      <c r="AN427" s="1909"/>
      <c r="AO427" s="1909"/>
      <c r="AP427" s="1909"/>
      <c r="AQ427" s="1909"/>
      <c r="AR427" s="1909"/>
      <c r="AS427" s="1909"/>
      <c r="AT427" s="1909"/>
      <c r="AU427" s="1909"/>
      <c r="AV427" s="1909"/>
      <c r="AW427" s="1909"/>
      <c r="AX427" s="1909"/>
      <c r="AY427" s="1909"/>
      <c r="AZ427" s="1909"/>
      <c r="BA427" s="1909"/>
      <c r="BB427" s="1909"/>
      <c r="BC427" s="1909"/>
      <c r="BD427" s="1909"/>
      <c r="BE427" s="1909"/>
      <c r="BF427" s="1909"/>
      <c r="BG427" s="1909"/>
      <c r="BH427" s="1909"/>
      <c r="BI427" s="1909"/>
    </row>
    <row r="428" spans="1:61">
      <c r="A428" s="1956"/>
      <c r="B428" s="1955"/>
      <c r="C428" s="1955"/>
      <c r="D428" s="1955"/>
      <c r="E428" s="1955"/>
      <c r="F428" s="1955"/>
      <c r="G428" s="1955"/>
      <c r="H428" s="1909"/>
      <c r="I428" s="1909"/>
      <c r="J428" s="1909"/>
      <c r="K428" s="1909"/>
      <c r="L428" s="1909"/>
      <c r="M428" s="1909"/>
      <c r="N428" s="1909"/>
      <c r="O428" s="1909"/>
      <c r="P428" s="1909"/>
      <c r="Q428" s="1909"/>
      <c r="R428" s="1909"/>
      <c r="S428" s="1909"/>
      <c r="T428" s="1909"/>
      <c r="U428" s="1909"/>
      <c r="V428" s="1909"/>
      <c r="W428" s="1909"/>
      <c r="X428" s="1909"/>
      <c r="Y428" s="1909"/>
      <c r="Z428" s="1909"/>
      <c r="AA428" s="1909"/>
      <c r="AB428" s="1909"/>
      <c r="AC428" s="1909"/>
      <c r="AD428" s="1909"/>
      <c r="AE428" s="1909"/>
      <c r="AF428" s="1909"/>
      <c r="AG428" s="1909"/>
      <c r="AH428" s="1909"/>
      <c r="AI428" s="1909"/>
      <c r="AJ428" s="1909"/>
      <c r="AK428" s="1909"/>
      <c r="AL428" s="1909"/>
      <c r="AM428" s="1909"/>
      <c r="AN428" s="1909"/>
      <c r="AO428" s="1909"/>
      <c r="AP428" s="1909"/>
      <c r="AQ428" s="1909"/>
      <c r="AR428" s="1909"/>
      <c r="AS428" s="1909"/>
      <c r="AT428" s="1909"/>
      <c r="AU428" s="1909"/>
      <c r="AV428" s="1909"/>
      <c r="AW428" s="1909"/>
      <c r="AX428" s="1909"/>
      <c r="AY428" s="1909"/>
      <c r="AZ428" s="1909"/>
      <c r="BA428" s="1909"/>
      <c r="BB428" s="1909"/>
      <c r="BC428" s="1909"/>
      <c r="BD428" s="1909"/>
      <c r="BE428" s="1909"/>
      <c r="BF428" s="1909"/>
      <c r="BG428" s="1909"/>
      <c r="BH428" s="1909"/>
      <c r="BI428" s="1909"/>
    </row>
    <row r="429" spans="1:61">
      <c r="A429" s="1956"/>
      <c r="B429" s="1955"/>
      <c r="C429" s="1955"/>
      <c r="D429" s="1955"/>
      <c r="E429" s="1955"/>
      <c r="F429" s="1955"/>
      <c r="G429" s="1955"/>
      <c r="H429" s="1909"/>
      <c r="I429" s="1909"/>
      <c r="J429" s="1909"/>
      <c r="K429" s="1909"/>
      <c r="L429" s="1909"/>
      <c r="M429" s="1909"/>
      <c r="N429" s="1909"/>
      <c r="O429" s="1909"/>
      <c r="P429" s="1909"/>
      <c r="Q429" s="1909"/>
      <c r="R429" s="1909"/>
      <c r="S429" s="1909"/>
      <c r="T429" s="1909"/>
      <c r="U429" s="1909"/>
      <c r="V429" s="1909"/>
      <c r="W429" s="1909"/>
      <c r="X429" s="1909"/>
      <c r="Y429" s="1909"/>
      <c r="Z429" s="1909"/>
      <c r="AA429" s="1909"/>
      <c r="AB429" s="1909"/>
      <c r="AC429" s="1909"/>
      <c r="AD429" s="1909"/>
      <c r="AE429" s="1909"/>
      <c r="AF429" s="1909"/>
      <c r="AG429" s="1909"/>
      <c r="AH429" s="1909"/>
      <c r="AI429" s="1909"/>
      <c r="AJ429" s="1909"/>
      <c r="AK429" s="1909"/>
      <c r="AL429" s="1909"/>
      <c r="AM429" s="1909"/>
      <c r="AN429" s="1909"/>
      <c r="AO429" s="1909"/>
      <c r="AP429" s="1909"/>
      <c r="AQ429" s="1909"/>
      <c r="AR429" s="1909"/>
      <c r="AS429" s="1909"/>
      <c r="AT429" s="1909"/>
      <c r="AU429" s="1909"/>
      <c r="AV429" s="1909"/>
      <c r="AW429" s="1909"/>
      <c r="AX429" s="1909"/>
      <c r="AY429" s="1909"/>
      <c r="AZ429" s="1909"/>
      <c r="BA429" s="1909"/>
      <c r="BB429" s="1909"/>
      <c r="BC429" s="1909"/>
      <c r="BD429" s="1909"/>
      <c r="BE429" s="1909"/>
      <c r="BF429" s="1909"/>
      <c r="BG429" s="1909"/>
      <c r="BH429" s="1909"/>
      <c r="BI429" s="1909"/>
    </row>
    <row r="430" spans="1:61">
      <c r="A430" s="1956"/>
      <c r="B430" s="1955"/>
      <c r="C430" s="1955"/>
      <c r="D430" s="1955"/>
      <c r="E430" s="1955"/>
      <c r="F430" s="1955"/>
      <c r="G430" s="1955"/>
      <c r="H430" s="1909"/>
      <c r="I430" s="1909"/>
      <c r="J430" s="1909"/>
      <c r="K430" s="1909"/>
      <c r="L430" s="1909"/>
      <c r="M430" s="1909"/>
      <c r="N430" s="1909"/>
      <c r="O430" s="1909"/>
      <c r="P430" s="1909"/>
      <c r="Q430" s="1909"/>
      <c r="R430" s="1909"/>
      <c r="S430" s="1909"/>
      <c r="T430" s="1909"/>
      <c r="U430" s="1909"/>
      <c r="V430" s="1909"/>
      <c r="W430" s="1909"/>
      <c r="X430" s="1909"/>
      <c r="Y430" s="1909"/>
      <c r="Z430" s="1909"/>
      <c r="AA430" s="1909"/>
      <c r="AB430" s="1909"/>
      <c r="AC430" s="1909"/>
      <c r="AD430" s="1909"/>
      <c r="AE430" s="1909"/>
      <c r="AF430" s="1909"/>
      <c r="AG430" s="1909"/>
      <c r="AH430" s="1909"/>
      <c r="AI430" s="1909"/>
      <c r="AJ430" s="1909"/>
      <c r="AK430" s="1909"/>
      <c r="AL430" s="1909"/>
      <c r="AM430" s="1909"/>
      <c r="AN430" s="1909"/>
      <c r="AO430" s="1909"/>
      <c r="AP430" s="1909"/>
      <c r="AQ430" s="1909"/>
      <c r="AR430" s="1909"/>
      <c r="AS430" s="1909"/>
      <c r="AT430" s="1909"/>
      <c r="AU430" s="1909"/>
      <c r="AV430" s="1909"/>
      <c r="AW430" s="1909"/>
      <c r="AX430" s="1909"/>
      <c r="AY430" s="1909"/>
      <c r="AZ430" s="1909"/>
      <c r="BA430" s="1909"/>
      <c r="BB430" s="1909"/>
      <c r="BC430" s="1909"/>
      <c r="BD430" s="1909"/>
      <c r="BE430" s="1909"/>
      <c r="BF430" s="1909"/>
      <c r="BG430" s="1909"/>
      <c r="BH430" s="1909"/>
      <c r="BI430" s="1909"/>
    </row>
    <row r="431" spans="1:61">
      <c r="A431" s="1956"/>
      <c r="B431" s="1955"/>
      <c r="C431" s="1955"/>
      <c r="D431" s="1955"/>
      <c r="E431" s="1955"/>
      <c r="F431" s="1955"/>
      <c r="G431" s="1955"/>
      <c r="H431" s="1909"/>
      <c r="I431" s="1909"/>
      <c r="J431" s="1909"/>
      <c r="K431" s="1909"/>
      <c r="L431" s="1909"/>
      <c r="M431" s="1909"/>
      <c r="N431" s="1909"/>
      <c r="O431" s="1909"/>
      <c r="P431" s="1909"/>
      <c r="Q431" s="1909"/>
      <c r="R431" s="1909"/>
      <c r="S431" s="1909"/>
      <c r="T431" s="1909"/>
      <c r="U431" s="1909"/>
      <c r="V431" s="1909"/>
      <c r="W431" s="1909"/>
      <c r="X431" s="1909"/>
      <c r="Y431" s="1909"/>
      <c r="Z431" s="1909"/>
      <c r="AA431" s="1909"/>
      <c r="AB431" s="1909"/>
      <c r="AC431" s="1909"/>
      <c r="AD431" s="1909"/>
      <c r="AE431" s="1909"/>
      <c r="AF431" s="1909"/>
      <c r="AG431" s="1909"/>
      <c r="AH431" s="1909"/>
      <c r="AI431" s="1909"/>
      <c r="AJ431" s="1909"/>
      <c r="AK431" s="1909"/>
      <c r="AL431" s="1909"/>
      <c r="AM431" s="1909"/>
      <c r="AN431" s="1909"/>
      <c r="AO431" s="1909"/>
      <c r="AP431" s="1909"/>
      <c r="AQ431" s="1909"/>
      <c r="AR431" s="1909"/>
      <c r="AS431" s="1909"/>
      <c r="AT431" s="1909"/>
      <c r="AU431" s="1909"/>
      <c r="AV431" s="1909"/>
      <c r="AW431" s="1909"/>
      <c r="AX431" s="1909"/>
      <c r="AY431" s="1909"/>
      <c r="AZ431" s="1909"/>
      <c r="BA431" s="1909"/>
      <c r="BB431" s="1909"/>
      <c r="BC431" s="1909"/>
      <c r="BD431" s="1909"/>
      <c r="BE431" s="1909"/>
      <c r="BF431" s="1909"/>
      <c r="BG431" s="1909"/>
      <c r="BH431" s="1909"/>
      <c r="BI431" s="1909"/>
    </row>
    <row r="432" spans="1:61">
      <c r="A432" s="1956"/>
      <c r="B432" s="1955"/>
      <c r="C432" s="1955"/>
      <c r="D432" s="1955"/>
      <c r="E432" s="1955"/>
      <c r="F432" s="1955"/>
      <c r="G432" s="1955"/>
      <c r="H432" s="1909"/>
      <c r="I432" s="1909"/>
      <c r="J432" s="1909"/>
      <c r="K432" s="1909"/>
      <c r="L432" s="1909"/>
      <c r="M432" s="1909"/>
      <c r="N432" s="1909"/>
      <c r="O432" s="1909"/>
      <c r="P432" s="1909"/>
      <c r="Q432" s="1909"/>
      <c r="R432" s="1909"/>
      <c r="S432" s="1909"/>
      <c r="T432" s="1909"/>
      <c r="U432" s="1909"/>
      <c r="V432" s="1909"/>
      <c r="W432" s="1909"/>
      <c r="X432" s="1909"/>
      <c r="Y432" s="1909"/>
      <c r="Z432" s="1909"/>
      <c r="AA432" s="1909"/>
      <c r="AB432" s="1909"/>
      <c r="AC432" s="1909"/>
      <c r="AD432" s="1909"/>
      <c r="AE432" s="1909"/>
      <c r="AF432" s="1909"/>
      <c r="AG432" s="1909"/>
      <c r="AH432" s="1909"/>
      <c r="AI432" s="1909"/>
      <c r="AJ432" s="1909"/>
      <c r="AK432" s="1909"/>
      <c r="AL432" s="1909"/>
      <c r="AM432" s="1909"/>
      <c r="AN432" s="1909"/>
      <c r="AO432" s="1909"/>
      <c r="AP432" s="1909"/>
      <c r="AQ432" s="1909"/>
      <c r="AR432" s="1909"/>
      <c r="AS432" s="1909"/>
      <c r="AT432" s="1909"/>
      <c r="AU432" s="1909"/>
      <c r="AV432" s="1909"/>
      <c r="AW432" s="1909"/>
      <c r="AX432" s="1909"/>
      <c r="AY432" s="1909"/>
      <c r="AZ432" s="1909"/>
      <c r="BA432" s="1909"/>
      <c r="BB432" s="1909"/>
      <c r="BC432" s="1909"/>
      <c r="BD432" s="1909"/>
      <c r="BE432" s="1909"/>
      <c r="BF432" s="1909"/>
      <c r="BG432" s="1909"/>
      <c r="BH432" s="1909"/>
      <c r="BI432" s="1909"/>
    </row>
    <row r="433" spans="1:61">
      <c r="A433" s="1956"/>
      <c r="B433" s="1955"/>
      <c r="C433" s="1955"/>
      <c r="D433" s="1955"/>
      <c r="E433" s="1955"/>
      <c r="F433" s="1955"/>
      <c r="G433" s="1955"/>
      <c r="H433" s="1909"/>
      <c r="I433" s="1909"/>
      <c r="J433" s="1909"/>
      <c r="K433" s="1909"/>
      <c r="L433" s="1909"/>
      <c r="M433" s="1909"/>
      <c r="N433" s="1909"/>
      <c r="O433" s="1909"/>
      <c r="P433" s="1909"/>
      <c r="Q433" s="1909"/>
      <c r="R433" s="1909"/>
      <c r="S433" s="1909"/>
      <c r="T433" s="1909"/>
      <c r="U433" s="1909"/>
      <c r="V433" s="1909"/>
      <c r="W433" s="1909"/>
      <c r="X433" s="1909"/>
      <c r="Y433" s="1909"/>
      <c r="Z433" s="1909"/>
      <c r="AA433" s="1909"/>
      <c r="AB433" s="1909"/>
      <c r="AC433" s="1909"/>
      <c r="AD433" s="1909"/>
      <c r="AE433" s="1909"/>
      <c r="AF433" s="1909"/>
      <c r="AG433" s="1909"/>
      <c r="AH433" s="1909"/>
      <c r="AI433" s="1909"/>
      <c r="AJ433" s="1909"/>
      <c r="AK433" s="1909"/>
      <c r="AL433" s="1909"/>
      <c r="AM433" s="1909"/>
      <c r="AN433" s="1909"/>
      <c r="AO433" s="1909"/>
      <c r="AP433" s="1909"/>
      <c r="AQ433" s="1909"/>
      <c r="AR433" s="1909"/>
      <c r="AS433" s="1909"/>
      <c r="AT433" s="1909"/>
      <c r="AU433" s="1909"/>
      <c r="AV433" s="1909"/>
      <c r="AW433" s="1909"/>
      <c r="AX433" s="1909"/>
      <c r="AY433" s="1909"/>
      <c r="AZ433" s="1909"/>
      <c r="BA433" s="1909"/>
      <c r="BB433" s="1909"/>
      <c r="BC433" s="1909"/>
      <c r="BD433" s="1909"/>
      <c r="BE433" s="1909"/>
      <c r="BF433" s="1909"/>
      <c r="BG433" s="1909"/>
      <c r="BH433" s="1909"/>
      <c r="BI433" s="1909"/>
    </row>
    <row r="434" spans="1:61">
      <c r="A434" s="1956"/>
      <c r="B434" s="1955"/>
      <c r="C434" s="1955"/>
      <c r="D434" s="1955"/>
      <c r="E434" s="1955"/>
      <c r="F434" s="1955"/>
      <c r="G434" s="1955"/>
      <c r="H434" s="1909"/>
      <c r="I434" s="1909"/>
      <c r="J434" s="1909"/>
      <c r="K434" s="1909"/>
      <c r="L434" s="1909"/>
      <c r="M434" s="1909"/>
      <c r="N434" s="1909"/>
      <c r="O434" s="1909"/>
      <c r="P434" s="1909"/>
      <c r="Q434" s="1909"/>
      <c r="R434" s="1909"/>
      <c r="S434" s="1909"/>
      <c r="T434" s="1909"/>
      <c r="U434" s="1909"/>
      <c r="V434" s="1909"/>
      <c r="W434" s="1909"/>
      <c r="X434" s="1909"/>
      <c r="Y434" s="1909"/>
      <c r="Z434" s="1909"/>
      <c r="AA434" s="1909"/>
      <c r="AB434" s="1909"/>
      <c r="AC434" s="1909"/>
      <c r="AD434" s="1909"/>
      <c r="AE434" s="1909"/>
      <c r="AF434" s="1909"/>
      <c r="AG434" s="1909"/>
      <c r="AH434" s="1909"/>
      <c r="AI434" s="1909"/>
      <c r="AJ434" s="1909"/>
      <c r="AK434" s="1909"/>
      <c r="AL434" s="1909"/>
      <c r="AM434" s="1909"/>
      <c r="AN434" s="1909"/>
      <c r="AO434" s="1909"/>
      <c r="AP434" s="1909"/>
      <c r="AQ434" s="1909"/>
      <c r="AR434" s="1909"/>
      <c r="AS434" s="1909"/>
      <c r="AT434" s="1909"/>
      <c r="AU434" s="1909"/>
      <c r="AV434" s="1909"/>
      <c r="AW434" s="1909"/>
      <c r="AX434" s="1909"/>
      <c r="AY434" s="1909"/>
      <c r="AZ434" s="1909"/>
      <c r="BA434" s="1909"/>
      <c r="BB434" s="1909"/>
      <c r="BC434" s="1909"/>
      <c r="BD434" s="1909"/>
      <c r="BE434" s="1909"/>
      <c r="BF434" s="1909"/>
      <c r="BG434" s="1909"/>
      <c r="BH434" s="1909"/>
      <c r="BI434" s="1909"/>
    </row>
    <row r="435" spans="1:61">
      <c r="A435" s="1956"/>
      <c r="B435" s="1955"/>
      <c r="C435" s="1955"/>
      <c r="D435" s="1955"/>
      <c r="E435" s="1955"/>
      <c r="F435" s="1955"/>
      <c r="G435" s="1955"/>
      <c r="H435" s="1909"/>
      <c r="I435" s="1909"/>
      <c r="J435" s="1909"/>
      <c r="K435" s="1909"/>
      <c r="L435" s="1909"/>
      <c r="M435" s="1909"/>
      <c r="N435" s="1909"/>
      <c r="O435" s="1909"/>
      <c r="P435" s="1909"/>
      <c r="Q435" s="1909"/>
      <c r="R435" s="1909"/>
      <c r="S435" s="1909"/>
      <c r="T435" s="1909"/>
      <c r="U435" s="1909"/>
      <c r="V435" s="1909"/>
      <c r="W435" s="1909"/>
      <c r="X435" s="1909"/>
      <c r="Y435" s="1909"/>
      <c r="Z435" s="1909"/>
      <c r="AA435" s="1909"/>
      <c r="AB435" s="1909"/>
      <c r="AC435" s="1909"/>
      <c r="AD435" s="1909"/>
      <c r="AE435" s="1909"/>
      <c r="AF435" s="1909"/>
      <c r="AG435" s="1909"/>
      <c r="AH435" s="1909"/>
      <c r="AI435" s="1909"/>
      <c r="AJ435" s="1909"/>
      <c r="AK435" s="1909"/>
      <c r="AL435" s="1909"/>
      <c r="AM435" s="1909"/>
      <c r="AN435" s="1909"/>
      <c r="AO435" s="1909"/>
      <c r="AP435" s="1909"/>
      <c r="AQ435" s="1909"/>
      <c r="AR435" s="1909"/>
      <c r="AS435" s="1909"/>
      <c r="AT435" s="1909"/>
      <c r="AU435" s="1909"/>
      <c r="AV435" s="1909"/>
      <c r="AW435" s="1909"/>
      <c r="AX435" s="1909"/>
      <c r="AY435" s="1909"/>
      <c r="AZ435" s="1909"/>
      <c r="BA435" s="1909"/>
      <c r="BB435" s="1909"/>
      <c r="BC435" s="1909"/>
      <c r="BD435" s="1909"/>
      <c r="BE435" s="1909"/>
      <c r="BF435" s="1909"/>
      <c r="BG435" s="1909"/>
      <c r="BH435" s="1909"/>
      <c r="BI435" s="1909"/>
    </row>
    <row r="436" spans="1:61">
      <c r="A436" s="1956"/>
      <c r="B436" s="1955"/>
      <c r="C436" s="1955"/>
      <c r="D436" s="1955"/>
      <c r="E436" s="1955"/>
      <c r="F436" s="1955"/>
      <c r="G436" s="1955"/>
      <c r="H436" s="1909"/>
      <c r="I436" s="1909"/>
      <c r="J436" s="1909"/>
      <c r="K436" s="1909"/>
      <c r="L436" s="1909"/>
      <c r="M436" s="1909"/>
      <c r="N436" s="1909"/>
      <c r="O436" s="1909"/>
      <c r="P436" s="1909"/>
      <c r="Q436" s="1909"/>
      <c r="R436" s="1909"/>
      <c r="S436" s="1909"/>
      <c r="T436" s="1909"/>
      <c r="U436" s="1909"/>
      <c r="V436" s="1909"/>
      <c r="W436" s="1909"/>
      <c r="X436" s="1909"/>
      <c r="Y436" s="1909"/>
      <c r="Z436" s="1909"/>
      <c r="AA436" s="1909"/>
      <c r="AB436" s="1909"/>
      <c r="AC436" s="1909"/>
      <c r="AD436" s="1909"/>
      <c r="AE436" s="1909"/>
      <c r="AF436" s="1909"/>
      <c r="AG436" s="1909"/>
      <c r="AH436" s="1909"/>
      <c r="AI436" s="1909"/>
      <c r="AJ436" s="1909"/>
      <c r="AK436" s="1909"/>
      <c r="AL436" s="1909"/>
      <c r="AM436" s="1909"/>
      <c r="AN436" s="1909"/>
      <c r="AO436" s="1909"/>
      <c r="AP436" s="1909"/>
      <c r="AQ436" s="1909"/>
      <c r="AR436" s="1909"/>
      <c r="AS436" s="1909"/>
      <c r="AT436" s="1909"/>
      <c r="AU436" s="1909"/>
      <c r="AV436" s="1909"/>
      <c r="AW436" s="1909"/>
      <c r="AX436" s="1909"/>
      <c r="AY436" s="1909"/>
      <c r="AZ436" s="1909"/>
      <c r="BA436" s="1909"/>
      <c r="BB436" s="1909"/>
      <c r="BC436" s="1909"/>
      <c r="BD436" s="1909"/>
      <c r="BE436" s="1909"/>
      <c r="BF436" s="1909"/>
      <c r="BG436" s="1909"/>
      <c r="BH436" s="1909"/>
      <c r="BI436" s="1909"/>
    </row>
    <row r="437" spans="1:61">
      <c r="A437" s="1956"/>
      <c r="B437" s="1955"/>
      <c r="C437" s="1955"/>
      <c r="D437" s="1955"/>
      <c r="E437" s="1955"/>
      <c r="F437" s="1955"/>
      <c r="G437" s="1955"/>
      <c r="H437" s="1909"/>
      <c r="I437" s="1909"/>
      <c r="J437" s="1909"/>
      <c r="K437" s="1909"/>
      <c r="L437" s="1909"/>
      <c r="M437" s="1909"/>
      <c r="N437" s="1909"/>
      <c r="O437" s="1909"/>
      <c r="P437" s="1909"/>
      <c r="Q437" s="1909"/>
      <c r="R437" s="1909"/>
      <c r="S437" s="1909"/>
      <c r="T437" s="1909"/>
      <c r="U437" s="1909"/>
      <c r="V437" s="1909"/>
      <c r="W437" s="1909"/>
      <c r="X437" s="1909"/>
      <c r="Y437" s="1909"/>
      <c r="Z437" s="1909"/>
      <c r="AA437" s="1909"/>
      <c r="AB437" s="1909"/>
      <c r="AC437" s="1909"/>
      <c r="AD437" s="1909"/>
      <c r="AE437" s="1909"/>
      <c r="AF437" s="1909"/>
      <c r="AG437" s="1909"/>
      <c r="AH437" s="1909"/>
      <c r="AI437" s="1909"/>
      <c r="AJ437" s="1909"/>
      <c r="AK437" s="1909"/>
      <c r="AL437" s="1909"/>
      <c r="AM437" s="1909"/>
      <c r="AN437" s="1909"/>
      <c r="AO437" s="1909"/>
      <c r="AP437" s="1909"/>
      <c r="AQ437" s="1909"/>
      <c r="AR437" s="1909"/>
      <c r="AS437" s="1909"/>
      <c r="AT437" s="1909"/>
      <c r="AU437" s="1909"/>
      <c r="AV437" s="1909"/>
      <c r="AW437" s="1909"/>
      <c r="AX437" s="1909"/>
      <c r="AY437" s="1909"/>
      <c r="AZ437" s="1909"/>
      <c r="BA437" s="1909"/>
      <c r="BB437" s="1909"/>
      <c r="BC437" s="1909"/>
      <c r="BD437" s="1909"/>
      <c r="BE437" s="1909"/>
      <c r="BF437" s="1909"/>
      <c r="BG437" s="1909"/>
      <c r="BH437" s="1909"/>
      <c r="BI437" s="1909"/>
    </row>
    <row r="438" spans="1:61">
      <c r="A438" s="1956"/>
      <c r="B438" s="1955"/>
      <c r="C438" s="1955"/>
      <c r="D438" s="1955"/>
      <c r="E438" s="1955"/>
      <c r="F438" s="1955"/>
      <c r="G438" s="1955"/>
      <c r="H438" s="1909"/>
      <c r="I438" s="1909"/>
      <c r="J438" s="1909"/>
      <c r="K438" s="1909"/>
      <c r="L438" s="1909"/>
      <c r="M438" s="1909"/>
      <c r="N438" s="1909"/>
      <c r="O438" s="1909"/>
      <c r="P438" s="1909"/>
      <c r="Q438" s="1909"/>
      <c r="R438" s="1909"/>
      <c r="S438" s="1909"/>
      <c r="T438" s="1909"/>
      <c r="U438" s="1909"/>
      <c r="V438" s="1909"/>
      <c r="W438" s="1909"/>
      <c r="X438" s="1909"/>
      <c r="Y438" s="1909"/>
      <c r="Z438" s="1909"/>
      <c r="AA438" s="1909"/>
      <c r="AB438" s="1909"/>
      <c r="AC438" s="1909"/>
      <c r="AD438" s="1909"/>
      <c r="AE438" s="1909"/>
      <c r="AF438" s="1909"/>
      <c r="AG438" s="1909"/>
      <c r="AH438" s="1909"/>
      <c r="AI438" s="1909"/>
      <c r="AJ438" s="1909"/>
      <c r="AK438" s="1909"/>
      <c r="AL438" s="1909"/>
      <c r="AM438" s="1909"/>
      <c r="AN438" s="1909"/>
      <c r="AO438" s="1909"/>
      <c r="AP438" s="1909"/>
      <c r="AQ438" s="1909"/>
      <c r="AR438" s="1909"/>
      <c r="AS438" s="1909"/>
      <c r="AT438" s="1909"/>
      <c r="AU438" s="1909"/>
      <c r="AV438" s="1909"/>
      <c r="AW438" s="1909"/>
      <c r="AX438" s="1909"/>
      <c r="AY438" s="1909"/>
      <c r="AZ438" s="1909"/>
      <c r="BA438" s="1909"/>
      <c r="BB438" s="1909"/>
      <c r="BC438" s="1909"/>
      <c r="BD438" s="1909"/>
      <c r="BE438" s="1909"/>
      <c r="BF438" s="1909"/>
      <c r="BG438" s="1909"/>
      <c r="BH438" s="1909"/>
      <c r="BI438" s="1909"/>
    </row>
    <row r="439" spans="1:61">
      <c r="A439" s="1956"/>
      <c r="B439" s="1955"/>
      <c r="C439" s="1955"/>
      <c r="D439" s="1955"/>
      <c r="E439" s="1955"/>
      <c r="F439" s="1955"/>
      <c r="G439" s="1955"/>
      <c r="H439" s="1909"/>
      <c r="I439" s="1909"/>
      <c r="J439" s="1909"/>
      <c r="K439" s="1909"/>
      <c r="L439" s="1909"/>
      <c r="M439" s="1909"/>
      <c r="N439" s="1909"/>
      <c r="O439" s="1909"/>
      <c r="P439" s="1909"/>
      <c r="Q439" s="1909"/>
      <c r="R439" s="1909"/>
      <c r="S439" s="1909"/>
      <c r="T439" s="1909"/>
      <c r="U439" s="1909"/>
      <c r="V439" s="1909"/>
      <c r="W439" s="1909"/>
      <c r="X439" s="1909"/>
      <c r="Y439" s="1909"/>
      <c r="Z439" s="1909"/>
      <c r="AA439" s="1909"/>
      <c r="AB439" s="1909"/>
      <c r="AC439" s="1909"/>
      <c r="AD439" s="1909"/>
      <c r="AE439" s="1909"/>
      <c r="AF439" s="1909"/>
      <c r="AG439" s="1909"/>
      <c r="AH439" s="1909"/>
      <c r="AI439" s="1909"/>
      <c r="AJ439" s="1909"/>
      <c r="AK439" s="1909"/>
      <c r="AL439" s="1909"/>
      <c r="AM439" s="1909"/>
      <c r="AN439" s="1909"/>
      <c r="AO439" s="1909"/>
      <c r="AP439" s="1909"/>
      <c r="AQ439" s="1909"/>
      <c r="AR439" s="1909"/>
      <c r="AS439" s="1909"/>
      <c r="AT439" s="1909"/>
      <c r="AU439" s="1909"/>
      <c r="AV439" s="1909"/>
      <c r="AW439" s="1909"/>
      <c r="AX439" s="1909"/>
      <c r="AY439" s="1909"/>
      <c r="AZ439" s="1909"/>
      <c r="BA439" s="1909"/>
      <c r="BB439" s="1909"/>
      <c r="BC439" s="1909"/>
      <c r="BD439" s="1909"/>
      <c r="BE439" s="1909"/>
      <c r="BF439" s="1909"/>
      <c r="BG439" s="1909"/>
      <c r="BH439" s="1909"/>
      <c r="BI439" s="1909"/>
    </row>
    <row r="440" spans="1:61">
      <c r="A440" s="1956"/>
      <c r="B440" s="1955"/>
      <c r="C440" s="1955"/>
      <c r="D440" s="1955"/>
      <c r="E440" s="1955"/>
      <c r="F440" s="1955"/>
      <c r="G440" s="1955"/>
      <c r="H440" s="1909"/>
      <c r="I440" s="1909"/>
      <c r="J440" s="1909"/>
      <c r="K440" s="1909"/>
      <c r="L440" s="1909"/>
      <c r="M440" s="1909"/>
      <c r="N440" s="1909"/>
      <c r="O440" s="1909"/>
      <c r="P440" s="1909"/>
      <c r="Q440" s="1909"/>
      <c r="R440" s="1909"/>
      <c r="S440" s="1909"/>
      <c r="T440" s="1909"/>
      <c r="U440" s="1909"/>
      <c r="V440" s="1909"/>
      <c r="W440" s="1909"/>
      <c r="X440" s="1909"/>
      <c r="Y440" s="1909"/>
      <c r="Z440" s="1909"/>
      <c r="AA440" s="1909"/>
      <c r="AB440" s="1909"/>
      <c r="AC440" s="1909"/>
      <c r="AD440" s="1909"/>
      <c r="AE440" s="1909"/>
      <c r="AF440" s="1909"/>
      <c r="AG440" s="1909"/>
      <c r="AH440" s="1909"/>
      <c r="AI440" s="1909"/>
      <c r="AJ440" s="1909"/>
      <c r="AK440" s="1909"/>
      <c r="AL440" s="1909"/>
      <c r="AM440" s="1909"/>
      <c r="AN440" s="1909"/>
      <c r="AO440" s="1909"/>
      <c r="AP440" s="1909"/>
      <c r="AQ440" s="1909"/>
      <c r="AR440" s="1909"/>
      <c r="AS440" s="1909"/>
      <c r="AT440" s="1909"/>
      <c r="AU440" s="1909"/>
      <c r="AV440" s="1909"/>
      <c r="AW440" s="1909"/>
      <c r="AX440" s="1909"/>
      <c r="AY440" s="1909"/>
      <c r="AZ440" s="1909"/>
      <c r="BA440" s="1909"/>
      <c r="BB440" s="1909"/>
      <c r="BC440" s="1909"/>
      <c r="BD440" s="1909"/>
      <c r="BE440" s="1909"/>
      <c r="BF440" s="1909"/>
      <c r="BG440" s="1909"/>
      <c r="BH440" s="1909"/>
      <c r="BI440" s="1909"/>
    </row>
    <row r="441" spans="1:61">
      <c r="A441" s="1956"/>
      <c r="B441" s="1955"/>
      <c r="C441" s="1955"/>
      <c r="D441" s="1955"/>
      <c r="E441" s="1955"/>
      <c r="F441" s="1955"/>
      <c r="G441" s="1955"/>
      <c r="H441" s="1909"/>
      <c r="I441" s="1909"/>
      <c r="J441" s="1909"/>
      <c r="K441" s="1909"/>
      <c r="L441" s="1909"/>
      <c r="M441" s="1909"/>
      <c r="N441" s="1909"/>
      <c r="O441" s="1909"/>
      <c r="P441" s="1909"/>
      <c r="Q441" s="1909"/>
      <c r="R441" s="1909"/>
      <c r="S441" s="1909"/>
      <c r="T441" s="1909"/>
      <c r="U441" s="1909"/>
      <c r="V441" s="1909"/>
      <c r="W441" s="1909"/>
      <c r="X441" s="1909"/>
      <c r="Y441" s="1909"/>
      <c r="Z441" s="1909"/>
      <c r="AA441" s="1909"/>
      <c r="AB441" s="1909"/>
      <c r="AC441" s="1909"/>
      <c r="AD441" s="1909"/>
      <c r="AE441" s="1909"/>
      <c r="AF441" s="1909"/>
      <c r="AG441" s="1909"/>
      <c r="AH441" s="1909"/>
      <c r="AI441" s="1909"/>
      <c r="AJ441" s="1909"/>
      <c r="AK441" s="1909"/>
      <c r="AL441" s="1909"/>
      <c r="AM441" s="1909"/>
      <c r="AN441" s="1909"/>
      <c r="AO441" s="1909"/>
      <c r="AP441" s="1909"/>
      <c r="AQ441" s="1909"/>
      <c r="AR441" s="1909"/>
      <c r="AS441" s="1909"/>
      <c r="AT441" s="1909"/>
      <c r="AU441" s="1909"/>
      <c r="AV441" s="1909"/>
      <c r="AW441" s="1909"/>
      <c r="AX441" s="1909"/>
      <c r="AY441" s="1909"/>
      <c r="AZ441" s="1909"/>
      <c r="BA441" s="1909"/>
      <c r="BB441" s="1909"/>
      <c r="BC441" s="1909"/>
      <c r="BD441" s="1909"/>
      <c r="BE441" s="1909"/>
      <c r="BF441" s="1909"/>
      <c r="BG441" s="1909"/>
      <c r="BH441" s="1909"/>
      <c r="BI441" s="1909"/>
    </row>
    <row r="442" spans="1:61">
      <c r="A442" s="1956"/>
      <c r="B442" s="1955"/>
      <c r="C442" s="1955"/>
      <c r="D442" s="1955"/>
      <c r="E442" s="1955"/>
      <c r="F442" s="1955"/>
      <c r="G442" s="1955"/>
      <c r="H442" s="1909"/>
      <c r="I442" s="1909"/>
      <c r="J442" s="1909"/>
      <c r="K442" s="1909"/>
      <c r="L442" s="1909"/>
      <c r="M442" s="1909"/>
      <c r="N442" s="1909"/>
      <c r="O442" s="1909"/>
      <c r="P442" s="1909"/>
      <c r="Q442" s="1909"/>
      <c r="R442" s="1909"/>
      <c r="S442" s="1909"/>
      <c r="T442" s="1909"/>
      <c r="U442" s="1909"/>
      <c r="V442" s="1909"/>
      <c r="W442" s="1909"/>
      <c r="X442" s="1909"/>
      <c r="Y442" s="1909"/>
      <c r="Z442" s="1909"/>
      <c r="AA442" s="1909"/>
      <c r="AB442" s="1909"/>
      <c r="AC442" s="1909"/>
      <c r="AD442" s="1909"/>
      <c r="AE442" s="1909"/>
      <c r="AF442" s="1909"/>
      <c r="AG442" s="1909"/>
      <c r="AH442" s="1909"/>
      <c r="AI442" s="1909"/>
      <c r="AJ442" s="1909"/>
      <c r="AK442" s="1909"/>
      <c r="AL442" s="1909"/>
      <c r="AM442" s="1909"/>
      <c r="AN442" s="1909"/>
      <c r="AO442" s="1909"/>
      <c r="AP442" s="1909"/>
      <c r="AQ442" s="1909"/>
      <c r="AR442" s="1909"/>
      <c r="AS442" s="1909"/>
      <c r="AT442" s="1909"/>
      <c r="AU442" s="1909"/>
      <c r="AV442" s="1909"/>
      <c r="AW442" s="1909"/>
      <c r="AX442" s="1909"/>
      <c r="AY442" s="1909"/>
      <c r="AZ442" s="1909"/>
      <c r="BA442" s="1909"/>
      <c r="BB442" s="1909"/>
      <c r="BC442" s="1909"/>
      <c r="BD442" s="1909"/>
      <c r="BE442" s="1909"/>
      <c r="BF442" s="1909"/>
      <c r="BG442" s="1909"/>
      <c r="BH442" s="1909"/>
      <c r="BI442" s="1909"/>
    </row>
    <row r="443" spans="1:61">
      <c r="A443" s="1956"/>
      <c r="B443" s="1955"/>
      <c r="C443" s="1955"/>
      <c r="D443" s="1955"/>
      <c r="E443" s="1955"/>
      <c r="F443" s="1955"/>
      <c r="G443" s="1955"/>
      <c r="H443" s="1909"/>
      <c r="I443" s="1909"/>
      <c r="J443" s="1909"/>
      <c r="K443" s="1909"/>
      <c r="L443" s="1909"/>
      <c r="M443" s="1909"/>
      <c r="N443" s="1909"/>
      <c r="O443" s="1909"/>
      <c r="P443" s="1909"/>
      <c r="Q443" s="1909"/>
      <c r="R443" s="1909"/>
      <c r="S443" s="1909"/>
      <c r="T443" s="1909"/>
      <c r="U443" s="1909"/>
      <c r="V443" s="1909"/>
      <c r="W443" s="1909"/>
      <c r="X443" s="1909"/>
      <c r="Y443" s="1909"/>
      <c r="Z443" s="1909"/>
      <c r="AA443" s="1909"/>
      <c r="AB443" s="1909"/>
      <c r="AC443" s="1909"/>
      <c r="AD443" s="1909"/>
      <c r="AE443" s="1909"/>
      <c r="AF443" s="1909"/>
      <c r="AG443" s="1909"/>
      <c r="AH443" s="1909"/>
      <c r="AI443" s="1909"/>
      <c r="AJ443" s="1909"/>
      <c r="AK443" s="1909"/>
      <c r="AL443" s="1909"/>
      <c r="AM443" s="1909"/>
      <c r="AN443" s="1909"/>
      <c r="AO443" s="1909"/>
      <c r="AP443" s="1909"/>
      <c r="AQ443" s="1909"/>
      <c r="AR443" s="1909"/>
      <c r="AS443" s="1909"/>
      <c r="AT443" s="1909"/>
      <c r="AU443" s="1909"/>
      <c r="AV443" s="1909"/>
      <c r="AW443" s="1909"/>
      <c r="AX443" s="1909"/>
      <c r="AY443" s="1909"/>
      <c r="AZ443" s="1909"/>
      <c r="BA443" s="1909"/>
      <c r="BB443" s="1909"/>
      <c r="BC443" s="1909"/>
      <c r="BD443" s="1909"/>
      <c r="BE443" s="1909"/>
      <c r="BF443" s="1909"/>
      <c r="BG443" s="1909"/>
      <c r="BH443" s="1909"/>
      <c r="BI443" s="1909"/>
    </row>
    <row r="444" spans="1:61">
      <c r="A444" s="1956"/>
      <c r="B444" s="1955"/>
      <c r="C444" s="1955"/>
      <c r="D444" s="1955"/>
      <c r="E444" s="1955"/>
      <c r="F444" s="1955"/>
      <c r="G444" s="1955"/>
      <c r="H444" s="1909"/>
      <c r="I444" s="1909"/>
      <c r="J444" s="1909"/>
      <c r="K444" s="1909"/>
      <c r="L444" s="1909"/>
      <c r="M444" s="1909"/>
      <c r="N444" s="1909"/>
      <c r="O444" s="1909"/>
      <c r="P444" s="1909"/>
      <c r="Q444" s="1909"/>
      <c r="R444" s="1909"/>
      <c r="S444" s="1909"/>
      <c r="T444" s="1909"/>
      <c r="U444" s="1909"/>
      <c r="V444" s="1909"/>
      <c r="W444" s="1909"/>
      <c r="X444" s="1909"/>
      <c r="Y444" s="1909"/>
      <c r="Z444" s="1909"/>
      <c r="AA444" s="1909"/>
      <c r="AB444" s="1909"/>
      <c r="AC444" s="1909"/>
      <c r="AD444" s="1909"/>
      <c r="AE444" s="1909"/>
      <c r="AF444" s="1909"/>
      <c r="AG444" s="1909"/>
      <c r="AH444" s="1909"/>
      <c r="AI444" s="1909"/>
      <c r="AJ444" s="1909"/>
      <c r="AK444" s="1909"/>
      <c r="AL444" s="1909"/>
      <c r="AM444" s="1909"/>
      <c r="AN444" s="1909"/>
      <c r="AO444" s="1909"/>
      <c r="AP444" s="1909"/>
      <c r="AQ444" s="1909"/>
      <c r="AR444" s="1909"/>
      <c r="AS444" s="1909"/>
      <c r="AT444" s="1909"/>
      <c r="AU444" s="1909"/>
      <c r="AV444" s="1909"/>
      <c r="AW444" s="1909"/>
      <c r="AX444" s="1909"/>
      <c r="AY444" s="1909"/>
      <c r="AZ444" s="1909"/>
      <c r="BA444" s="1909"/>
      <c r="BB444" s="1909"/>
      <c r="BC444" s="1909"/>
      <c r="BD444" s="1909"/>
      <c r="BE444" s="1909"/>
      <c r="BF444" s="1909"/>
      <c r="BG444" s="1909"/>
      <c r="BH444" s="1909"/>
      <c r="BI444" s="1909"/>
    </row>
    <row r="445" spans="1:61">
      <c r="A445" s="1956"/>
      <c r="B445" s="1955"/>
      <c r="C445" s="1955"/>
      <c r="D445" s="1955"/>
      <c r="E445" s="1955"/>
      <c r="F445" s="1955"/>
      <c r="G445" s="1955"/>
      <c r="H445" s="1909"/>
      <c r="I445" s="1909"/>
      <c r="J445" s="1909"/>
      <c r="K445" s="1909"/>
      <c r="L445" s="1909"/>
      <c r="M445" s="1909"/>
      <c r="N445" s="1909"/>
      <c r="O445" s="1909"/>
      <c r="P445" s="1909"/>
      <c r="Q445" s="1909"/>
      <c r="R445" s="1909"/>
      <c r="S445" s="1909"/>
      <c r="T445" s="1909"/>
      <c r="U445" s="1909"/>
      <c r="V445" s="1909"/>
      <c r="W445" s="1909"/>
      <c r="X445" s="1909"/>
      <c r="Y445" s="1909"/>
      <c r="Z445" s="1909"/>
      <c r="AA445" s="1909"/>
      <c r="AB445" s="1909"/>
      <c r="AC445" s="1909"/>
      <c r="AD445" s="1909"/>
      <c r="AE445" s="1909"/>
      <c r="AF445" s="1909"/>
      <c r="AG445" s="1909"/>
      <c r="AH445" s="1909"/>
      <c r="AI445" s="1909"/>
      <c r="AJ445" s="1909"/>
      <c r="AK445" s="1909"/>
      <c r="AL445" s="1909"/>
      <c r="AM445" s="1909"/>
      <c r="AN445" s="1909"/>
      <c r="AO445" s="1909"/>
      <c r="AP445" s="1909"/>
      <c r="AQ445" s="1909"/>
      <c r="AR445" s="1909"/>
      <c r="AS445" s="1909"/>
      <c r="AT445" s="1909"/>
      <c r="AU445" s="1909"/>
      <c r="AV445" s="1909"/>
      <c r="AW445" s="1909"/>
      <c r="AX445" s="1909"/>
      <c r="AY445" s="1909"/>
      <c r="AZ445" s="1909"/>
      <c r="BA445" s="1909"/>
      <c r="BB445" s="1909"/>
      <c r="BC445" s="1909"/>
      <c r="BD445" s="1909"/>
      <c r="BE445" s="1909"/>
      <c r="BF445" s="1909"/>
      <c r="BG445" s="1909"/>
      <c r="BH445" s="1909"/>
      <c r="BI445" s="1909"/>
    </row>
    <row r="446" spans="1:61">
      <c r="A446" s="1956"/>
      <c r="B446" s="1955"/>
      <c r="C446" s="1955"/>
      <c r="D446" s="1955"/>
      <c r="E446" s="1955"/>
      <c r="F446" s="1955"/>
      <c r="G446" s="1955"/>
      <c r="H446" s="1909"/>
      <c r="I446" s="1909"/>
      <c r="J446" s="1909"/>
      <c r="K446" s="1909"/>
      <c r="L446" s="1909"/>
      <c r="M446" s="1909"/>
      <c r="N446" s="1909"/>
      <c r="O446" s="1909"/>
      <c r="P446" s="1909"/>
      <c r="Q446" s="1909"/>
      <c r="R446" s="1909"/>
      <c r="S446" s="1909"/>
      <c r="T446" s="1909"/>
      <c r="U446" s="1909"/>
      <c r="V446" s="1909"/>
      <c r="W446" s="1909"/>
      <c r="X446" s="1909"/>
      <c r="Y446" s="1909"/>
      <c r="Z446" s="1909"/>
      <c r="AA446" s="1909"/>
      <c r="AB446" s="1909"/>
      <c r="AC446" s="1909"/>
      <c r="AD446" s="1909"/>
      <c r="AE446" s="1909"/>
      <c r="AF446" s="1909"/>
      <c r="AG446" s="1909"/>
      <c r="AH446" s="1909"/>
      <c r="AI446" s="1909"/>
      <c r="AJ446" s="1909"/>
      <c r="AK446" s="1909"/>
      <c r="AL446" s="1909"/>
      <c r="AM446" s="1909"/>
      <c r="AN446" s="1909"/>
      <c r="AO446" s="1909"/>
      <c r="AP446" s="1909"/>
      <c r="AQ446" s="1909"/>
      <c r="AR446" s="1909"/>
      <c r="AS446" s="1909"/>
      <c r="AT446" s="1909"/>
      <c r="AU446" s="1909"/>
      <c r="AV446" s="1909"/>
      <c r="AW446" s="1909"/>
      <c r="AX446" s="1909"/>
      <c r="AY446" s="1909"/>
      <c r="AZ446" s="1909"/>
      <c r="BA446" s="1909"/>
      <c r="BB446" s="1909"/>
      <c r="BC446" s="1909"/>
      <c r="BD446" s="1909"/>
      <c r="BE446" s="1909"/>
      <c r="BF446" s="1909"/>
      <c r="BG446" s="1909"/>
      <c r="BH446" s="1909"/>
      <c r="BI446" s="1909"/>
    </row>
    <row r="447" spans="1:61">
      <c r="A447" s="1956"/>
      <c r="B447" s="1955"/>
      <c r="C447" s="1955"/>
      <c r="D447" s="1955"/>
      <c r="E447" s="1955"/>
      <c r="F447" s="1955"/>
      <c r="G447" s="1955"/>
      <c r="H447" s="1909"/>
      <c r="I447" s="1909"/>
      <c r="J447" s="1909"/>
      <c r="K447" s="1909"/>
      <c r="L447" s="1909"/>
      <c r="M447" s="1909"/>
      <c r="N447" s="1909"/>
      <c r="O447" s="1909"/>
      <c r="P447" s="1909"/>
      <c r="Q447" s="1909"/>
      <c r="R447" s="1909"/>
      <c r="S447" s="1909"/>
      <c r="T447" s="1909"/>
      <c r="U447" s="1909"/>
      <c r="V447" s="1909"/>
      <c r="W447" s="1909"/>
      <c r="X447" s="1909"/>
      <c r="Y447" s="1909"/>
      <c r="Z447" s="1909"/>
      <c r="AA447" s="1909"/>
      <c r="AB447" s="1909"/>
      <c r="AC447" s="1909"/>
      <c r="AD447" s="1909"/>
      <c r="AE447" s="1909"/>
      <c r="AF447" s="1909"/>
      <c r="AG447" s="1909"/>
      <c r="AH447" s="1909"/>
      <c r="AI447" s="1909"/>
      <c r="AJ447" s="1909"/>
      <c r="AK447" s="1909"/>
      <c r="AL447" s="1909"/>
      <c r="AM447" s="1909"/>
      <c r="AN447" s="1909"/>
      <c r="AO447" s="1909"/>
      <c r="AP447" s="1909"/>
      <c r="AQ447" s="1909"/>
      <c r="AR447" s="1909"/>
      <c r="AS447" s="1909"/>
      <c r="AT447" s="1909"/>
      <c r="AU447" s="1909"/>
      <c r="AV447" s="1909"/>
      <c r="AW447" s="1909"/>
      <c r="AX447" s="1909"/>
      <c r="AY447" s="1909"/>
      <c r="AZ447" s="1909"/>
      <c r="BA447" s="1909"/>
      <c r="BB447" s="1909"/>
      <c r="BC447" s="1909"/>
      <c r="BD447" s="1909"/>
      <c r="BE447" s="1909"/>
      <c r="BF447" s="1909"/>
      <c r="BG447" s="1909"/>
      <c r="BH447" s="1909"/>
      <c r="BI447" s="1909"/>
    </row>
    <row r="448" spans="1:61">
      <c r="A448" s="1956"/>
      <c r="B448" s="1955"/>
      <c r="C448" s="1955"/>
      <c r="D448" s="1955"/>
      <c r="E448" s="1955"/>
      <c r="F448" s="1955"/>
      <c r="G448" s="1955"/>
      <c r="H448" s="1909"/>
      <c r="I448" s="1909"/>
      <c r="J448" s="1909"/>
      <c r="K448" s="1909"/>
      <c r="L448" s="1909"/>
      <c r="M448" s="1909"/>
      <c r="N448" s="1909"/>
      <c r="O448" s="1909"/>
      <c r="P448" s="1909"/>
      <c r="Q448" s="1909"/>
      <c r="R448" s="1909"/>
      <c r="S448" s="1909"/>
      <c r="T448" s="1909"/>
      <c r="U448" s="1909"/>
      <c r="V448" s="1909"/>
      <c r="W448" s="1909"/>
      <c r="X448" s="1909"/>
      <c r="Y448" s="1909"/>
      <c r="Z448" s="1909"/>
      <c r="AA448" s="1909"/>
      <c r="AB448" s="1909"/>
      <c r="AC448" s="1909"/>
      <c r="AD448" s="1909"/>
      <c r="AE448" s="1909"/>
      <c r="AF448" s="1909"/>
      <c r="AG448" s="1909"/>
      <c r="AH448" s="1909"/>
      <c r="AI448" s="1909"/>
      <c r="AJ448" s="1909"/>
      <c r="AK448" s="1909"/>
      <c r="AL448" s="1909"/>
      <c r="AM448" s="1909"/>
      <c r="AN448" s="1909"/>
      <c r="AO448" s="1909"/>
      <c r="AP448" s="1909"/>
      <c r="AQ448" s="1909"/>
      <c r="AR448" s="1909"/>
      <c r="AS448" s="1909"/>
      <c r="AT448" s="1909"/>
      <c r="AU448" s="1909"/>
      <c r="AV448" s="1909"/>
      <c r="AW448" s="1909"/>
      <c r="AX448" s="1909"/>
      <c r="AY448" s="1909"/>
      <c r="AZ448" s="1909"/>
      <c r="BA448" s="1909"/>
      <c r="BB448" s="1909"/>
      <c r="BC448" s="1909"/>
      <c r="BD448" s="1909"/>
      <c r="BE448" s="1909"/>
      <c r="BF448" s="1909"/>
      <c r="BG448" s="1909"/>
      <c r="BH448" s="1909"/>
      <c r="BI448" s="1909"/>
    </row>
    <row r="449" spans="1:61">
      <c r="A449" s="1956"/>
      <c r="B449" s="1955"/>
      <c r="C449" s="1955"/>
      <c r="D449" s="1955"/>
      <c r="E449" s="1955"/>
      <c r="F449" s="1955"/>
      <c r="G449" s="1955"/>
      <c r="H449" s="1909"/>
      <c r="I449" s="1909"/>
      <c r="J449" s="1909"/>
      <c r="K449" s="1909"/>
      <c r="L449" s="1909"/>
      <c r="M449" s="1909"/>
      <c r="N449" s="1909"/>
      <c r="O449" s="1909"/>
      <c r="P449" s="1909"/>
      <c r="Q449" s="1909"/>
      <c r="R449" s="1909"/>
      <c r="S449" s="1909"/>
      <c r="T449" s="1909"/>
      <c r="U449" s="1909"/>
      <c r="V449" s="1909"/>
      <c r="W449" s="1909"/>
      <c r="X449" s="1909"/>
      <c r="Y449" s="1909"/>
      <c r="Z449" s="1909"/>
      <c r="AA449" s="1909"/>
      <c r="AB449" s="1909"/>
      <c r="AC449" s="1909"/>
      <c r="AD449" s="1909"/>
      <c r="AE449" s="1909"/>
      <c r="AF449" s="1909"/>
      <c r="AG449" s="1909"/>
      <c r="AH449" s="1909"/>
      <c r="AI449" s="1909"/>
      <c r="AJ449" s="1909"/>
      <c r="AK449" s="1909"/>
      <c r="AL449" s="1909"/>
      <c r="AM449" s="1909"/>
      <c r="AN449" s="1909"/>
      <c r="AO449" s="1909"/>
      <c r="AP449" s="1909"/>
      <c r="AQ449" s="1909"/>
      <c r="AR449" s="1909"/>
      <c r="AS449" s="1909"/>
      <c r="AT449" s="1909"/>
      <c r="AU449" s="1909"/>
      <c r="AV449" s="1909"/>
      <c r="AW449" s="1909"/>
      <c r="AX449" s="1909"/>
      <c r="AY449" s="1909"/>
      <c r="AZ449" s="1909"/>
      <c r="BA449" s="1909"/>
      <c r="BB449" s="1909"/>
      <c r="BC449" s="1909"/>
      <c r="BD449" s="1909"/>
      <c r="BE449" s="1909"/>
      <c r="BF449" s="1909"/>
      <c r="BG449" s="1909"/>
      <c r="BH449" s="1909"/>
      <c r="BI449" s="1909"/>
    </row>
    <row r="450" spans="1:61">
      <c r="A450" s="1956"/>
      <c r="B450" s="1955"/>
      <c r="C450" s="1955"/>
      <c r="D450" s="1955"/>
      <c r="E450" s="1955"/>
      <c r="F450" s="1955"/>
      <c r="G450" s="1955"/>
      <c r="H450" s="1909"/>
      <c r="I450" s="1909"/>
      <c r="J450" s="1909"/>
      <c r="K450" s="1909"/>
      <c r="L450" s="1909"/>
      <c r="M450" s="1909"/>
      <c r="N450" s="1909"/>
      <c r="O450" s="1909"/>
      <c r="P450" s="1909"/>
      <c r="Q450" s="1909"/>
      <c r="R450" s="1909"/>
      <c r="S450" s="1909"/>
      <c r="T450" s="1909"/>
      <c r="U450" s="1909"/>
      <c r="V450" s="1909"/>
      <c r="W450" s="1909"/>
      <c r="X450" s="1909"/>
      <c r="Y450" s="1909"/>
      <c r="Z450" s="1909"/>
      <c r="AA450" s="1909"/>
      <c r="AB450" s="1909"/>
      <c r="AC450" s="1909"/>
      <c r="AD450" s="1909"/>
      <c r="AE450" s="1909"/>
      <c r="AF450" s="1909"/>
      <c r="AG450" s="1909"/>
      <c r="AH450" s="1909"/>
      <c r="AI450" s="1909"/>
      <c r="AJ450" s="1909"/>
      <c r="AK450" s="1909"/>
      <c r="AL450" s="1909"/>
      <c r="AM450" s="1909"/>
      <c r="AN450" s="1909"/>
      <c r="AO450" s="1909"/>
      <c r="AP450" s="1909"/>
      <c r="AQ450" s="1909"/>
      <c r="AR450" s="1909"/>
      <c r="AS450" s="1909"/>
      <c r="AT450" s="1909"/>
      <c r="AU450" s="1909"/>
      <c r="AV450" s="1909"/>
      <c r="AW450" s="1909"/>
      <c r="AX450" s="1909"/>
      <c r="AY450" s="1909"/>
      <c r="AZ450" s="1909"/>
      <c r="BA450" s="1909"/>
      <c r="BB450" s="1909"/>
      <c r="BC450" s="1909"/>
      <c r="BD450" s="1909"/>
      <c r="BE450" s="1909"/>
      <c r="BF450" s="1909"/>
      <c r="BG450" s="1909"/>
      <c r="BH450" s="1909"/>
      <c r="BI450" s="1909"/>
    </row>
    <row r="451" spans="1:61">
      <c r="A451" s="1956"/>
      <c r="B451" s="1955"/>
      <c r="C451" s="1955"/>
      <c r="D451" s="1955"/>
      <c r="E451" s="1955"/>
      <c r="F451" s="1955"/>
      <c r="G451" s="1955"/>
      <c r="H451" s="1909"/>
      <c r="I451" s="1909"/>
      <c r="J451" s="1909"/>
      <c r="K451" s="1909"/>
      <c r="L451" s="1909"/>
      <c r="M451" s="1909"/>
      <c r="N451" s="1909"/>
      <c r="O451" s="1909"/>
      <c r="P451" s="1909"/>
      <c r="Q451" s="1909"/>
      <c r="R451" s="1909"/>
      <c r="S451" s="1909"/>
      <c r="T451" s="1909"/>
      <c r="U451" s="1909"/>
      <c r="V451" s="1909"/>
      <c r="W451" s="1909"/>
      <c r="X451" s="1909"/>
      <c r="Y451" s="1909"/>
      <c r="Z451" s="1909"/>
      <c r="AA451" s="1909"/>
      <c r="AB451" s="1909"/>
      <c r="AC451" s="1909"/>
      <c r="AD451" s="1909"/>
      <c r="AE451" s="1909"/>
      <c r="AF451" s="1909"/>
      <c r="AG451" s="1909"/>
      <c r="AH451" s="1909"/>
      <c r="AI451" s="1909"/>
      <c r="AJ451" s="1909"/>
      <c r="AK451" s="1909"/>
      <c r="AL451" s="1909"/>
      <c r="AM451" s="1909"/>
      <c r="AN451" s="1909"/>
      <c r="AO451" s="1909"/>
      <c r="AP451" s="1909"/>
      <c r="AQ451" s="1909"/>
      <c r="AR451" s="1909"/>
      <c r="AS451" s="1909"/>
      <c r="AT451" s="1909"/>
      <c r="AU451" s="1909"/>
      <c r="AV451" s="1909"/>
      <c r="AW451" s="1909"/>
      <c r="AX451" s="1909"/>
      <c r="AY451" s="1909"/>
      <c r="AZ451" s="1909"/>
      <c r="BA451" s="1909"/>
      <c r="BB451" s="1909"/>
      <c r="BC451" s="1909"/>
      <c r="BD451" s="1909"/>
      <c r="BE451" s="1909"/>
      <c r="BF451" s="1909"/>
      <c r="BG451" s="1909"/>
      <c r="BH451" s="1909"/>
      <c r="BI451" s="1909"/>
    </row>
    <row r="452" spans="1:61">
      <c r="A452" s="1956"/>
      <c r="B452" s="1955"/>
      <c r="C452" s="1955"/>
      <c r="D452" s="1955"/>
      <c r="E452" s="1955"/>
      <c r="F452" s="1955"/>
      <c r="G452" s="1955"/>
      <c r="H452" s="1909"/>
      <c r="I452" s="1909"/>
      <c r="J452" s="1909"/>
      <c r="K452" s="1909"/>
      <c r="L452" s="1909"/>
      <c r="M452" s="1909"/>
      <c r="N452" s="1909"/>
      <c r="O452" s="1909"/>
      <c r="P452" s="1909"/>
      <c r="Q452" s="1909"/>
      <c r="R452" s="1909"/>
      <c r="S452" s="1909"/>
      <c r="T452" s="1909"/>
      <c r="U452" s="1909"/>
      <c r="V452" s="1909"/>
      <c r="W452" s="1909"/>
      <c r="X452" s="1909"/>
      <c r="Y452" s="1909"/>
      <c r="Z452" s="1909"/>
      <c r="AA452" s="1909"/>
      <c r="AB452" s="1909"/>
      <c r="AC452" s="1909"/>
      <c r="AD452" s="1909"/>
      <c r="AE452" s="1909"/>
      <c r="AF452" s="1909"/>
      <c r="AG452" s="1909"/>
      <c r="AH452" s="1909"/>
      <c r="AI452" s="1909"/>
      <c r="AJ452" s="1909"/>
      <c r="AK452" s="1909"/>
      <c r="AL452" s="1909"/>
      <c r="AM452" s="1909"/>
      <c r="AN452" s="1909"/>
      <c r="AO452" s="1909"/>
      <c r="AP452" s="1909"/>
      <c r="AQ452" s="1909"/>
      <c r="AR452" s="1909"/>
      <c r="AS452" s="1909"/>
      <c r="AT452" s="1909"/>
      <c r="AU452" s="1909"/>
      <c r="AV452" s="1909"/>
      <c r="AW452" s="1909"/>
      <c r="AX452" s="1909"/>
      <c r="AY452" s="1909"/>
      <c r="AZ452" s="1909"/>
      <c r="BA452" s="1909"/>
      <c r="BB452" s="1909"/>
      <c r="BC452" s="1909"/>
      <c r="BD452" s="1909"/>
      <c r="BE452" s="1909"/>
      <c r="BF452" s="1909"/>
      <c r="BG452" s="1909"/>
      <c r="BH452" s="1909"/>
      <c r="BI452" s="1909"/>
    </row>
    <row r="453" spans="1:61">
      <c r="A453" s="1956"/>
      <c r="B453" s="1955"/>
      <c r="C453" s="1955"/>
      <c r="D453" s="1955"/>
      <c r="E453" s="1955"/>
      <c r="F453" s="1955"/>
      <c r="G453" s="1955"/>
      <c r="H453" s="1909"/>
      <c r="I453" s="1909"/>
      <c r="J453" s="1909"/>
      <c r="K453" s="1909"/>
      <c r="L453" s="1909"/>
      <c r="M453" s="1909"/>
      <c r="N453" s="1909"/>
      <c r="O453" s="1909"/>
      <c r="P453" s="1909"/>
      <c r="Q453" s="1909"/>
      <c r="R453" s="1909"/>
      <c r="S453" s="1909"/>
      <c r="T453" s="1909"/>
      <c r="U453" s="1909"/>
      <c r="V453" s="1909"/>
      <c r="W453" s="1909"/>
      <c r="X453" s="1909"/>
      <c r="Y453" s="1909"/>
      <c r="Z453" s="1909"/>
      <c r="AA453" s="1909"/>
      <c r="AB453" s="1909"/>
      <c r="AC453" s="1909"/>
      <c r="AD453" s="1909"/>
      <c r="AE453" s="1909"/>
      <c r="AF453" s="1909"/>
      <c r="AG453" s="1909"/>
      <c r="AH453" s="1909"/>
      <c r="AI453" s="1909"/>
      <c r="AJ453" s="1909"/>
      <c r="AK453" s="1909"/>
      <c r="AL453" s="1909"/>
      <c r="AM453" s="1909"/>
      <c r="AN453" s="1909"/>
      <c r="AO453" s="1909"/>
      <c r="AP453" s="1909"/>
      <c r="AQ453" s="1909"/>
      <c r="AR453" s="1909"/>
      <c r="AS453" s="1909"/>
      <c r="AT453" s="1909"/>
      <c r="AU453" s="1909"/>
      <c r="AV453" s="1909"/>
      <c r="AW453" s="1909"/>
      <c r="AX453" s="1909"/>
      <c r="AY453" s="1909"/>
      <c r="AZ453" s="1909"/>
      <c r="BA453" s="1909"/>
      <c r="BB453" s="1909"/>
      <c r="BC453" s="1909"/>
      <c r="BD453" s="1909"/>
      <c r="BE453" s="1909"/>
      <c r="BF453" s="1909"/>
      <c r="BG453" s="1909"/>
      <c r="BH453" s="1909"/>
      <c r="BI453" s="1909"/>
    </row>
    <row r="454" spans="1:61">
      <c r="A454" s="1956"/>
      <c r="B454" s="1955"/>
      <c r="C454" s="1955"/>
      <c r="D454" s="1955"/>
      <c r="E454" s="1955"/>
      <c r="F454" s="1955"/>
      <c r="G454" s="1955"/>
      <c r="H454" s="1909"/>
      <c r="I454" s="1909"/>
      <c r="J454" s="1909"/>
      <c r="K454" s="1909"/>
      <c r="L454" s="1909"/>
      <c r="M454" s="1909"/>
      <c r="N454" s="1909"/>
      <c r="O454" s="1909"/>
      <c r="P454" s="1909"/>
      <c r="Q454" s="1909"/>
      <c r="R454" s="1909"/>
      <c r="S454" s="1909"/>
      <c r="T454" s="1909"/>
      <c r="U454" s="1909"/>
      <c r="V454" s="1909"/>
      <c r="W454" s="1909"/>
      <c r="X454" s="1909"/>
      <c r="Y454" s="1909"/>
      <c r="Z454" s="1909"/>
      <c r="AA454" s="1909"/>
      <c r="AB454" s="1909"/>
      <c r="AC454" s="1909"/>
      <c r="AD454" s="1909"/>
      <c r="AE454" s="1909"/>
      <c r="AF454" s="1909"/>
      <c r="AG454" s="1909"/>
      <c r="AH454" s="1909"/>
      <c r="AI454" s="1909"/>
      <c r="AJ454" s="1909"/>
      <c r="AK454" s="1909"/>
      <c r="AL454" s="1909"/>
      <c r="AM454" s="1909"/>
      <c r="AN454" s="1909"/>
      <c r="AO454" s="1909"/>
      <c r="AP454" s="1909"/>
      <c r="AQ454" s="1909"/>
      <c r="AR454" s="1909"/>
      <c r="AS454" s="1909"/>
      <c r="AT454" s="1909"/>
      <c r="AU454" s="1909"/>
      <c r="AV454" s="1909"/>
      <c r="AW454" s="1909"/>
      <c r="AX454" s="1909"/>
      <c r="AY454" s="1909"/>
      <c r="AZ454" s="1909"/>
      <c r="BA454" s="1909"/>
      <c r="BB454" s="1909"/>
      <c r="BC454" s="1909"/>
      <c r="BD454" s="1909"/>
      <c r="BE454" s="1909"/>
      <c r="BF454" s="1909"/>
      <c r="BG454" s="1909"/>
      <c r="BH454" s="1909"/>
      <c r="BI454" s="1909"/>
    </row>
    <row r="455" spans="1:61">
      <c r="A455" s="1956"/>
      <c r="B455" s="1955"/>
      <c r="C455" s="1955"/>
      <c r="D455" s="1955"/>
      <c r="E455" s="1955"/>
      <c r="F455" s="1955"/>
      <c r="G455" s="1955"/>
      <c r="H455" s="1909"/>
      <c r="I455" s="1909"/>
      <c r="J455" s="1909"/>
      <c r="K455" s="1909"/>
      <c r="L455" s="1909"/>
      <c r="M455" s="1909"/>
      <c r="N455" s="1909"/>
      <c r="O455" s="1909"/>
      <c r="P455" s="1909"/>
      <c r="Q455" s="1909"/>
      <c r="R455" s="1909"/>
      <c r="S455" s="1909"/>
      <c r="T455" s="1909"/>
      <c r="U455" s="1909"/>
      <c r="V455" s="1909"/>
      <c r="W455" s="1909"/>
      <c r="X455" s="1909"/>
      <c r="Y455" s="1909"/>
      <c r="Z455" s="1909"/>
      <c r="AA455" s="1909"/>
      <c r="AB455" s="1909"/>
      <c r="AC455" s="1909"/>
      <c r="AD455" s="1909"/>
      <c r="AE455" s="1909"/>
      <c r="AF455" s="1909"/>
      <c r="AG455" s="1909"/>
      <c r="AH455" s="1909"/>
      <c r="AI455" s="1909"/>
      <c r="AJ455" s="1909"/>
      <c r="AK455" s="1909"/>
      <c r="AL455" s="1909"/>
      <c r="AM455" s="1909"/>
      <c r="AN455" s="1909"/>
      <c r="AO455" s="1909"/>
      <c r="AP455" s="1909"/>
      <c r="AQ455" s="1909"/>
      <c r="AR455" s="1909"/>
      <c r="AS455" s="1909"/>
      <c r="AT455" s="1909"/>
      <c r="AU455" s="1909"/>
      <c r="AV455" s="1909"/>
      <c r="AW455" s="1909"/>
      <c r="AX455" s="1909"/>
      <c r="AY455" s="1909"/>
      <c r="AZ455" s="1909"/>
      <c r="BA455" s="1909"/>
      <c r="BB455" s="1909"/>
      <c r="BC455" s="1909"/>
      <c r="BD455" s="1909"/>
      <c r="BE455" s="1909"/>
      <c r="BF455" s="1909"/>
      <c r="BG455" s="1909"/>
      <c r="BH455" s="1909"/>
      <c r="BI455" s="1909"/>
    </row>
    <row r="456" spans="1:61">
      <c r="A456" s="1956"/>
      <c r="B456" s="1955"/>
      <c r="C456" s="1955"/>
      <c r="D456" s="1955"/>
      <c r="E456" s="1955"/>
      <c r="F456" s="1955"/>
      <c r="G456" s="1955"/>
      <c r="H456" s="1909"/>
      <c r="I456" s="1909"/>
      <c r="J456" s="1909"/>
      <c r="K456" s="1909"/>
      <c r="L456" s="1909"/>
      <c r="M456" s="1909"/>
      <c r="N456" s="1909"/>
      <c r="O456" s="1909"/>
      <c r="P456" s="1909"/>
      <c r="Q456" s="1909"/>
      <c r="R456" s="1909"/>
      <c r="S456" s="1909"/>
      <c r="T456" s="1909"/>
      <c r="U456" s="1909"/>
      <c r="V456" s="1909"/>
      <c r="W456" s="1909"/>
      <c r="X456" s="1909"/>
      <c r="Y456" s="1909"/>
      <c r="Z456" s="1909"/>
      <c r="AA456" s="1909"/>
      <c r="AB456" s="1909"/>
      <c r="AC456" s="1909"/>
      <c r="AD456" s="1909"/>
      <c r="AE456" s="1909"/>
      <c r="AF456" s="1909"/>
      <c r="AG456" s="1909"/>
      <c r="AH456" s="1909"/>
      <c r="AI456" s="1909"/>
      <c r="AJ456" s="1909"/>
      <c r="AK456" s="1909"/>
      <c r="AL456" s="1909"/>
      <c r="AM456" s="1909"/>
      <c r="AN456" s="1909"/>
      <c r="AO456" s="1909"/>
      <c r="AP456" s="1909"/>
      <c r="AQ456" s="1909"/>
      <c r="AR456" s="1909"/>
      <c r="AS456" s="1909"/>
      <c r="AT456" s="1909"/>
      <c r="AU456" s="1909"/>
      <c r="AV456" s="1909"/>
      <c r="AW456" s="1909"/>
      <c r="AX456" s="1909"/>
      <c r="AY456" s="1909"/>
      <c r="AZ456" s="1909"/>
      <c r="BA456" s="1909"/>
      <c r="BB456" s="1909"/>
      <c r="BC456" s="1909"/>
      <c r="BD456" s="1909"/>
      <c r="BE456" s="1909"/>
      <c r="BF456" s="1909"/>
      <c r="BG456" s="1909"/>
      <c r="BH456" s="1909"/>
      <c r="BI456" s="1909"/>
    </row>
    <row r="457" spans="1:61">
      <c r="A457" s="1956"/>
      <c r="B457" s="1955"/>
      <c r="C457" s="1955"/>
      <c r="D457" s="1955"/>
      <c r="E457" s="1955"/>
      <c r="F457" s="1955"/>
      <c r="G457" s="1955"/>
      <c r="H457" s="1909"/>
      <c r="I457" s="1909"/>
      <c r="J457" s="1909"/>
      <c r="K457" s="1909"/>
      <c r="L457" s="1909"/>
      <c r="M457" s="1909"/>
      <c r="N457" s="1909"/>
      <c r="O457" s="1909"/>
      <c r="P457" s="1909"/>
      <c r="Q457" s="1909"/>
      <c r="R457" s="1909"/>
      <c r="S457" s="1909"/>
      <c r="T457" s="1909"/>
      <c r="U457" s="1909"/>
      <c r="V457" s="1909"/>
      <c r="W457" s="1909"/>
      <c r="X457" s="1909"/>
      <c r="Y457" s="1909"/>
      <c r="Z457" s="1909"/>
      <c r="AA457" s="1909"/>
      <c r="AB457" s="1909"/>
      <c r="AC457" s="1909"/>
      <c r="AD457" s="1909"/>
      <c r="AE457" s="1909"/>
      <c r="AF457" s="1909"/>
      <c r="AG457" s="1909"/>
      <c r="AH457" s="1909"/>
      <c r="AI457" s="1909"/>
      <c r="AJ457" s="1909"/>
      <c r="AK457" s="1909"/>
      <c r="AL457" s="1909"/>
      <c r="AM457" s="1909"/>
      <c r="AN457" s="1909"/>
      <c r="AO457" s="1909"/>
      <c r="AP457" s="1909"/>
      <c r="AQ457" s="1909"/>
      <c r="AR457" s="1909"/>
      <c r="AS457" s="1909"/>
      <c r="AT457" s="1909"/>
      <c r="AU457" s="1909"/>
      <c r="AV457" s="1909"/>
      <c r="AW457" s="1909"/>
      <c r="AX457" s="1909"/>
      <c r="AY457" s="1909"/>
      <c r="AZ457" s="1909"/>
      <c r="BA457" s="1909"/>
      <c r="BB457" s="1909"/>
      <c r="BC457" s="1909"/>
      <c r="BD457" s="1909"/>
      <c r="BE457" s="1909"/>
      <c r="BF457" s="1909"/>
      <c r="BG457" s="1909"/>
      <c r="BH457" s="1909"/>
      <c r="BI457" s="1909"/>
    </row>
    <row r="458" spans="1:61">
      <c r="A458" s="1956"/>
      <c r="B458" s="1955"/>
      <c r="C458" s="1955"/>
      <c r="D458" s="1955"/>
      <c r="E458" s="1955"/>
      <c r="F458" s="1955"/>
      <c r="G458" s="1955"/>
      <c r="H458" s="1909"/>
      <c r="I458" s="1909"/>
      <c r="J458" s="1909"/>
      <c r="K458" s="1909"/>
      <c r="L458" s="1909"/>
      <c r="M458" s="1909"/>
      <c r="N458" s="1909"/>
      <c r="O458" s="1909"/>
      <c r="P458" s="1909"/>
      <c r="Q458" s="1909"/>
      <c r="R458" s="1909"/>
      <c r="S458" s="1909"/>
      <c r="T458" s="1909"/>
      <c r="U458" s="1909"/>
      <c r="V458" s="1909"/>
      <c r="W458" s="1909"/>
      <c r="X458" s="1909"/>
      <c r="Y458" s="1909"/>
      <c r="Z458" s="1909"/>
      <c r="AA458" s="1909"/>
      <c r="AB458" s="1909"/>
      <c r="AC458" s="1909"/>
      <c r="AD458" s="1909"/>
      <c r="AE458" s="1909"/>
      <c r="AF458" s="1909"/>
      <c r="AG458" s="1909"/>
      <c r="AH458" s="1909"/>
      <c r="AI458" s="1909"/>
      <c r="AJ458" s="1909"/>
      <c r="AK458" s="1909"/>
      <c r="AL458" s="1909"/>
      <c r="AM458" s="1909"/>
      <c r="AN458" s="1909"/>
      <c r="AO458" s="1909"/>
      <c r="AP458" s="1909"/>
      <c r="AQ458" s="1909"/>
      <c r="AR458" s="1909"/>
      <c r="AS458" s="1909"/>
      <c r="AT458" s="1909"/>
      <c r="AU458" s="1909"/>
      <c r="AV458" s="1909"/>
      <c r="AW458" s="1909"/>
      <c r="AX458" s="1909"/>
      <c r="AY458" s="1909"/>
      <c r="AZ458" s="1909"/>
      <c r="BA458" s="1909"/>
      <c r="BB458" s="1909"/>
      <c r="BC458" s="1909"/>
      <c r="BD458" s="1909"/>
      <c r="BE458" s="1909"/>
      <c r="BF458" s="1909"/>
      <c r="BG458" s="1909"/>
      <c r="BH458" s="1909"/>
      <c r="BI458" s="1909"/>
    </row>
    <row r="459" spans="1:61">
      <c r="A459" s="1956"/>
      <c r="B459" s="1955"/>
      <c r="C459" s="1955"/>
      <c r="D459" s="1955"/>
      <c r="E459" s="1955"/>
      <c r="F459" s="1955"/>
      <c r="G459" s="1955"/>
      <c r="H459" s="1909"/>
      <c r="I459" s="1909"/>
      <c r="J459" s="1909"/>
      <c r="K459" s="1909"/>
      <c r="L459" s="1909"/>
      <c r="M459" s="1909"/>
      <c r="N459" s="1909"/>
      <c r="O459" s="1909"/>
      <c r="P459" s="1909"/>
      <c r="Q459" s="1909"/>
      <c r="R459" s="1909"/>
      <c r="S459" s="1909"/>
      <c r="T459" s="1909"/>
      <c r="U459" s="1909"/>
      <c r="V459" s="1909"/>
      <c r="W459" s="1909"/>
      <c r="X459" s="1909"/>
      <c r="Y459" s="1909"/>
      <c r="Z459" s="1909"/>
      <c r="AA459" s="1909"/>
      <c r="AB459" s="1909"/>
      <c r="AC459" s="1909"/>
      <c r="AD459" s="1909"/>
      <c r="AE459" s="1909"/>
      <c r="AF459" s="1909"/>
      <c r="AG459" s="1909"/>
      <c r="AH459" s="1909"/>
      <c r="AI459" s="1909"/>
      <c r="AJ459" s="1909"/>
      <c r="AK459" s="1909"/>
      <c r="AL459" s="1909"/>
      <c r="AM459" s="1909"/>
      <c r="AN459" s="1909"/>
      <c r="AO459" s="1909"/>
      <c r="AP459" s="1909"/>
      <c r="AQ459" s="1909"/>
      <c r="AR459" s="1909"/>
      <c r="AS459" s="1909"/>
      <c r="AT459" s="1909"/>
      <c r="AU459" s="1909"/>
      <c r="AV459" s="1909"/>
      <c r="AW459" s="1909"/>
      <c r="AX459" s="1909"/>
      <c r="AY459" s="1909"/>
      <c r="AZ459" s="1909"/>
      <c r="BA459" s="1909"/>
      <c r="BB459" s="1909"/>
      <c r="BC459" s="1909"/>
      <c r="BD459" s="1909"/>
      <c r="BE459" s="1909"/>
      <c r="BF459" s="1909"/>
      <c r="BG459" s="1909"/>
      <c r="BH459" s="1909"/>
      <c r="BI459" s="1909"/>
    </row>
    <row r="460" spans="1:61">
      <c r="A460" s="1956"/>
      <c r="B460" s="1955"/>
      <c r="C460" s="1955"/>
      <c r="D460" s="1955"/>
      <c r="E460" s="1955"/>
      <c r="F460" s="1955"/>
      <c r="G460" s="1955"/>
      <c r="H460" s="1909"/>
      <c r="I460" s="1909"/>
      <c r="J460" s="1909"/>
      <c r="K460" s="1909"/>
      <c r="L460" s="1909"/>
      <c r="M460" s="1909"/>
      <c r="N460" s="1909"/>
      <c r="O460" s="1909"/>
      <c r="P460" s="1909"/>
      <c r="Q460" s="1909"/>
      <c r="R460" s="1909"/>
      <c r="S460" s="1909"/>
      <c r="T460" s="1909"/>
      <c r="U460" s="1909"/>
      <c r="V460" s="1909"/>
      <c r="W460" s="1909"/>
      <c r="X460" s="1909"/>
      <c r="Y460" s="1909"/>
      <c r="Z460" s="1909"/>
      <c r="AA460" s="1909"/>
      <c r="AB460" s="1909"/>
      <c r="AC460" s="1909"/>
      <c r="AD460" s="1909"/>
      <c r="AE460" s="1909"/>
      <c r="AF460" s="1909"/>
      <c r="AG460" s="1909"/>
      <c r="AH460" s="1909"/>
      <c r="AI460" s="1909"/>
      <c r="AJ460" s="1909"/>
      <c r="AK460" s="1909"/>
      <c r="AL460" s="1909"/>
      <c r="AM460" s="1909"/>
      <c r="AN460" s="1909"/>
      <c r="AO460" s="1909"/>
      <c r="AP460" s="1909"/>
      <c r="AQ460" s="1909"/>
      <c r="AR460" s="1909"/>
      <c r="AS460" s="1909"/>
      <c r="AT460" s="1909"/>
      <c r="AU460" s="1909"/>
      <c r="AV460" s="1909"/>
      <c r="AW460" s="1909"/>
      <c r="AX460" s="1909"/>
      <c r="AY460" s="1909"/>
      <c r="AZ460" s="1909"/>
      <c r="BA460" s="1909"/>
      <c r="BB460" s="1909"/>
      <c r="BC460" s="1909"/>
      <c r="BD460" s="1909"/>
      <c r="BE460" s="1909"/>
      <c r="BF460" s="1909"/>
      <c r="BG460" s="1909"/>
      <c r="BH460" s="1909"/>
      <c r="BI460" s="1909"/>
    </row>
    <row r="461" spans="1:61">
      <c r="A461" s="1956"/>
      <c r="B461" s="1955"/>
      <c r="C461" s="1955"/>
      <c r="D461" s="1955"/>
      <c r="E461" s="1955"/>
      <c r="F461" s="1955"/>
      <c r="G461" s="1955"/>
      <c r="H461" s="1909"/>
      <c r="I461" s="1909"/>
      <c r="J461" s="1909"/>
      <c r="K461" s="1909"/>
      <c r="L461" s="1909"/>
      <c r="M461" s="1909"/>
      <c r="N461" s="1909"/>
      <c r="O461" s="1909"/>
      <c r="P461" s="1909"/>
      <c r="Q461" s="1909"/>
      <c r="R461" s="1909"/>
      <c r="S461" s="1909"/>
      <c r="T461" s="1909"/>
      <c r="U461" s="1909"/>
      <c r="V461" s="1909"/>
      <c r="W461" s="1909"/>
      <c r="X461" s="1909"/>
      <c r="Y461" s="1909"/>
      <c r="Z461" s="1909"/>
      <c r="AA461" s="1909"/>
      <c r="AB461" s="1909"/>
      <c r="AC461" s="1909"/>
      <c r="AD461" s="1909"/>
      <c r="AE461" s="1909"/>
      <c r="AF461" s="1909"/>
      <c r="AG461" s="1909"/>
      <c r="AH461" s="1909"/>
      <c r="AI461" s="1909"/>
      <c r="AJ461" s="1909"/>
      <c r="AK461" s="1909"/>
      <c r="AL461" s="1909"/>
      <c r="AM461" s="1909"/>
      <c r="AN461" s="1909"/>
      <c r="AO461" s="1909"/>
      <c r="AP461" s="1909"/>
      <c r="AQ461" s="1909"/>
      <c r="AR461" s="1909"/>
      <c r="AS461" s="1909"/>
      <c r="AT461" s="1909"/>
      <c r="AU461" s="1909"/>
      <c r="AV461" s="1909"/>
      <c r="AW461" s="1909"/>
      <c r="AX461" s="1909"/>
      <c r="AY461" s="1909"/>
      <c r="AZ461" s="1909"/>
      <c r="BA461" s="1909"/>
      <c r="BB461" s="1909"/>
      <c r="BC461" s="1909"/>
      <c r="BD461" s="1909"/>
      <c r="BE461" s="1909"/>
      <c r="BF461" s="1909"/>
      <c r="BG461" s="1909"/>
      <c r="BH461" s="1909"/>
      <c r="BI461" s="1909"/>
    </row>
    <row r="462" spans="1:61">
      <c r="A462" s="1956"/>
      <c r="B462" s="1955"/>
      <c r="C462" s="1955"/>
      <c r="D462" s="1955"/>
      <c r="E462" s="1955"/>
      <c r="F462" s="1955"/>
      <c r="G462" s="1955"/>
      <c r="H462" s="1909"/>
      <c r="I462" s="1909"/>
      <c r="J462" s="1909"/>
      <c r="K462" s="1909"/>
      <c r="L462" s="1909"/>
      <c r="M462" s="1909"/>
      <c r="N462" s="1909"/>
      <c r="O462" s="1909"/>
      <c r="P462" s="1909"/>
      <c r="Q462" s="1909"/>
      <c r="R462" s="1909"/>
      <c r="S462" s="1909"/>
      <c r="T462" s="1909"/>
      <c r="U462" s="1909"/>
      <c r="V462" s="1909"/>
      <c r="W462" s="1909"/>
      <c r="X462" s="1909"/>
      <c r="Y462" s="1909"/>
      <c r="Z462" s="1909"/>
      <c r="AA462" s="1909"/>
      <c r="AB462" s="1909"/>
      <c r="AC462" s="1909"/>
      <c r="AD462" s="1909"/>
      <c r="AE462" s="1909"/>
      <c r="AF462" s="1909"/>
      <c r="AG462" s="1909"/>
      <c r="AH462" s="1909"/>
      <c r="AI462" s="1909"/>
      <c r="AJ462" s="1909"/>
      <c r="AK462" s="1909"/>
      <c r="AL462" s="1909"/>
      <c r="AM462" s="1909"/>
      <c r="AN462" s="1909"/>
      <c r="AO462" s="1909"/>
      <c r="AP462" s="1909"/>
      <c r="AQ462" s="1909"/>
      <c r="AR462" s="1909"/>
      <c r="AS462" s="1909"/>
      <c r="AT462" s="1909"/>
      <c r="AU462" s="1909"/>
      <c r="AV462" s="1909"/>
      <c r="AW462" s="1909"/>
      <c r="AX462" s="1909"/>
      <c r="AY462" s="1909"/>
      <c r="AZ462" s="1909"/>
      <c r="BA462" s="1909"/>
      <c r="BB462" s="1909"/>
      <c r="BC462" s="1909"/>
      <c r="BD462" s="1909"/>
      <c r="BE462" s="1909"/>
      <c r="BF462" s="1909"/>
      <c r="BG462" s="1909"/>
      <c r="BH462" s="1909"/>
      <c r="BI462" s="1909"/>
    </row>
    <row r="463" spans="1:61">
      <c r="A463" s="1956"/>
      <c r="B463" s="1955"/>
      <c r="C463" s="1955"/>
      <c r="D463" s="1955"/>
      <c r="E463" s="1955"/>
      <c r="F463" s="1955"/>
      <c r="G463" s="1955"/>
      <c r="H463" s="1909"/>
      <c r="I463" s="1909"/>
      <c r="J463" s="1909"/>
      <c r="K463" s="1909"/>
      <c r="L463" s="1909"/>
      <c r="M463" s="1909"/>
      <c r="N463" s="1909"/>
      <c r="O463" s="1909"/>
      <c r="P463" s="1909"/>
      <c r="Q463" s="1909"/>
      <c r="R463" s="1909"/>
      <c r="S463" s="1909"/>
      <c r="T463" s="1909"/>
      <c r="U463" s="1909"/>
      <c r="V463" s="1909"/>
      <c r="W463" s="1909"/>
      <c r="X463" s="1909"/>
      <c r="Y463" s="1909"/>
      <c r="Z463" s="1909"/>
      <c r="AA463" s="1909"/>
      <c r="AB463" s="1909"/>
      <c r="AC463" s="1909"/>
      <c r="AD463" s="1909"/>
      <c r="AE463" s="1909"/>
      <c r="AF463" s="1909"/>
      <c r="AG463" s="1909"/>
      <c r="AH463" s="1909"/>
      <c r="AI463" s="1909"/>
      <c r="AJ463" s="1909"/>
      <c r="AK463" s="1909"/>
      <c r="AL463" s="1909"/>
      <c r="AM463" s="1909"/>
      <c r="AN463" s="1909"/>
      <c r="AO463" s="1909"/>
      <c r="AP463" s="1909"/>
      <c r="AQ463" s="1909"/>
      <c r="AR463" s="1909"/>
      <c r="AS463" s="1909"/>
      <c r="AT463" s="1909"/>
      <c r="AU463" s="1909"/>
      <c r="AV463" s="1909"/>
      <c r="AW463" s="1909"/>
      <c r="AX463" s="1909"/>
      <c r="AY463" s="1909"/>
      <c r="AZ463" s="1909"/>
      <c r="BA463" s="1909"/>
      <c r="BB463" s="1909"/>
      <c r="BC463" s="1909"/>
      <c r="BD463" s="1909"/>
      <c r="BE463" s="1909"/>
      <c r="BF463" s="1909"/>
      <c r="BG463" s="1909"/>
      <c r="BH463" s="1909"/>
      <c r="BI463" s="1909"/>
    </row>
    <row r="464" spans="1:61">
      <c r="A464" s="1956"/>
      <c r="B464" s="1955"/>
      <c r="C464" s="1955"/>
      <c r="D464" s="1955"/>
      <c r="E464" s="1955"/>
      <c r="F464" s="1955"/>
      <c r="G464" s="1955"/>
      <c r="H464" s="1909"/>
      <c r="I464" s="1909"/>
      <c r="J464" s="1909"/>
      <c r="K464" s="1909"/>
      <c r="L464" s="1909"/>
      <c r="M464" s="1909"/>
      <c r="N464" s="1909"/>
      <c r="O464" s="1909"/>
      <c r="P464" s="1909"/>
      <c r="Q464" s="1909"/>
      <c r="R464" s="1909"/>
      <c r="S464" s="1909"/>
      <c r="T464" s="1909"/>
      <c r="U464" s="1909"/>
      <c r="V464" s="1909"/>
      <c r="W464" s="1909"/>
      <c r="X464" s="1909"/>
      <c r="Y464" s="1909"/>
      <c r="Z464" s="1909"/>
      <c r="AA464" s="1909"/>
      <c r="AB464" s="1909"/>
      <c r="AC464" s="1909"/>
      <c r="AD464" s="1909"/>
      <c r="AE464" s="1909"/>
      <c r="AF464" s="1909"/>
      <c r="AG464" s="1909"/>
      <c r="AH464" s="1909"/>
      <c r="AI464" s="1909"/>
      <c r="AJ464" s="1909"/>
      <c r="AK464" s="1909"/>
      <c r="AL464" s="1909"/>
      <c r="AM464" s="1909"/>
      <c r="AN464" s="1909"/>
      <c r="AO464" s="1909"/>
      <c r="AP464" s="1909"/>
      <c r="AQ464" s="1909"/>
      <c r="AR464" s="1909"/>
      <c r="AS464" s="1909"/>
      <c r="AT464" s="1909"/>
      <c r="AU464" s="1909"/>
      <c r="AV464" s="1909"/>
      <c r="AW464" s="1909"/>
      <c r="AX464" s="1909"/>
      <c r="AY464" s="1909"/>
      <c r="AZ464" s="1909"/>
      <c r="BA464" s="1909"/>
      <c r="BB464" s="1909"/>
      <c r="BC464" s="1909"/>
      <c r="BD464" s="1909"/>
      <c r="BE464" s="1909"/>
      <c r="BF464" s="1909"/>
      <c r="BG464" s="1909"/>
      <c r="BH464" s="1909"/>
      <c r="BI464" s="1909"/>
    </row>
    <row r="465" spans="1:61">
      <c r="A465" s="1956"/>
      <c r="B465" s="1955"/>
      <c r="C465" s="1955"/>
      <c r="D465" s="1955"/>
      <c r="E465" s="1955"/>
      <c r="F465" s="1955"/>
      <c r="G465" s="1955"/>
      <c r="H465" s="1909"/>
      <c r="I465" s="1909"/>
      <c r="J465" s="1909"/>
      <c r="K465" s="1909"/>
      <c r="L465" s="1909"/>
      <c r="M465" s="1909"/>
      <c r="N465" s="1909"/>
      <c r="O465" s="1909"/>
      <c r="P465" s="1909"/>
      <c r="Q465" s="1909"/>
      <c r="R465" s="1909"/>
      <c r="S465" s="1909"/>
      <c r="T465" s="1909"/>
      <c r="U465" s="1909"/>
      <c r="V465" s="1909"/>
      <c r="W465" s="1909"/>
      <c r="X465" s="1909"/>
      <c r="Y465" s="1909"/>
      <c r="Z465" s="1909"/>
      <c r="AA465" s="1909"/>
      <c r="AB465" s="1909"/>
      <c r="AC465" s="1909"/>
      <c r="AD465" s="1909"/>
      <c r="AE465" s="1909"/>
      <c r="AF465" s="1909"/>
      <c r="AG465" s="1909"/>
      <c r="AH465" s="1909"/>
      <c r="AI465" s="1909"/>
      <c r="AJ465" s="1909"/>
      <c r="AK465" s="1909"/>
      <c r="AL465" s="1909"/>
      <c r="AM465" s="1909"/>
      <c r="AN465" s="1909"/>
      <c r="AO465" s="1909"/>
      <c r="AP465" s="1909"/>
      <c r="AQ465" s="1909"/>
      <c r="AR465" s="1909"/>
      <c r="AS465" s="1909"/>
      <c r="AT465" s="1909"/>
      <c r="AU465" s="1909"/>
      <c r="AV465" s="1909"/>
      <c r="AW465" s="1909"/>
      <c r="AX465" s="1909"/>
      <c r="AY465" s="1909"/>
      <c r="AZ465" s="1909"/>
      <c r="BA465" s="1909"/>
      <c r="BB465" s="1909"/>
      <c r="BC465" s="1909"/>
      <c r="BD465" s="1909"/>
      <c r="BE465" s="1909"/>
      <c r="BF465" s="1909"/>
      <c r="BG465" s="1909"/>
      <c r="BH465" s="1909"/>
      <c r="BI465" s="1909"/>
    </row>
    <row r="466" spans="1:61">
      <c r="A466" s="1956"/>
      <c r="B466" s="1955"/>
      <c r="C466" s="1955"/>
      <c r="D466" s="1955"/>
      <c r="E466" s="1955"/>
      <c r="F466" s="1955"/>
      <c r="G466" s="1955"/>
      <c r="H466" s="1909"/>
      <c r="I466" s="1909"/>
      <c r="J466" s="1909"/>
      <c r="K466" s="1909"/>
      <c r="L466" s="1909"/>
      <c r="M466" s="1909"/>
      <c r="N466" s="1909"/>
      <c r="O466" s="1909"/>
      <c r="P466" s="1909"/>
      <c r="Q466" s="1909"/>
      <c r="R466" s="1909"/>
      <c r="S466" s="1909"/>
      <c r="T466" s="1909"/>
      <c r="U466" s="1909"/>
      <c r="V466" s="1909"/>
      <c r="W466" s="1909"/>
      <c r="X466" s="1909"/>
      <c r="Y466" s="1909"/>
      <c r="Z466" s="1909"/>
      <c r="AA466" s="1909"/>
      <c r="AB466" s="1909"/>
      <c r="AC466" s="1909"/>
      <c r="AD466" s="1909"/>
      <c r="AE466" s="1909"/>
      <c r="AF466" s="1909"/>
      <c r="AG466" s="1909"/>
      <c r="AH466" s="1909"/>
      <c r="AI466" s="1909"/>
      <c r="AJ466" s="1909"/>
      <c r="AK466" s="1909"/>
      <c r="AL466" s="1909"/>
      <c r="AM466" s="1909"/>
      <c r="AN466" s="1909"/>
      <c r="AO466" s="1909"/>
      <c r="AP466" s="1909"/>
      <c r="AQ466" s="1909"/>
      <c r="AR466" s="1909"/>
      <c r="AS466" s="1909"/>
      <c r="AT466" s="1909"/>
      <c r="AU466" s="1909"/>
      <c r="AV466" s="1909"/>
      <c r="AW466" s="1909"/>
      <c r="AX466" s="1909"/>
      <c r="AY466" s="1909"/>
      <c r="AZ466" s="1909"/>
      <c r="BA466" s="1909"/>
      <c r="BB466" s="1909"/>
      <c r="BC466" s="1909"/>
      <c r="BD466" s="1909"/>
      <c r="BE466" s="1909"/>
      <c r="BF466" s="1909"/>
      <c r="BG466" s="1909"/>
      <c r="BH466" s="1909"/>
      <c r="BI466" s="1909"/>
    </row>
    <row r="467" spans="1:61">
      <c r="A467" s="1956"/>
      <c r="B467" s="1955"/>
      <c r="C467" s="1955"/>
      <c r="D467" s="1955"/>
      <c r="E467" s="1955"/>
      <c r="F467" s="1955"/>
      <c r="G467" s="1955"/>
      <c r="H467" s="1909"/>
      <c r="I467" s="1909"/>
      <c r="J467" s="1909"/>
      <c r="K467" s="1909"/>
      <c r="L467" s="1909"/>
      <c r="M467" s="1909"/>
      <c r="N467" s="1909"/>
      <c r="O467" s="1909"/>
      <c r="P467" s="1909"/>
      <c r="Q467" s="1909"/>
      <c r="R467" s="1909"/>
      <c r="S467" s="1909"/>
      <c r="T467" s="1909"/>
      <c r="U467" s="1909"/>
      <c r="V467" s="1909"/>
      <c r="W467" s="1909"/>
      <c r="X467" s="1909"/>
      <c r="Y467" s="1909"/>
      <c r="Z467" s="1909"/>
      <c r="AA467" s="1909"/>
      <c r="AB467" s="1909"/>
      <c r="AC467" s="1909"/>
      <c r="AD467" s="1909"/>
      <c r="AE467" s="1909"/>
      <c r="AF467" s="1909"/>
      <c r="AG467" s="1909"/>
      <c r="AH467" s="1909"/>
      <c r="AI467" s="1909"/>
      <c r="AJ467" s="1909"/>
      <c r="AK467" s="1909"/>
      <c r="AL467" s="1909"/>
      <c r="AM467" s="1909"/>
      <c r="AN467" s="1909"/>
      <c r="AO467" s="1909"/>
      <c r="AP467" s="1909"/>
      <c r="AQ467" s="1909"/>
      <c r="AR467" s="1909"/>
      <c r="AS467" s="1909"/>
      <c r="AT467" s="1909"/>
      <c r="AU467" s="1909"/>
      <c r="AV467" s="1909"/>
      <c r="AW467" s="1909"/>
      <c r="AX467" s="1909"/>
      <c r="AY467" s="1909"/>
      <c r="AZ467" s="1909"/>
      <c r="BA467" s="1909"/>
      <c r="BB467" s="1909"/>
      <c r="BC467" s="1909"/>
      <c r="BD467" s="1909"/>
      <c r="BE467" s="1909"/>
      <c r="BF467" s="1909"/>
      <c r="BG467" s="1909"/>
      <c r="BH467" s="1909"/>
      <c r="BI467" s="1909"/>
    </row>
    <row r="468" spans="1:61">
      <c r="A468" s="1956"/>
      <c r="B468" s="1955"/>
      <c r="C468" s="1955"/>
      <c r="D468" s="1955"/>
      <c r="E468" s="1955"/>
      <c r="F468" s="1955"/>
      <c r="G468" s="1955"/>
      <c r="H468" s="1909"/>
      <c r="I468" s="1909"/>
      <c r="J468" s="1909"/>
      <c r="K468" s="1909"/>
      <c r="L468" s="1909"/>
      <c r="M468" s="1909"/>
      <c r="N468" s="1909"/>
      <c r="O468" s="1909"/>
      <c r="P468" s="1909"/>
      <c r="Q468" s="1909"/>
      <c r="R468" s="1909"/>
      <c r="S468" s="1909"/>
      <c r="T468" s="1909"/>
      <c r="U468" s="1909"/>
      <c r="V468" s="1909"/>
      <c r="W468" s="1909"/>
      <c r="X468" s="1909"/>
      <c r="Y468" s="1909"/>
      <c r="Z468" s="1909"/>
      <c r="AA468" s="1909"/>
      <c r="AB468" s="1909"/>
      <c r="AC468" s="1909"/>
      <c r="AD468" s="1909"/>
      <c r="AE468" s="1909"/>
      <c r="AF468" s="1909"/>
      <c r="AG468" s="1909"/>
      <c r="AH468" s="1909"/>
      <c r="AI468" s="1909"/>
      <c r="AJ468" s="1909"/>
      <c r="AK468" s="1909"/>
      <c r="AL468" s="1909"/>
      <c r="AM468" s="1909"/>
      <c r="AN468" s="1909"/>
      <c r="AO468" s="1909"/>
      <c r="AP468" s="1909"/>
      <c r="AQ468" s="1909"/>
      <c r="AR468" s="1909"/>
      <c r="AS468" s="1909"/>
      <c r="AT468" s="1909"/>
      <c r="AU468" s="1909"/>
      <c r="AV468" s="1909"/>
      <c r="AW468" s="1909"/>
      <c r="AX468" s="1909"/>
      <c r="AY468" s="1909"/>
      <c r="AZ468" s="1909"/>
      <c r="BA468" s="1909"/>
      <c r="BB468" s="1909"/>
      <c r="BC468" s="1909"/>
      <c r="BD468" s="1909"/>
      <c r="BE468" s="1909"/>
      <c r="BF468" s="1909"/>
      <c r="BG468" s="1909"/>
      <c r="BH468" s="1909"/>
      <c r="BI468" s="1909"/>
    </row>
    <row r="469" spans="1:61">
      <c r="A469" s="1956"/>
      <c r="B469" s="1955"/>
      <c r="C469" s="1955"/>
      <c r="D469" s="1955"/>
      <c r="E469" s="1955"/>
      <c r="F469" s="1955"/>
      <c r="G469" s="1955"/>
      <c r="H469" s="1909"/>
      <c r="I469" s="1909"/>
      <c r="J469" s="1909"/>
      <c r="K469" s="1909"/>
      <c r="L469" s="1909"/>
      <c r="M469" s="1909"/>
      <c r="N469" s="1909"/>
      <c r="O469" s="1909"/>
      <c r="P469" s="1909"/>
      <c r="Q469" s="1909"/>
      <c r="R469" s="1909"/>
      <c r="S469" s="1909"/>
      <c r="T469" s="1909"/>
      <c r="U469" s="1909"/>
      <c r="V469" s="1909"/>
      <c r="W469" s="1909"/>
      <c r="X469" s="1909"/>
      <c r="Y469" s="1909"/>
      <c r="Z469" s="1909"/>
      <c r="AA469" s="1909"/>
      <c r="AB469" s="1909"/>
      <c r="AC469" s="1909"/>
      <c r="AD469" s="1909"/>
      <c r="AE469" s="1909"/>
      <c r="AF469" s="1909"/>
      <c r="AG469" s="1909"/>
      <c r="AH469" s="1909"/>
      <c r="AI469" s="1909"/>
      <c r="AJ469" s="1909"/>
      <c r="AK469" s="1909"/>
      <c r="AL469" s="1909"/>
      <c r="AM469" s="1909"/>
      <c r="AN469" s="1909"/>
      <c r="AO469" s="1909"/>
      <c r="AP469" s="1909"/>
      <c r="AQ469" s="1909"/>
      <c r="AR469" s="1909"/>
      <c r="AS469" s="1909"/>
      <c r="AT469" s="1909"/>
      <c r="AU469" s="1909"/>
      <c r="AV469" s="1909"/>
      <c r="AW469" s="1909"/>
      <c r="AX469" s="1909"/>
      <c r="AY469" s="1909"/>
      <c r="AZ469" s="1909"/>
      <c r="BA469" s="1909"/>
      <c r="BB469" s="1909"/>
      <c r="BC469" s="1909"/>
      <c r="BD469" s="1909"/>
      <c r="BE469" s="1909"/>
      <c r="BF469" s="1909"/>
      <c r="BG469" s="1909"/>
      <c r="BH469" s="1909"/>
      <c r="BI469" s="1909"/>
    </row>
    <row r="470" spans="1:61">
      <c r="A470" s="1956"/>
      <c r="B470" s="1955"/>
      <c r="C470" s="1955"/>
      <c r="D470" s="1955"/>
      <c r="E470" s="1955"/>
      <c r="F470" s="1955"/>
      <c r="G470" s="1955"/>
      <c r="H470" s="1909"/>
      <c r="I470" s="1909"/>
      <c r="J470" s="1909"/>
      <c r="K470" s="1909"/>
      <c r="L470" s="1909"/>
      <c r="M470" s="1909"/>
      <c r="N470" s="1909"/>
      <c r="O470" s="1909"/>
      <c r="P470" s="1909"/>
      <c r="Q470" s="1909"/>
      <c r="R470" s="1909"/>
      <c r="S470" s="1909"/>
      <c r="T470" s="1909"/>
      <c r="U470" s="1909"/>
      <c r="V470" s="1909"/>
      <c r="W470" s="1909"/>
      <c r="X470" s="1909"/>
      <c r="Y470" s="1909"/>
      <c r="Z470" s="1909"/>
      <c r="AA470" s="1909"/>
      <c r="AB470" s="1909"/>
      <c r="AC470" s="1909"/>
      <c r="AD470" s="1909"/>
      <c r="AE470" s="1909"/>
      <c r="AF470" s="1909"/>
      <c r="AG470" s="1909"/>
      <c r="AH470" s="1909"/>
      <c r="AI470" s="1909"/>
      <c r="AJ470" s="1909"/>
      <c r="AK470" s="1909"/>
      <c r="AL470" s="1909"/>
      <c r="AM470" s="1909"/>
      <c r="AN470" s="1909"/>
      <c r="AO470" s="1909"/>
      <c r="AP470" s="1909"/>
      <c r="AQ470" s="1909"/>
      <c r="AR470" s="1909"/>
      <c r="AS470" s="1909"/>
      <c r="AT470" s="1909"/>
      <c r="AU470" s="1909"/>
      <c r="AV470" s="1909"/>
      <c r="AW470" s="1909"/>
      <c r="AX470" s="1909"/>
      <c r="AY470" s="1909"/>
      <c r="AZ470" s="1909"/>
      <c r="BA470" s="1909"/>
      <c r="BB470" s="1909"/>
      <c r="BC470" s="1909"/>
      <c r="BD470" s="1909"/>
      <c r="BE470" s="1909"/>
      <c r="BF470" s="1909"/>
      <c r="BG470" s="1909"/>
      <c r="BH470" s="1909"/>
      <c r="BI470" s="1909"/>
    </row>
    <row r="471" spans="1:61">
      <c r="A471" s="1956"/>
      <c r="B471" s="1955"/>
      <c r="C471" s="1955"/>
      <c r="D471" s="1955"/>
      <c r="E471" s="1955"/>
      <c r="F471" s="1955"/>
      <c r="G471" s="1955"/>
      <c r="H471" s="1909"/>
      <c r="I471" s="1909"/>
      <c r="J471" s="1909"/>
      <c r="K471" s="1909"/>
      <c r="L471" s="1909"/>
      <c r="M471" s="1909"/>
      <c r="N471" s="1909"/>
      <c r="O471" s="1909"/>
      <c r="P471" s="1909"/>
      <c r="Q471" s="1909"/>
      <c r="R471" s="1909"/>
      <c r="S471" s="1909"/>
      <c r="T471" s="1909"/>
      <c r="U471" s="1909"/>
      <c r="V471" s="1909"/>
      <c r="W471" s="1909"/>
      <c r="X471" s="1909"/>
      <c r="Y471" s="1909"/>
      <c r="Z471" s="1909"/>
      <c r="AA471" s="1909"/>
      <c r="AB471" s="1909"/>
      <c r="AC471" s="1909"/>
      <c r="AD471" s="1909"/>
      <c r="AE471" s="1909"/>
      <c r="AF471" s="1909"/>
      <c r="AG471" s="1909"/>
      <c r="AH471" s="1909"/>
      <c r="AI471" s="1909"/>
      <c r="AJ471" s="1909"/>
      <c r="AK471" s="1909"/>
      <c r="AL471" s="1909"/>
      <c r="AM471" s="1909"/>
      <c r="AN471" s="1909"/>
      <c r="AO471" s="1909"/>
      <c r="AP471" s="1909"/>
      <c r="AQ471" s="1909"/>
      <c r="AR471" s="1909"/>
      <c r="AS471" s="1909"/>
      <c r="AT471" s="1909"/>
      <c r="AU471" s="1909"/>
      <c r="AV471" s="1909"/>
      <c r="AW471" s="1909"/>
      <c r="AX471" s="1909"/>
      <c r="AY471" s="1909"/>
      <c r="AZ471" s="1909"/>
      <c r="BA471" s="1909"/>
      <c r="BB471" s="1909"/>
      <c r="BC471" s="1909"/>
      <c r="BD471" s="1909"/>
      <c r="BE471" s="1909"/>
      <c r="BF471" s="1909"/>
      <c r="BG471" s="1909"/>
      <c r="BH471" s="1909"/>
      <c r="BI471" s="1909"/>
    </row>
    <row r="472" spans="1:61">
      <c r="A472" s="1956"/>
      <c r="B472" s="1955"/>
      <c r="C472" s="1955"/>
      <c r="D472" s="1955"/>
      <c r="E472" s="1955"/>
      <c r="F472" s="1955"/>
      <c r="G472" s="1955"/>
      <c r="H472" s="1909"/>
      <c r="I472" s="1909"/>
      <c r="J472" s="1909"/>
      <c r="K472" s="1909"/>
      <c r="L472" s="1909"/>
      <c r="M472" s="1909"/>
      <c r="N472" s="1909"/>
      <c r="O472" s="1909"/>
      <c r="P472" s="1909"/>
      <c r="Q472" s="1909"/>
      <c r="R472" s="1909"/>
      <c r="S472" s="1909"/>
      <c r="T472" s="1909"/>
      <c r="U472" s="1909"/>
      <c r="V472" s="1909"/>
      <c r="W472" s="1909"/>
      <c r="X472" s="1909"/>
      <c r="Y472" s="1909"/>
      <c r="Z472" s="1909"/>
      <c r="AA472" s="1909"/>
      <c r="AB472" s="1909"/>
      <c r="AC472" s="1909"/>
      <c r="AD472" s="1909"/>
      <c r="AE472" s="1909"/>
      <c r="AF472" s="1909"/>
      <c r="AG472" s="1909"/>
      <c r="AH472" s="1909"/>
      <c r="AI472" s="1909"/>
      <c r="AJ472" s="1909"/>
      <c r="AK472" s="1909"/>
      <c r="AL472" s="1909"/>
      <c r="AM472" s="1909"/>
      <c r="AN472" s="1909"/>
      <c r="AO472" s="1909"/>
      <c r="AP472" s="1909"/>
      <c r="AQ472" s="1909"/>
      <c r="AR472" s="1909"/>
      <c r="AS472" s="1909"/>
      <c r="AT472" s="1909"/>
      <c r="AU472" s="1909"/>
      <c r="AV472" s="1909"/>
      <c r="AW472" s="1909"/>
      <c r="AX472" s="1909"/>
      <c r="AY472" s="1909"/>
      <c r="AZ472" s="1909"/>
      <c r="BA472" s="1909"/>
      <c r="BB472" s="1909"/>
      <c r="BC472" s="1909"/>
      <c r="BD472" s="1909"/>
      <c r="BE472" s="1909"/>
      <c r="BF472" s="1909"/>
      <c r="BG472" s="1909"/>
      <c r="BH472" s="1909"/>
      <c r="BI472" s="1909"/>
    </row>
    <row r="473" spans="1:61">
      <c r="A473" s="1956"/>
      <c r="B473" s="1955"/>
      <c r="C473" s="1955"/>
      <c r="D473" s="1955"/>
      <c r="E473" s="1955"/>
      <c r="F473" s="1955"/>
      <c r="G473" s="1955"/>
      <c r="H473" s="1909"/>
      <c r="I473" s="1909"/>
      <c r="J473" s="1909"/>
      <c r="K473" s="1909"/>
      <c r="L473" s="1909"/>
      <c r="M473" s="1909"/>
      <c r="N473" s="1909"/>
      <c r="O473" s="1909"/>
      <c r="P473" s="1909"/>
      <c r="Q473" s="1909"/>
      <c r="R473" s="1909"/>
      <c r="S473" s="1909"/>
      <c r="T473" s="1909"/>
      <c r="U473" s="1909"/>
      <c r="V473" s="1909"/>
      <c r="W473" s="1909"/>
      <c r="X473" s="1909"/>
      <c r="Y473" s="1909"/>
      <c r="Z473" s="1909"/>
      <c r="AA473" s="1909"/>
      <c r="AB473" s="1909"/>
      <c r="AC473" s="1909"/>
      <c r="AD473" s="1909"/>
      <c r="AE473" s="1909"/>
      <c r="AF473" s="1909"/>
      <c r="AG473" s="1909"/>
      <c r="AH473" s="1909"/>
      <c r="AI473" s="1909"/>
      <c r="AJ473" s="1909"/>
      <c r="AK473" s="1909"/>
      <c r="AL473" s="1909"/>
      <c r="AM473" s="1909"/>
      <c r="AN473" s="1909"/>
      <c r="AO473" s="1909"/>
      <c r="AP473" s="1909"/>
      <c r="AQ473" s="1909"/>
      <c r="AR473" s="1909"/>
      <c r="AS473" s="1909"/>
      <c r="AT473" s="1909"/>
      <c r="AU473" s="1909"/>
      <c r="AV473" s="1909"/>
      <c r="AW473" s="1909"/>
      <c r="AX473" s="1909"/>
      <c r="AY473" s="1909"/>
      <c r="AZ473" s="1909"/>
      <c r="BA473" s="1909"/>
      <c r="BB473" s="1909"/>
      <c r="BC473" s="1909"/>
      <c r="BD473" s="1909"/>
      <c r="BE473" s="1909"/>
      <c r="BF473" s="1909"/>
      <c r="BG473" s="1909"/>
      <c r="BH473" s="1909"/>
      <c r="BI473" s="1909"/>
    </row>
    <row r="474" spans="1:61">
      <c r="A474" s="1956"/>
      <c r="B474" s="1955"/>
      <c r="C474" s="1955"/>
      <c r="D474" s="1955"/>
      <c r="E474" s="1955"/>
      <c r="F474" s="1955"/>
      <c r="G474" s="1955"/>
      <c r="H474" s="1909"/>
      <c r="I474" s="1909"/>
      <c r="J474" s="1909"/>
      <c r="K474" s="1909"/>
      <c r="L474" s="1909"/>
      <c r="M474" s="1909"/>
      <c r="N474" s="1909"/>
      <c r="O474" s="1909"/>
      <c r="P474" s="1909"/>
      <c r="Q474" s="1909"/>
      <c r="R474" s="1909"/>
      <c r="S474" s="1909"/>
      <c r="T474" s="1909"/>
      <c r="U474" s="1909"/>
      <c r="V474" s="1909"/>
      <c r="W474" s="1909"/>
      <c r="X474" s="1909"/>
      <c r="Y474" s="1909"/>
      <c r="Z474" s="1909"/>
      <c r="AA474" s="1909"/>
      <c r="AB474" s="1909"/>
      <c r="AC474" s="1909"/>
      <c r="AD474" s="1909"/>
      <c r="AE474" s="1909"/>
      <c r="AF474" s="1909"/>
      <c r="AG474" s="1909"/>
      <c r="AH474" s="1909"/>
      <c r="AI474" s="1909"/>
      <c r="AJ474" s="1909"/>
      <c r="AK474" s="1909"/>
      <c r="AL474" s="1909"/>
      <c r="AM474" s="1909"/>
      <c r="AN474" s="1909"/>
      <c r="AO474" s="1909"/>
      <c r="AP474" s="1909"/>
      <c r="AQ474" s="1909"/>
      <c r="AR474" s="1909"/>
      <c r="AS474" s="1909"/>
      <c r="AT474" s="1909"/>
      <c r="AU474" s="1909"/>
      <c r="AV474" s="1909"/>
      <c r="AW474" s="1909"/>
      <c r="AX474" s="1909"/>
      <c r="AY474" s="1909"/>
      <c r="AZ474" s="1909"/>
      <c r="BA474" s="1909"/>
      <c r="BB474" s="1909"/>
      <c r="BC474" s="1909"/>
      <c r="BD474" s="1909"/>
      <c r="BE474" s="1909"/>
      <c r="BF474" s="1909"/>
      <c r="BG474" s="1909"/>
      <c r="BH474" s="1909"/>
      <c r="BI474" s="1909"/>
    </row>
    <row r="475" spans="1:61">
      <c r="A475" s="1956"/>
      <c r="B475" s="1955"/>
      <c r="C475" s="1955"/>
      <c r="D475" s="1955"/>
      <c r="E475" s="1955"/>
      <c r="F475" s="1955"/>
      <c r="G475" s="1955"/>
      <c r="H475" s="1909"/>
      <c r="I475" s="1909"/>
      <c r="J475" s="1909"/>
      <c r="K475" s="1909"/>
      <c r="L475" s="1909"/>
      <c r="M475" s="1909"/>
      <c r="N475" s="1909"/>
      <c r="O475" s="1909"/>
      <c r="P475" s="1909"/>
      <c r="Q475" s="1909"/>
      <c r="R475" s="1909"/>
      <c r="S475" s="1909"/>
      <c r="T475" s="1909"/>
      <c r="U475" s="1909"/>
      <c r="V475" s="1909"/>
      <c r="W475" s="1909"/>
      <c r="X475" s="1909"/>
      <c r="Y475" s="1909"/>
      <c r="Z475" s="1909"/>
      <c r="AA475" s="1909"/>
      <c r="AB475" s="1909"/>
      <c r="AC475" s="1909"/>
      <c r="AD475" s="1909"/>
      <c r="AE475" s="1909"/>
      <c r="AF475" s="1909"/>
      <c r="AG475" s="1909"/>
      <c r="AH475" s="1909"/>
      <c r="AI475" s="1909"/>
      <c r="AJ475" s="1909"/>
      <c r="AK475" s="1909"/>
      <c r="AL475" s="1909"/>
      <c r="AM475" s="1909"/>
      <c r="AN475" s="1909"/>
      <c r="AO475" s="1909"/>
      <c r="AP475" s="1909"/>
      <c r="AQ475" s="1909"/>
      <c r="AR475" s="1909"/>
      <c r="AS475" s="1909"/>
      <c r="AT475" s="1909"/>
      <c r="AU475" s="1909"/>
      <c r="AV475" s="1909"/>
      <c r="AW475" s="1909"/>
      <c r="AX475" s="1909"/>
      <c r="AY475" s="1909"/>
      <c r="AZ475" s="1909"/>
      <c r="BA475" s="1909"/>
      <c r="BB475" s="1909"/>
      <c r="BC475" s="1909"/>
      <c r="BD475" s="1909"/>
      <c r="BE475" s="1909"/>
      <c r="BF475" s="1909"/>
      <c r="BG475" s="1909"/>
      <c r="BH475" s="1909"/>
      <c r="BI475" s="1909"/>
    </row>
    <row r="476" spans="1:61">
      <c r="A476" s="1956"/>
      <c r="B476" s="1955"/>
      <c r="C476" s="1955"/>
      <c r="D476" s="1955"/>
      <c r="E476" s="1955"/>
      <c r="F476" s="1955"/>
      <c r="G476" s="1955"/>
      <c r="H476" s="1909"/>
      <c r="I476" s="1909"/>
      <c r="J476" s="1909"/>
      <c r="K476" s="1909"/>
      <c r="L476" s="1909"/>
      <c r="M476" s="1909"/>
      <c r="N476" s="1909"/>
      <c r="O476" s="1909"/>
      <c r="P476" s="1909"/>
      <c r="Q476" s="1909"/>
      <c r="R476" s="1909"/>
      <c r="S476" s="1909"/>
      <c r="T476" s="1909"/>
      <c r="U476" s="1909"/>
      <c r="V476" s="1909"/>
      <c r="W476" s="1909"/>
      <c r="X476" s="1909"/>
      <c r="Y476" s="1909"/>
      <c r="Z476" s="1909"/>
      <c r="AA476" s="1909"/>
      <c r="AB476" s="1909"/>
      <c r="AC476" s="1909"/>
      <c r="AD476" s="1909"/>
      <c r="AE476" s="1909"/>
      <c r="AF476" s="1909"/>
      <c r="AG476" s="1909"/>
      <c r="AH476" s="1909"/>
      <c r="AI476" s="1909"/>
      <c r="AJ476" s="1909"/>
      <c r="AK476" s="1909"/>
      <c r="AL476" s="1909"/>
      <c r="AM476" s="1909"/>
      <c r="AN476" s="1909"/>
      <c r="AO476" s="1909"/>
      <c r="AP476" s="1909"/>
      <c r="AQ476" s="1909"/>
      <c r="AR476" s="1909"/>
      <c r="AS476" s="1909"/>
      <c r="AT476" s="1909"/>
      <c r="AU476" s="1909"/>
      <c r="AV476" s="1909"/>
      <c r="AW476" s="1909"/>
      <c r="AX476" s="1909"/>
      <c r="AY476" s="1909"/>
      <c r="AZ476" s="1909"/>
      <c r="BA476" s="1909"/>
      <c r="BB476" s="1909"/>
      <c r="BC476" s="1909"/>
      <c r="BD476" s="1909"/>
      <c r="BE476" s="1909"/>
      <c r="BF476" s="1909"/>
      <c r="BG476" s="1909"/>
      <c r="BH476" s="1909"/>
      <c r="BI476" s="1909"/>
    </row>
    <row r="477" spans="1:61">
      <c r="A477" s="1956"/>
      <c r="B477" s="1955"/>
      <c r="C477" s="1955"/>
      <c r="D477" s="1955"/>
      <c r="E477" s="1955"/>
      <c r="F477" s="1955"/>
      <c r="G477" s="1955"/>
      <c r="H477" s="1909"/>
      <c r="I477" s="1909"/>
      <c r="J477" s="1909"/>
      <c r="K477" s="1909"/>
      <c r="L477" s="1909"/>
      <c r="M477" s="1909"/>
      <c r="N477" s="1909"/>
      <c r="O477" s="1909"/>
      <c r="P477" s="1909"/>
      <c r="Q477" s="1909"/>
      <c r="R477" s="1909"/>
      <c r="S477" s="1909"/>
      <c r="T477" s="1909"/>
      <c r="U477" s="1909"/>
      <c r="V477" s="1909"/>
      <c r="W477" s="1909"/>
      <c r="X477" s="1909"/>
      <c r="Y477" s="1909"/>
      <c r="Z477" s="1909"/>
      <c r="AA477" s="1909"/>
      <c r="AB477" s="1909"/>
      <c r="AC477" s="1909"/>
      <c r="AD477" s="1909"/>
      <c r="AE477" s="1909"/>
      <c r="AF477" s="1909"/>
      <c r="AG477" s="1909"/>
      <c r="AH477" s="1909"/>
      <c r="AI477" s="1909"/>
      <c r="AJ477" s="1909"/>
      <c r="AK477" s="1909"/>
      <c r="AL477" s="1909"/>
      <c r="AM477" s="1909"/>
      <c r="AN477" s="1909"/>
      <c r="AO477" s="1909"/>
      <c r="AP477" s="1909"/>
      <c r="AQ477" s="1909"/>
      <c r="AR477" s="1909"/>
      <c r="AS477" s="1909"/>
      <c r="AT477" s="1909"/>
      <c r="AU477" s="1909"/>
      <c r="AV477" s="1909"/>
      <c r="AW477" s="1909"/>
      <c r="AX477" s="1909"/>
      <c r="AY477" s="1909"/>
      <c r="AZ477" s="1909"/>
      <c r="BA477" s="1909"/>
      <c r="BB477" s="1909"/>
      <c r="BC477" s="1909"/>
      <c r="BD477" s="1909"/>
      <c r="BE477" s="1909"/>
      <c r="BF477" s="1909"/>
      <c r="BG477" s="1909"/>
      <c r="BH477" s="1909"/>
      <c r="BI477" s="1909"/>
    </row>
    <row r="478" spans="1:61">
      <c r="A478" s="1956"/>
      <c r="B478" s="1955"/>
      <c r="C478" s="1955"/>
      <c r="D478" s="1955"/>
      <c r="E478" s="1955"/>
      <c r="F478" s="1955"/>
      <c r="G478" s="1955"/>
      <c r="H478" s="1909"/>
      <c r="I478" s="1909"/>
      <c r="J478" s="1909"/>
      <c r="K478" s="1909"/>
      <c r="L478" s="1909"/>
      <c r="M478" s="1909"/>
      <c r="N478" s="1909"/>
      <c r="O478" s="1909"/>
      <c r="P478" s="1909"/>
      <c r="Q478" s="1909"/>
      <c r="R478" s="1909"/>
      <c r="S478" s="1909"/>
      <c r="T478" s="1909"/>
      <c r="U478" s="1909"/>
      <c r="V478" s="1909"/>
      <c r="W478" s="1909"/>
      <c r="X478" s="1909"/>
      <c r="Y478" s="1909"/>
      <c r="Z478" s="1909"/>
      <c r="AA478" s="1909"/>
      <c r="AB478" s="1909"/>
      <c r="AC478" s="1909"/>
      <c r="AD478" s="1909"/>
      <c r="AE478" s="1909"/>
      <c r="AF478" s="1909"/>
      <c r="AG478" s="1909"/>
      <c r="AH478" s="1909"/>
      <c r="AI478" s="1909"/>
      <c r="AJ478" s="1909"/>
      <c r="AK478" s="1909"/>
      <c r="AL478" s="1909"/>
      <c r="AM478" s="1909"/>
      <c r="AN478" s="1909"/>
      <c r="AO478" s="1909"/>
      <c r="AP478" s="1909"/>
      <c r="AQ478" s="1909"/>
      <c r="AR478" s="1909"/>
      <c r="AS478" s="1909"/>
      <c r="AT478" s="1909"/>
      <c r="AU478" s="1909"/>
      <c r="AV478" s="1909"/>
      <c r="AW478" s="1909"/>
      <c r="AX478" s="1909"/>
      <c r="AY478" s="1909"/>
      <c r="AZ478" s="1909"/>
      <c r="BA478" s="1909"/>
      <c r="BB478" s="1909"/>
      <c r="BC478" s="1909"/>
      <c r="BD478" s="1909"/>
      <c r="BE478" s="1909"/>
      <c r="BF478" s="1909"/>
      <c r="BG478" s="1909"/>
      <c r="BH478" s="1909"/>
      <c r="BI478" s="1909"/>
    </row>
    <row r="479" spans="1:61">
      <c r="A479" s="1956"/>
      <c r="B479" s="1955"/>
      <c r="C479" s="1955"/>
      <c r="D479" s="1955"/>
      <c r="E479" s="1955"/>
      <c r="F479" s="1955"/>
      <c r="G479" s="1955"/>
      <c r="H479" s="1909"/>
      <c r="I479" s="1909"/>
      <c r="J479" s="1909"/>
      <c r="K479" s="1909"/>
      <c r="L479" s="1909"/>
      <c r="M479" s="1909"/>
      <c r="N479" s="1909"/>
      <c r="O479" s="1909"/>
      <c r="P479" s="1909"/>
      <c r="Q479" s="1909"/>
      <c r="R479" s="1909"/>
      <c r="S479" s="1909"/>
      <c r="T479" s="1909"/>
      <c r="U479" s="1909"/>
      <c r="V479" s="1909"/>
      <c r="W479" s="1909"/>
      <c r="X479" s="1909"/>
      <c r="Y479" s="1909"/>
      <c r="Z479" s="1909"/>
      <c r="AA479" s="1909"/>
      <c r="AB479" s="1909"/>
      <c r="AC479" s="1909"/>
      <c r="AD479" s="1909"/>
      <c r="AE479" s="1909"/>
      <c r="AF479" s="1909"/>
      <c r="AG479" s="1909"/>
      <c r="AH479" s="1909"/>
      <c r="AI479" s="1909"/>
      <c r="AJ479" s="1909"/>
      <c r="AK479" s="1909"/>
      <c r="AL479" s="1909"/>
      <c r="AM479" s="1909"/>
      <c r="AN479" s="1909"/>
      <c r="AO479" s="1909"/>
      <c r="AP479" s="1909"/>
      <c r="AQ479" s="1909"/>
      <c r="AR479" s="1909"/>
      <c r="AS479" s="1909"/>
      <c r="AT479" s="1909"/>
      <c r="AU479" s="1909"/>
      <c r="AV479" s="1909"/>
      <c r="AW479" s="1909"/>
      <c r="AX479" s="1909"/>
      <c r="AY479" s="1909"/>
      <c r="AZ479" s="1909"/>
      <c r="BA479" s="1909"/>
      <c r="BB479" s="1909"/>
      <c r="BC479" s="1909"/>
      <c r="BD479" s="1909"/>
      <c r="BE479" s="1909"/>
      <c r="BF479" s="1909"/>
      <c r="BG479" s="1909"/>
      <c r="BH479" s="1909"/>
      <c r="BI479" s="1909"/>
    </row>
    <row r="480" spans="1:61">
      <c r="A480" s="1956"/>
      <c r="B480" s="1955"/>
      <c r="C480" s="1955"/>
      <c r="D480" s="1955"/>
      <c r="E480" s="1955"/>
      <c r="F480" s="1955"/>
      <c r="G480" s="1955"/>
      <c r="H480" s="1909"/>
      <c r="I480" s="1909"/>
      <c r="J480" s="1909"/>
      <c r="K480" s="1909"/>
      <c r="L480" s="1909"/>
      <c r="M480" s="1909"/>
      <c r="N480" s="1909"/>
      <c r="O480" s="1909"/>
      <c r="P480" s="1909"/>
      <c r="Q480" s="1909"/>
      <c r="R480" s="1909"/>
      <c r="S480" s="1909"/>
      <c r="T480" s="1909"/>
      <c r="U480" s="1909"/>
      <c r="V480" s="1909"/>
      <c r="W480" s="1909"/>
      <c r="X480" s="1909"/>
      <c r="Y480" s="1909"/>
      <c r="Z480" s="1909"/>
      <c r="AA480" s="1909"/>
      <c r="AB480" s="1909"/>
      <c r="AC480" s="1909"/>
      <c r="AD480" s="1909"/>
      <c r="AE480" s="1909"/>
      <c r="AF480" s="1909"/>
      <c r="AG480" s="1909"/>
      <c r="AH480" s="1909"/>
      <c r="AI480" s="1909"/>
      <c r="AJ480" s="1909"/>
      <c r="AK480" s="1909"/>
      <c r="AL480" s="1909"/>
      <c r="AM480" s="1909"/>
      <c r="AN480" s="1909"/>
      <c r="AO480" s="1909"/>
      <c r="AP480" s="1909"/>
      <c r="AQ480" s="1909"/>
      <c r="AR480" s="1909"/>
      <c r="AS480" s="1909"/>
      <c r="AT480" s="1909"/>
      <c r="AU480" s="1909"/>
      <c r="AV480" s="1909"/>
      <c r="AW480" s="1909"/>
      <c r="AX480" s="1909"/>
      <c r="AY480" s="1909"/>
      <c r="AZ480" s="1909"/>
      <c r="BA480" s="1909"/>
      <c r="BB480" s="1909"/>
      <c r="BC480" s="1909"/>
      <c r="BD480" s="1909"/>
      <c r="BE480" s="1909"/>
      <c r="BF480" s="1909"/>
      <c r="BG480" s="1909"/>
      <c r="BH480" s="1909"/>
      <c r="BI480" s="1909"/>
    </row>
    <row r="481" spans="1:61">
      <c r="A481" s="1956"/>
      <c r="B481" s="1955"/>
      <c r="C481" s="1955"/>
      <c r="D481" s="1955"/>
      <c r="E481" s="1955"/>
      <c r="F481" s="1955"/>
      <c r="G481" s="1955"/>
      <c r="H481" s="1909"/>
      <c r="I481" s="1909"/>
      <c r="J481" s="1909"/>
      <c r="K481" s="1909"/>
      <c r="L481" s="1909"/>
      <c r="M481" s="1909"/>
      <c r="N481" s="1909"/>
      <c r="O481" s="1909"/>
      <c r="P481" s="1909"/>
      <c r="Q481" s="1909"/>
      <c r="R481" s="1909"/>
      <c r="S481" s="1909"/>
      <c r="T481" s="1909"/>
      <c r="U481" s="1909"/>
      <c r="V481" s="1909"/>
      <c r="W481" s="1909"/>
      <c r="X481" s="1909"/>
      <c r="Y481" s="1909"/>
      <c r="Z481" s="1909"/>
      <c r="AA481" s="1909"/>
      <c r="AB481" s="1909"/>
      <c r="AC481" s="1909"/>
      <c r="AD481" s="1909"/>
      <c r="AE481" s="1909"/>
      <c r="AF481" s="1909"/>
      <c r="AG481" s="1909"/>
      <c r="AH481" s="1909"/>
      <c r="AI481" s="1909"/>
      <c r="AJ481" s="1909"/>
      <c r="AK481" s="1909"/>
      <c r="AL481" s="1909"/>
      <c r="AM481" s="1909"/>
      <c r="AN481" s="1909"/>
      <c r="AO481" s="1909"/>
      <c r="AP481" s="1909"/>
      <c r="AQ481" s="1909"/>
      <c r="AR481" s="1909"/>
      <c r="AS481" s="1909"/>
      <c r="AT481" s="1909"/>
      <c r="AU481" s="1909"/>
      <c r="AV481" s="1909"/>
      <c r="AW481" s="1909"/>
      <c r="AX481" s="1909"/>
      <c r="AY481" s="1909"/>
      <c r="AZ481" s="1909"/>
      <c r="BA481" s="1909"/>
      <c r="BB481" s="1909"/>
      <c r="BC481" s="1909"/>
      <c r="BD481" s="1909"/>
      <c r="BE481" s="1909"/>
      <c r="BF481" s="1909"/>
      <c r="BG481" s="1909"/>
      <c r="BH481" s="1909"/>
      <c r="BI481" s="1909"/>
    </row>
    <row r="482" spans="1:61">
      <c r="A482" s="1956"/>
      <c r="B482" s="1955"/>
      <c r="C482" s="1955"/>
      <c r="D482" s="1955"/>
      <c r="E482" s="1955"/>
      <c r="F482" s="1955"/>
      <c r="G482" s="1955"/>
      <c r="H482" s="1909"/>
      <c r="I482" s="1909"/>
      <c r="J482" s="1909"/>
      <c r="K482" s="1909"/>
      <c r="L482" s="1909"/>
      <c r="M482" s="1909"/>
      <c r="N482" s="1909"/>
      <c r="O482" s="1909"/>
      <c r="P482" s="1909"/>
      <c r="Q482" s="1909"/>
      <c r="R482" s="1909"/>
      <c r="S482" s="1909"/>
      <c r="T482" s="1909"/>
      <c r="U482" s="1909"/>
      <c r="V482" s="1909"/>
      <c r="W482" s="1909"/>
      <c r="X482" s="1909"/>
      <c r="Y482" s="1909"/>
      <c r="Z482" s="1909"/>
      <c r="AA482" s="1909"/>
      <c r="AB482" s="1909"/>
      <c r="AC482" s="1909"/>
      <c r="AD482" s="1909"/>
      <c r="AE482" s="1909"/>
      <c r="AF482" s="1909"/>
      <c r="AG482" s="1909"/>
      <c r="AH482" s="1909"/>
      <c r="AI482" s="1909"/>
      <c r="AJ482" s="1909"/>
      <c r="AK482" s="1909"/>
      <c r="AL482" s="1909"/>
      <c r="AM482" s="1909"/>
      <c r="AN482" s="1909"/>
      <c r="AO482" s="1909"/>
      <c r="AP482" s="1909"/>
      <c r="AQ482" s="1909"/>
      <c r="AR482" s="1909"/>
      <c r="AS482" s="1909"/>
      <c r="AT482" s="1909"/>
      <c r="AU482" s="1909"/>
      <c r="AV482" s="1909"/>
      <c r="AW482" s="1909"/>
      <c r="AX482" s="1909"/>
      <c r="AY482" s="1909"/>
      <c r="AZ482" s="1909"/>
      <c r="BA482" s="1909"/>
      <c r="BB482" s="1909"/>
      <c r="BC482" s="1909"/>
      <c r="BD482" s="1909"/>
      <c r="BE482" s="1909"/>
      <c r="BF482" s="1909"/>
      <c r="BG482" s="1909"/>
      <c r="BH482" s="1909"/>
      <c r="BI482" s="1909"/>
    </row>
    <row r="483" spans="1:61">
      <c r="A483" s="1956"/>
      <c r="B483" s="1955"/>
      <c r="C483" s="1955"/>
      <c r="D483" s="1955"/>
      <c r="E483" s="1955"/>
      <c r="F483" s="1955"/>
      <c r="G483" s="1955"/>
      <c r="H483" s="1909"/>
      <c r="I483" s="1909"/>
      <c r="J483" s="1909"/>
      <c r="K483" s="1909"/>
      <c r="L483" s="1909"/>
      <c r="M483" s="1909"/>
      <c r="N483" s="1909"/>
      <c r="O483" s="1909"/>
      <c r="P483" s="1909"/>
      <c r="Q483" s="1909"/>
      <c r="R483" s="1909"/>
      <c r="S483" s="1909"/>
      <c r="T483" s="1909"/>
      <c r="U483" s="1909"/>
      <c r="V483" s="1909"/>
      <c r="W483" s="1909"/>
      <c r="X483" s="1909"/>
      <c r="Y483" s="1909"/>
      <c r="Z483" s="1909"/>
      <c r="AA483" s="1909"/>
      <c r="AB483" s="1909"/>
      <c r="AC483" s="1909"/>
      <c r="AD483" s="1909"/>
      <c r="AE483" s="1909"/>
      <c r="AF483" s="1909"/>
      <c r="AG483" s="1909"/>
      <c r="AH483" s="1909"/>
      <c r="AI483" s="1909"/>
      <c r="AJ483" s="1909"/>
      <c r="AK483" s="1909"/>
      <c r="AL483" s="1909"/>
      <c r="AM483" s="1909"/>
      <c r="AN483" s="1909"/>
      <c r="AO483" s="1909"/>
      <c r="AP483" s="1909"/>
      <c r="AQ483" s="1909"/>
      <c r="AR483" s="1909"/>
      <c r="AS483" s="1909"/>
      <c r="AT483" s="1909"/>
      <c r="AU483" s="1909"/>
      <c r="AV483" s="1909"/>
      <c r="AW483" s="1909"/>
      <c r="AX483" s="1909"/>
      <c r="AY483" s="1909"/>
      <c r="AZ483" s="1909"/>
      <c r="BA483" s="1909"/>
      <c r="BB483" s="1909"/>
      <c r="BC483" s="1909"/>
      <c r="BD483" s="1909"/>
      <c r="BE483" s="1909"/>
      <c r="BF483" s="1909"/>
      <c r="BG483" s="1909"/>
      <c r="BH483" s="1909"/>
      <c r="BI483" s="1909"/>
    </row>
    <row r="484" spans="1:61">
      <c r="A484" s="1956"/>
      <c r="B484" s="1955"/>
      <c r="C484" s="1955"/>
      <c r="D484" s="1955"/>
      <c r="E484" s="1955"/>
      <c r="F484" s="1955"/>
      <c r="G484" s="1955"/>
      <c r="H484" s="1909"/>
      <c r="I484" s="1909"/>
      <c r="J484" s="1909"/>
      <c r="K484" s="1909"/>
      <c r="L484" s="1909"/>
      <c r="M484" s="1909"/>
      <c r="N484" s="1909"/>
      <c r="O484" s="1909"/>
      <c r="P484" s="1909"/>
      <c r="Q484" s="1909"/>
      <c r="R484" s="1909"/>
      <c r="S484" s="1909"/>
      <c r="T484" s="1909"/>
      <c r="U484" s="1909"/>
      <c r="V484" s="1909"/>
      <c r="W484" s="1909"/>
      <c r="X484" s="1909"/>
      <c r="Y484" s="1909"/>
      <c r="Z484" s="1909"/>
      <c r="AA484" s="1909"/>
      <c r="AB484" s="1909"/>
      <c r="AC484" s="1909"/>
      <c r="AD484" s="1909"/>
      <c r="AE484" s="1909"/>
      <c r="AF484" s="1909"/>
      <c r="AG484" s="1909"/>
      <c r="AH484" s="1909"/>
      <c r="AI484" s="1909"/>
      <c r="AJ484" s="1909"/>
      <c r="AK484" s="1909"/>
      <c r="AL484" s="1909"/>
      <c r="AM484" s="1909"/>
      <c r="AN484" s="1909"/>
      <c r="AO484" s="1909"/>
      <c r="AP484" s="1909"/>
      <c r="AQ484" s="1909"/>
      <c r="AR484" s="1909"/>
      <c r="AS484" s="1909"/>
      <c r="AT484" s="1909"/>
      <c r="AU484" s="1909"/>
      <c r="AV484" s="1909"/>
      <c r="AW484" s="1909"/>
      <c r="AX484" s="1909"/>
      <c r="AY484" s="1909"/>
      <c r="AZ484" s="1909"/>
      <c r="BA484" s="1909"/>
      <c r="BB484" s="1909"/>
      <c r="BC484" s="1909"/>
      <c r="BD484" s="1909"/>
      <c r="BE484" s="1909"/>
      <c r="BF484" s="1909"/>
      <c r="BG484" s="1909"/>
      <c r="BH484" s="1909"/>
      <c r="BI484" s="1909"/>
    </row>
    <row r="485" spans="1:61">
      <c r="A485" s="1956"/>
      <c r="B485" s="1955"/>
      <c r="C485" s="1955"/>
      <c r="D485" s="1955"/>
      <c r="E485" s="1955"/>
      <c r="F485" s="1955"/>
      <c r="G485" s="1955"/>
      <c r="H485" s="1909"/>
      <c r="I485" s="1909"/>
      <c r="J485" s="1909"/>
      <c r="K485" s="1909"/>
      <c r="L485" s="1909"/>
      <c r="M485" s="1909"/>
      <c r="N485" s="1909"/>
      <c r="O485" s="1909"/>
      <c r="P485" s="1909"/>
      <c r="Q485" s="1909"/>
      <c r="R485" s="1909"/>
      <c r="S485" s="1909"/>
      <c r="T485" s="1909"/>
      <c r="U485" s="1909"/>
      <c r="V485" s="1909"/>
      <c r="W485" s="1909"/>
      <c r="X485" s="1909"/>
      <c r="Y485" s="1909"/>
      <c r="Z485" s="1909"/>
      <c r="AA485" s="1909"/>
      <c r="AB485" s="1909"/>
      <c r="AC485" s="1909"/>
      <c r="AD485" s="1909"/>
      <c r="AE485" s="1909"/>
      <c r="AF485" s="1909"/>
      <c r="AG485" s="1909"/>
      <c r="AH485" s="1909"/>
      <c r="AI485" s="1909"/>
      <c r="AJ485" s="1909"/>
      <c r="AK485" s="1909"/>
      <c r="AL485" s="1909"/>
      <c r="AM485" s="1909"/>
      <c r="AN485" s="1909"/>
      <c r="AO485" s="1909"/>
      <c r="AP485" s="1909"/>
      <c r="AQ485" s="1909"/>
      <c r="AR485" s="1909"/>
      <c r="AS485" s="1909"/>
      <c r="AT485" s="1909"/>
      <c r="AU485" s="1909"/>
      <c r="AV485" s="1909"/>
      <c r="AW485" s="1909"/>
      <c r="AX485" s="1909"/>
      <c r="AY485" s="1909"/>
      <c r="AZ485" s="1909"/>
      <c r="BA485" s="1909"/>
      <c r="BB485" s="1909"/>
      <c r="BC485" s="1909"/>
      <c r="BD485" s="1909"/>
      <c r="BE485" s="1909"/>
      <c r="BF485" s="1909"/>
      <c r="BG485" s="1909"/>
      <c r="BH485" s="1909"/>
      <c r="BI485" s="1909"/>
    </row>
    <row r="486" spans="1:61">
      <c r="A486" s="1956"/>
      <c r="B486" s="1955"/>
      <c r="C486" s="1955"/>
      <c r="D486" s="1955"/>
      <c r="E486" s="1955"/>
      <c r="F486" s="1955"/>
      <c r="G486" s="1955"/>
      <c r="H486" s="1909"/>
      <c r="I486" s="1909"/>
      <c r="J486" s="1909"/>
      <c r="K486" s="1909"/>
      <c r="L486" s="1909"/>
      <c r="M486" s="1909"/>
      <c r="N486" s="1909"/>
      <c r="O486" s="1909"/>
      <c r="P486" s="1909"/>
      <c r="Q486" s="1909"/>
      <c r="R486" s="1909"/>
      <c r="S486" s="1909"/>
      <c r="T486" s="1909"/>
      <c r="U486" s="1909"/>
      <c r="V486" s="1909"/>
      <c r="W486" s="1909"/>
      <c r="X486" s="1909"/>
      <c r="Y486" s="1909"/>
      <c r="Z486" s="1909"/>
      <c r="AA486" s="1909"/>
      <c r="AB486" s="1909"/>
      <c r="AC486" s="1909"/>
      <c r="AD486" s="1909"/>
      <c r="AE486" s="1909"/>
      <c r="AF486" s="1909"/>
      <c r="AG486" s="1909"/>
      <c r="AH486" s="1909"/>
      <c r="AI486" s="1909"/>
      <c r="AJ486" s="1909"/>
      <c r="AK486" s="1909"/>
      <c r="AL486" s="1909"/>
      <c r="AM486" s="1909"/>
      <c r="AN486" s="1909"/>
      <c r="AO486" s="1909"/>
      <c r="AP486" s="1909"/>
      <c r="AQ486" s="1909"/>
      <c r="AR486" s="1909"/>
      <c r="AS486" s="1909"/>
      <c r="AT486" s="1909"/>
      <c r="AU486" s="1909"/>
      <c r="AV486" s="1909"/>
      <c r="AW486" s="1909"/>
      <c r="AX486" s="1909"/>
      <c r="AY486" s="1909"/>
      <c r="AZ486" s="1909"/>
      <c r="BA486" s="1909"/>
      <c r="BB486" s="1909"/>
      <c r="BC486" s="1909"/>
      <c r="BD486" s="1909"/>
      <c r="BE486" s="1909"/>
      <c r="BF486" s="1909"/>
      <c r="BG486" s="1909"/>
      <c r="BH486" s="1909"/>
      <c r="BI486" s="1909"/>
    </row>
    <row r="487" spans="1:61">
      <c r="A487" s="1956"/>
      <c r="B487" s="1955"/>
      <c r="C487" s="1955"/>
      <c r="D487" s="1955"/>
      <c r="E487" s="1955"/>
      <c r="F487" s="1955"/>
      <c r="G487" s="1955"/>
      <c r="H487" s="1909"/>
      <c r="I487" s="1909"/>
      <c r="J487" s="1909"/>
      <c r="K487" s="1909"/>
      <c r="L487" s="1909"/>
      <c r="M487" s="1909"/>
      <c r="N487" s="1909"/>
      <c r="O487" s="1909"/>
      <c r="P487" s="1909"/>
      <c r="Q487" s="1909"/>
      <c r="R487" s="1909"/>
      <c r="S487" s="1909"/>
      <c r="T487" s="1909"/>
      <c r="U487" s="1909"/>
      <c r="V487" s="1909"/>
      <c r="W487" s="1909"/>
      <c r="X487" s="1909"/>
      <c r="Y487" s="1909"/>
      <c r="Z487" s="1909"/>
      <c r="AA487" s="1909"/>
      <c r="AB487" s="1909"/>
      <c r="AC487" s="1909"/>
      <c r="AD487" s="1909"/>
      <c r="AE487" s="1909"/>
      <c r="AF487" s="1909"/>
      <c r="AG487" s="1909"/>
      <c r="AH487" s="1909"/>
      <c r="AI487" s="1909"/>
      <c r="AJ487" s="1909"/>
      <c r="AK487" s="1909"/>
      <c r="AL487" s="1909"/>
      <c r="AM487" s="1909"/>
      <c r="AN487" s="1909"/>
      <c r="AO487" s="1909"/>
      <c r="AP487" s="1909"/>
      <c r="AQ487" s="1909"/>
      <c r="AR487" s="1909"/>
      <c r="AS487" s="1909"/>
      <c r="AT487" s="1909"/>
      <c r="AU487" s="1909"/>
      <c r="AV487" s="1909"/>
      <c r="AW487" s="1909"/>
      <c r="AX487" s="1909"/>
      <c r="AY487" s="1909"/>
      <c r="AZ487" s="1909"/>
      <c r="BA487" s="1909"/>
      <c r="BB487" s="1909"/>
      <c r="BC487" s="1909"/>
      <c r="BD487" s="1909"/>
      <c r="BE487" s="1909"/>
      <c r="BF487" s="1909"/>
      <c r="BG487" s="1909"/>
      <c r="BH487" s="1909"/>
      <c r="BI487" s="1909"/>
    </row>
    <row r="488" spans="1:61">
      <c r="A488" s="1956"/>
      <c r="B488" s="1955"/>
      <c r="C488" s="1955"/>
      <c r="D488" s="1955"/>
      <c r="E488" s="1955"/>
      <c r="F488" s="1955"/>
      <c r="G488" s="1955"/>
      <c r="H488" s="1909"/>
      <c r="I488" s="1909"/>
      <c r="J488" s="1909"/>
      <c r="K488" s="1909"/>
      <c r="L488" s="1909"/>
      <c r="M488" s="1909"/>
      <c r="N488" s="1909"/>
      <c r="O488" s="1909"/>
      <c r="P488" s="1909"/>
      <c r="Q488" s="1909"/>
      <c r="R488" s="1909"/>
      <c r="S488" s="1909"/>
      <c r="T488" s="1909"/>
      <c r="U488" s="1909"/>
      <c r="V488" s="1909"/>
      <c r="W488" s="1909"/>
      <c r="X488" s="1909"/>
      <c r="Y488" s="1909"/>
      <c r="Z488" s="1909"/>
      <c r="AA488" s="1909"/>
      <c r="AB488" s="1909"/>
      <c r="AC488" s="1909"/>
      <c r="AD488" s="1909"/>
      <c r="AE488" s="1909"/>
      <c r="AF488" s="1909"/>
      <c r="AG488" s="1909"/>
      <c r="AH488" s="1909"/>
      <c r="AI488" s="1909"/>
      <c r="AJ488" s="1909"/>
      <c r="AK488" s="1909"/>
      <c r="AL488" s="1909"/>
      <c r="AM488" s="1909"/>
      <c r="AN488" s="1909"/>
      <c r="AO488" s="1909"/>
      <c r="AP488" s="1909"/>
      <c r="AQ488" s="1909"/>
      <c r="AR488" s="1909"/>
      <c r="AS488" s="1909"/>
      <c r="AT488" s="1909"/>
      <c r="AU488" s="1909"/>
      <c r="AV488" s="1909"/>
      <c r="AW488" s="1909"/>
      <c r="AX488" s="1909"/>
      <c r="AY488" s="1909"/>
      <c r="AZ488" s="1909"/>
      <c r="BA488" s="1909"/>
      <c r="BB488" s="1909"/>
      <c r="BC488" s="1909"/>
      <c r="BD488" s="1909"/>
      <c r="BE488" s="1909"/>
      <c r="BF488" s="1909"/>
      <c r="BG488" s="1909"/>
      <c r="BH488" s="1909"/>
      <c r="BI488" s="1909"/>
    </row>
    <row r="489" spans="1:61">
      <c r="A489" s="1956"/>
      <c r="B489" s="1955"/>
      <c r="C489" s="1955"/>
      <c r="D489" s="1955"/>
      <c r="E489" s="1955"/>
      <c r="F489" s="1955"/>
      <c r="G489" s="1955"/>
      <c r="H489" s="1909"/>
      <c r="I489" s="1909"/>
      <c r="J489" s="1909"/>
      <c r="K489" s="1909"/>
      <c r="L489" s="1909"/>
      <c r="M489" s="1909"/>
      <c r="N489" s="1909"/>
      <c r="O489" s="1909"/>
      <c r="P489" s="1909"/>
      <c r="Q489" s="1909"/>
      <c r="R489" s="1909"/>
      <c r="S489" s="1909"/>
      <c r="T489" s="1909"/>
      <c r="U489" s="1909"/>
      <c r="V489" s="1909"/>
      <c r="W489" s="1909"/>
      <c r="X489" s="1909"/>
      <c r="Y489" s="1909"/>
      <c r="Z489" s="1909"/>
      <c r="AA489" s="1909"/>
      <c r="AB489" s="1909"/>
      <c r="AC489" s="1909"/>
      <c r="AD489" s="1909"/>
      <c r="AE489" s="1909"/>
      <c r="AF489" s="1909"/>
      <c r="AG489" s="1909"/>
      <c r="AH489" s="1909"/>
      <c r="AI489" s="1909"/>
      <c r="AJ489" s="1909"/>
      <c r="AK489" s="1909"/>
      <c r="AL489" s="1909"/>
      <c r="AM489" s="1909"/>
      <c r="AN489" s="1909"/>
      <c r="AO489" s="1909"/>
      <c r="AP489" s="1909"/>
      <c r="AQ489" s="1909"/>
      <c r="AR489" s="1909"/>
      <c r="AS489" s="1909"/>
      <c r="AT489" s="1909"/>
      <c r="AU489" s="1909"/>
      <c r="AV489" s="1909"/>
      <c r="AW489" s="1909"/>
      <c r="AX489" s="1909"/>
      <c r="AY489" s="1909"/>
      <c r="AZ489" s="1909"/>
      <c r="BA489" s="1909"/>
      <c r="BB489" s="1909"/>
      <c r="BC489" s="1909"/>
      <c r="BD489" s="1909"/>
      <c r="BE489" s="1909"/>
      <c r="BF489" s="1909"/>
      <c r="BG489" s="1909"/>
      <c r="BH489" s="1909"/>
      <c r="BI489" s="1909"/>
    </row>
    <row r="490" spans="1:61">
      <c r="A490" s="1956"/>
      <c r="B490" s="1955"/>
      <c r="C490" s="1955"/>
      <c r="D490" s="1955"/>
      <c r="E490" s="1955"/>
      <c r="F490" s="1955"/>
      <c r="G490" s="1955"/>
      <c r="H490" s="1909"/>
      <c r="I490" s="1909"/>
      <c r="J490" s="1909"/>
      <c r="K490" s="1909"/>
      <c r="L490" s="1909"/>
      <c r="M490" s="1909"/>
      <c r="N490" s="1909"/>
      <c r="O490" s="1909"/>
      <c r="P490" s="1909"/>
      <c r="Q490" s="1909"/>
      <c r="R490" s="1909"/>
      <c r="S490" s="1909"/>
      <c r="T490" s="1909"/>
      <c r="U490" s="1909"/>
      <c r="V490" s="1909"/>
      <c r="W490" s="1909"/>
      <c r="X490" s="1909"/>
      <c r="Y490" s="1909"/>
      <c r="Z490" s="1909"/>
      <c r="AA490" s="1909"/>
      <c r="AB490" s="1909"/>
      <c r="AC490" s="1909"/>
      <c r="AD490" s="1909"/>
      <c r="AE490" s="1909"/>
      <c r="AF490" s="1909"/>
      <c r="AG490" s="1909"/>
      <c r="AH490" s="1909"/>
      <c r="AI490" s="1909"/>
      <c r="AJ490" s="1909"/>
      <c r="AK490" s="1909"/>
      <c r="AL490" s="1909"/>
      <c r="AM490" s="1909"/>
      <c r="AN490" s="1909"/>
      <c r="AO490" s="1909"/>
      <c r="AP490" s="1909"/>
      <c r="AQ490" s="1909"/>
      <c r="AR490" s="1909"/>
      <c r="AS490" s="1909"/>
      <c r="AT490" s="1909"/>
      <c r="AU490" s="1909"/>
      <c r="AV490" s="1909"/>
      <c r="AW490" s="1909"/>
      <c r="AX490" s="1909"/>
      <c r="AY490" s="1909"/>
      <c r="AZ490" s="1909"/>
      <c r="BA490" s="1909"/>
      <c r="BB490" s="1909"/>
      <c r="BC490" s="1909"/>
      <c r="BD490" s="1909"/>
      <c r="BE490" s="1909"/>
      <c r="BF490" s="1909"/>
      <c r="BG490" s="1909"/>
      <c r="BH490" s="1909"/>
      <c r="BI490" s="1909"/>
    </row>
    <row r="491" spans="1:61">
      <c r="A491" s="1956"/>
      <c r="B491" s="1955"/>
      <c r="C491" s="1955"/>
      <c r="D491" s="1955"/>
      <c r="E491" s="1955"/>
      <c r="F491" s="1955"/>
      <c r="G491" s="1955"/>
      <c r="H491" s="1909"/>
      <c r="I491" s="1909"/>
      <c r="J491" s="1909"/>
      <c r="K491" s="1909"/>
      <c r="L491" s="1909"/>
      <c r="M491" s="1909"/>
      <c r="N491" s="1909"/>
      <c r="O491" s="1909"/>
      <c r="P491" s="1909"/>
      <c r="Q491" s="1909"/>
      <c r="R491" s="1909"/>
      <c r="S491" s="1909"/>
      <c r="T491" s="1909"/>
      <c r="U491" s="1909"/>
      <c r="V491" s="1909"/>
      <c r="W491" s="1909"/>
      <c r="X491" s="1909"/>
      <c r="Y491" s="1909"/>
      <c r="Z491" s="1909"/>
      <c r="AA491" s="1909"/>
      <c r="AB491" s="1909"/>
      <c r="AC491" s="1909"/>
      <c r="AD491" s="1909"/>
      <c r="AE491" s="1909"/>
      <c r="AF491" s="1909"/>
      <c r="AG491" s="1909"/>
      <c r="AH491" s="1909"/>
      <c r="AI491" s="1909"/>
      <c r="AJ491" s="1909"/>
      <c r="AK491" s="1909"/>
      <c r="AL491" s="1909"/>
      <c r="AM491" s="1909"/>
      <c r="AN491" s="1909"/>
      <c r="AO491" s="1909"/>
      <c r="AP491" s="1909"/>
      <c r="AQ491" s="1909"/>
      <c r="AR491" s="1909"/>
      <c r="AS491" s="1909"/>
      <c r="AT491" s="1909"/>
      <c r="AU491" s="1909"/>
      <c r="AV491" s="1909"/>
      <c r="AW491" s="1909"/>
      <c r="AX491" s="1909"/>
      <c r="AY491" s="1909"/>
      <c r="AZ491" s="1909"/>
      <c r="BA491" s="1909"/>
      <c r="BB491" s="1909"/>
      <c r="BC491" s="1909"/>
      <c r="BD491" s="1909"/>
      <c r="BE491" s="1909"/>
      <c r="BF491" s="1909"/>
      <c r="BG491" s="1909"/>
      <c r="BH491" s="1909"/>
      <c r="BI491" s="1909"/>
    </row>
    <row r="492" spans="1:61">
      <c r="A492" s="1956"/>
      <c r="B492" s="1955"/>
      <c r="C492" s="1955"/>
      <c r="D492" s="1955"/>
      <c r="E492" s="1955"/>
      <c r="F492" s="1955"/>
      <c r="G492" s="1955"/>
      <c r="H492" s="1909"/>
      <c r="I492" s="1909"/>
      <c r="J492" s="1909"/>
      <c r="K492" s="1909"/>
      <c r="L492" s="1909"/>
      <c r="M492" s="1909"/>
      <c r="N492" s="1909"/>
      <c r="O492" s="1909"/>
      <c r="P492" s="1909"/>
      <c r="Q492" s="1909"/>
      <c r="R492" s="1909"/>
      <c r="S492" s="1909"/>
      <c r="T492" s="1909"/>
      <c r="U492" s="1909"/>
      <c r="V492" s="1909"/>
      <c r="W492" s="1909"/>
      <c r="X492" s="1909"/>
      <c r="Y492" s="1909"/>
      <c r="Z492" s="1909"/>
      <c r="AA492" s="1909"/>
      <c r="AB492" s="1909"/>
      <c r="AC492" s="1909"/>
      <c r="AD492" s="1909"/>
      <c r="AE492" s="1909"/>
      <c r="AF492" s="1909"/>
      <c r="AG492" s="1909"/>
      <c r="AH492" s="1909"/>
      <c r="AI492" s="1909"/>
      <c r="AJ492" s="1909"/>
      <c r="AK492" s="1909"/>
      <c r="AL492" s="1909"/>
      <c r="AM492" s="1909"/>
      <c r="AN492" s="1909"/>
      <c r="AO492" s="1909"/>
      <c r="AP492" s="1909"/>
      <c r="AQ492" s="1909"/>
      <c r="AR492" s="1909"/>
      <c r="AS492" s="1909"/>
      <c r="AT492" s="1909"/>
      <c r="AU492" s="1909"/>
      <c r="AV492" s="1909"/>
      <c r="AW492" s="1909"/>
      <c r="AX492" s="1909"/>
      <c r="AY492" s="1909"/>
      <c r="AZ492" s="1909"/>
      <c r="BA492" s="1909"/>
      <c r="BB492" s="1909"/>
      <c r="BC492" s="1909"/>
      <c r="BD492" s="1909"/>
      <c r="BE492" s="1909"/>
      <c r="BF492" s="1909"/>
      <c r="BG492" s="1909"/>
      <c r="BH492" s="1909"/>
      <c r="BI492" s="1909"/>
    </row>
    <row r="493" spans="1:61">
      <c r="A493" s="1956"/>
      <c r="B493" s="1955"/>
      <c r="C493" s="1955"/>
      <c r="D493" s="1955"/>
      <c r="E493" s="1955"/>
      <c r="F493" s="1955"/>
      <c r="G493" s="1955"/>
      <c r="H493" s="1909"/>
      <c r="I493" s="1909"/>
      <c r="J493" s="1909"/>
      <c r="K493" s="1909"/>
      <c r="L493" s="1909"/>
      <c r="M493" s="1909"/>
      <c r="N493" s="1909"/>
      <c r="O493" s="1909"/>
      <c r="P493" s="1909"/>
      <c r="Q493" s="1909"/>
      <c r="R493" s="1909"/>
      <c r="S493" s="1909"/>
      <c r="T493" s="1909"/>
      <c r="U493" s="1909"/>
      <c r="V493" s="1909"/>
      <c r="W493" s="1909"/>
      <c r="X493" s="1909"/>
      <c r="Y493" s="1909"/>
      <c r="Z493" s="1909"/>
      <c r="AA493" s="1909"/>
      <c r="AB493" s="1909"/>
      <c r="AC493" s="1909"/>
      <c r="AD493" s="1909"/>
      <c r="AE493" s="1909"/>
      <c r="AF493" s="1909"/>
      <c r="AG493" s="1909"/>
      <c r="AH493" s="1909"/>
      <c r="AI493" s="1909"/>
      <c r="AJ493" s="1909"/>
      <c r="AK493" s="1909"/>
      <c r="AL493" s="1909"/>
      <c r="AM493" s="1909"/>
      <c r="AN493" s="1909"/>
      <c r="AO493" s="1909"/>
      <c r="AP493" s="1909"/>
      <c r="AQ493" s="1909"/>
      <c r="AR493" s="1909"/>
      <c r="AS493" s="1909"/>
      <c r="AT493" s="1909"/>
      <c r="AU493" s="1909"/>
      <c r="AV493" s="1909"/>
      <c r="AW493" s="1909"/>
      <c r="AX493" s="1909"/>
      <c r="AY493" s="1909"/>
      <c r="AZ493" s="1909"/>
      <c r="BA493" s="1909"/>
      <c r="BB493" s="1909"/>
      <c r="BC493" s="1909"/>
      <c r="BD493" s="1909"/>
      <c r="BE493" s="1909"/>
      <c r="BF493" s="1909"/>
      <c r="BG493" s="1909"/>
      <c r="BH493" s="1909"/>
      <c r="BI493" s="1909"/>
    </row>
    <row r="494" spans="1:61">
      <c r="A494" s="1956"/>
      <c r="B494" s="1955"/>
      <c r="C494" s="1955"/>
      <c r="D494" s="1955"/>
      <c r="E494" s="1955"/>
      <c r="F494" s="1955"/>
      <c r="G494" s="1955"/>
      <c r="H494" s="1909"/>
      <c r="I494" s="1909"/>
      <c r="J494" s="1909"/>
      <c r="K494" s="1909"/>
      <c r="L494" s="1909"/>
      <c r="M494" s="1909"/>
      <c r="N494" s="1909"/>
      <c r="O494" s="1909"/>
      <c r="P494" s="1909"/>
      <c r="Q494" s="1909"/>
      <c r="R494" s="1909"/>
      <c r="S494" s="1909"/>
      <c r="T494" s="1909"/>
      <c r="U494" s="1909"/>
      <c r="V494" s="1909"/>
      <c r="W494" s="1909"/>
      <c r="X494" s="1909"/>
      <c r="Y494" s="1909"/>
      <c r="Z494" s="1909"/>
      <c r="AA494" s="1909"/>
      <c r="AB494" s="1909"/>
      <c r="AC494" s="1909"/>
      <c r="AD494" s="1909"/>
      <c r="AE494" s="1909"/>
      <c r="AF494" s="1909"/>
      <c r="AG494" s="1909"/>
      <c r="AH494" s="1909"/>
      <c r="AI494" s="1909"/>
      <c r="AJ494" s="1909"/>
      <c r="AK494" s="1909"/>
      <c r="AL494" s="1909"/>
      <c r="AM494" s="1909"/>
      <c r="AN494" s="1909"/>
      <c r="AO494" s="1909"/>
      <c r="AP494" s="1909"/>
      <c r="AQ494" s="1909"/>
      <c r="AR494" s="1909"/>
      <c r="AS494" s="1909"/>
      <c r="AT494" s="1909"/>
      <c r="AU494" s="1909"/>
      <c r="AV494" s="1909"/>
      <c r="AW494" s="1909"/>
      <c r="AX494" s="1909"/>
      <c r="AY494" s="1909"/>
      <c r="AZ494" s="1909"/>
      <c r="BA494" s="1909"/>
      <c r="BB494" s="1909"/>
      <c r="BC494" s="1909"/>
      <c r="BD494" s="1909"/>
      <c r="BE494" s="1909"/>
      <c r="BF494" s="1909"/>
      <c r="BG494" s="1909"/>
      <c r="BH494" s="1909"/>
      <c r="BI494" s="1909"/>
    </row>
    <row r="495" spans="1:61">
      <c r="A495" s="1956"/>
      <c r="B495" s="1955"/>
      <c r="C495" s="1955"/>
      <c r="D495" s="1955"/>
      <c r="E495" s="1955"/>
      <c r="F495" s="1955"/>
      <c r="G495" s="1955"/>
      <c r="H495" s="1909"/>
      <c r="I495" s="1909"/>
      <c r="J495" s="1909"/>
      <c r="K495" s="1909"/>
      <c r="L495" s="1909"/>
      <c r="M495" s="1909"/>
      <c r="N495" s="1909"/>
      <c r="O495" s="1909"/>
      <c r="P495" s="1909"/>
      <c r="Q495" s="1909"/>
      <c r="R495" s="1909"/>
      <c r="S495" s="1909"/>
      <c r="T495" s="1909"/>
      <c r="U495" s="1909"/>
      <c r="V495" s="1909"/>
      <c r="W495" s="1909"/>
      <c r="X495" s="1909"/>
      <c r="Y495" s="1909"/>
      <c r="Z495" s="1909"/>
      <c r="AA495" s="1909"/>
      <c r="AB495" s="1909"/>
      <c r="AC495" s="1909"/>
      <c r="AD495" s="1909"/>
      <c r="AE495" s="1909"/>
      <c r="AF495" s="1909"/>
      <c r="AG495" s="1909"/>
      <c r="AH495" s="1909"/>
      <c r="AI495" s="1909"/>
      <c r="AJ495" s="1909"/>
      <c r="AK495" s="1909"/>
      <c r="AL495" s="1909"/>
      <c r="AM495" s="1909"/>
      <c r="AN495" s="1909"/>
      <c r="AO495" s="1909"/>
      <c r="AP495" s="1909"/>
      <c r="AQ495" s="1909"/>
      <c r="AR495" s="1909"/>
      <c r="AS495" s="1909"/>
      <c r="AT495" s="1909"/>
      <c r="AU495" s="1909"/>
      <c r="AV495" s="1909"/>
      <c r="AW495" s="1909"/>
      <c r="AX495" s="1909"/>
      <c r="AY495" s="1909"/>
      <c r="AZ495" s="1909"/>
      <c r="BA495" s="1909"/>
      <c r="BB495" s="1909"/>
      <c r="BC495" s="1909"/>
      <c r="BD495" s="1909"/>
      <c r="BE495" s="1909"/>
      <c r="BF495" s="1909"/>
      <c r="BG495" s="1909"/>
      <c r="BH495" s="1909"/>
      <c r="BI495" s="1909"/>
    </row>
    <row r="496" spans="1:61">
      <c r="A496" s="1956"/>
      <c r="B496" s="1955"/>
      <c r="C496" s="1955"/>
      <c r="D496" s="1955"/>
      <c r="E496" s="1955"/>
      <c r="F496" s="1955"/>
      <c r="G496" s="1955"/>
      <c r="H496" s="1909"/>
      <c r="I496" s="1909"/>
      <c r="J496" s="1909"/>
      <c r="K496" s="1909"/>
      <c r="L496" s="1909"/>
      <c r="M496" s="1909"/>
      <c r="N496" s="1909"/>
      <c r="O496" s="1909"/>
      <c r="P496" s="1909"/>
      <c r="Q496" s="1909"/>
      <c r="R496" s="1909"/>
      <c r="S496" s="1909"/>
      <c r="T496" s="1909"/>
      <c r="U496" s="1909"/>
      <c r="V496" s="1909"/>
      <c r="W496" s="1909"/>
      <c r="X496" s="1909"/>
      <c r="Y496" s="1909"/>
      <c r="Z496" s="1909"/>
      <c r="AA496" s="1909"/>
      <c r="AB496" s="1909"/>
      <c r="AC496" s="1909"/>
      <c r="AD496" s="1909"/>
      <c r="AE496" s="1909"/>
      <c r="AF496" s="1909"/>
      <c r="AG496" s="1909"/>
      <c r="AH496" s="1909"/>
      <c r="AI496" s="1909"/>
      <c r="AJ496" s="1909"/>
      <c r="AK496" s="1909"/>
      <c r="AL496" s="1909"/>
      <c r="AM496" s="1909"/>
      <c r="AN496" s="1909"/>
      <c r="AO496" s="1909"/>
      <c r="AP496" s="1909"/>
      <c r="AQ496" s="1909"/>
      <c r="AR496" s="1909"/>
      <c r="AS496" s="1909"/>
      <c r="AT496" s="1909"/>
      <c r="AU496" s="1909"/>
      <c r="AV496" s="1909"/>
      <c r="AW496" s="1909"/>
      <c r="AX496" s="1909"/>
      <c r="AY496" s="1909"/>
      <c r="AZ496" s="1909"/>
      <c r="BA496" s="1909"/>
      <c r="BB496" s="1909"/>
      <c r="BC496" s="1909"/>
      <c r="BD496" s="1909"/>
      <c r="BE496" s="1909"/>
      <c r="BF496" s="1909"/>
      <c r="BG496" s="1909"/>
      <c r="BH496" s="1909"/>
      <c r="BI496" s="1909"/>
    </row>
    <row r="497" spans="1:61">
      <c r="A497" s="1956"/>
      <c r="B497" s="1955"/>
      <c r="C497" s="1955"/>
      <c r="D497" s="1955"/>
      <c r="E497" s="1955"/>
      <c r="F497" s="1955"/>
      <c r="G497" s="1955"/>
      <c r="H497" s="1909"/>
      <c r="I497" s="1909"/>
      <c r="J497" s="1909"/>
      <c r="K497" s="1909"/>
      <c r="L497" s="1909"/>
      <c r="M497" s="1909"/>
      <c r="N497" s="1909"/>
      <c r="O497" s="1909"/>
      <c r="P497" s="1909"/>
      <c r="Q497" s="1909"/>
      <c r="R497" s="1909"/>
      <c r="S497" s="1909"/>
      <c r="T497" s="1909"/>
      <c r="U497" s="1909"/>
      <c r="V497" s="1909"/>
      <c r="W497" s="1909"/>
      <c r="X497" s="1909"/>
      <c r="Y497" s="1909"/>
      <c r="Z497" s="1909"/>
      <c r="AA497" s="1909"/>
      <c r="AB497" s="1909"/>
      <c r="AC497" s="1909"/>
      <c r="AD497" s="1909"/>
      <c r="AE497" s="1909"/>
      <c r="AF497" s="1909"/>
      <c r="AG497" s="1909"/>
      <c r="AH497" s="1909"/>
      <c r="AI497" s="1909"/>
      <c r="AJ497" s="1909"/>
      <c r="AK497" s="1909"/>
      <c r="AL497" s="1909"/>
      <c r="AM497" s="1909"/>
      <c r="AN497" s="1909"/>
      <c r="AO497" s="1909"/>
      <c r="AP497" s="1909"/>
      <c r="AQ497" s="1909"/>
      <c r="AR497" s="1909"/>
      <c r="AS497" s="1909"/>
      <c r="AT497" s="1909"/>
      <c r="AU497" s="1909"/>
      <c r="AV497" s="1909"/>
      <c r="AW497" s="1909"/>
      <c r="AX497" s="1909"/>
      <c r="AY497" s="1909"/>
      <c r="AZ497" s="1909"/>
      <c r="BA497" s="1909"/>
      <c r="BB497" s="1909"/>
      <c r="BC497" s="1909"/>
      <c r="BD497" s="1909"/>
      <c r="BE497" s="1909"/>
      <c r="BF497" s="1909"/>
      <c r="BG497" s="1909"/>
      <c r="BH497" s="1909"/>
      <c r="BI497" s="1909"/>
    </row>
    <row r="498" spans="1:61">
      <c r="A498" s="1956"/>
      <c r="B498" s="1955"/>
      <c r="C498" s="1955"/>
      <c r="D498" s="1955"/>
      <c r="E498" s="1955"/>
      <c r="F498" s="1955"/>
      <c r="G498" s="1955"/>
      <c r="H498" s="1909"/>
      <c r="I498" s="1909"/>
      <c r="J498" s="1909"/>
      <c r="K498" s="1909"/>
      <c r="L498" s="1909"/>
      <c r="M498" s="1909"/>
      <c r="N498" s="1909"/>
      <c r="O498" s="1909"/>
      <c r="P498" s="1909"/>
      <c r="Q498" s="1909"/>
      <c r="R498" s="1909"/>
      <c r="S498" s="1909"/>
      <c r="T498" s="1909"/>
      <c r="U498" s="1909"/>
      <c r="V498" s="1909"/>
      <c r="W498" s="1909"/>
      <c r="X498" s="1909"/>
      <c r="Y498" s="1909"/>
      <c r="Z498" s="1909"/>
      <c r="AA498" s="1909"/>
      <c r="AB498" s="1909"/>
      <c r="AC498" s="1909"/>
      <c r="AD498" s="1909"/>
      <c r="AE498" s="1909"/>
      <c r="AF498" s="1909"/>
      <c r="AG498" s="1909"/>
      <c r="AH498" s="1909"/>
      <c r="AI498" s="1909"/>
      <c r="AJ498" s="1909"/>
      <c r="AK498" s="1909"/>
      <c r="AL498" s="1909"/>
      <c r="AM498" s="1909"/>
      <c r="AN498" s="1909"/>
      <c r="AO498" s="1909"/>
      <c r="AP498" s="1909"/>
      <c r="AQ498" s="1909"/>
      <c r="AR498" s="1909"/>
      <c r="AS498" s="1909"/>
      <c r="AT498" s="1909"/>
      <c r="AU498" s="1909"/>
      <c r="AV498" s="1909"/>
      <c r="AW498" s="1909"/>
      <c r="AX498" s="1909"/>
      <c r="AY498" s="1909"/>
      <c r="AZ498" s="1909"/>
      <c r="BA498" s="1909"/>
      <c r="BB498" s="1909"/>
      <c r="BC498" s="1909"/>
      <c r="BD498" s="1909"/>
      <c r="BE498" s="1909"/>
      <c r="BF498" s="1909"/>
      <c r="BG498" s="1909"/>
      <c r="BH498" s="1909"/>
      <c r="BI498" s="1909"/>
    </row>
    <row r="499" spans="1:61">
      <c r="A499" s="1956"/>
      <c r="B499" s="1955"/>
      <c r="C499" s="1955"/>
      <c r="D499" s="1955"/>
      <c r="E499" s="1955"/>
      <c r="F499" s="1955"/>
      <c r="G499" s="1955"/>
      <c r="H499" s="1909"/>
      <c r="I499" s="1909"/>
      <c r="J499" s="1909"/>
      <c r="K499" s="1909"/>
      <c r="L499" s="1909"/>
      <c r="M499" s="1909"/>
      <c r="N499" s="1909"/>
      <c r="O499" s="1909"/>
      <c r="P499" s="1909"/>
      <c r="Q499" s="1909"/>
      <c r="R499" s="1909"/>
      <c r="S499" s="1909"/>
      <c r="T499" s="1909"/>
      <c r="U499" s="1909"/>
      <c r="V499" s="1909"/>
      <c r="W499" s="1909"/>
      <c r="X499" s="1909"/>
      <c r="Y499" s="1909"/>
      <c r="Z499" s="1909"/>
      <c r="AA499" s="1909"/>
      <c r="AB499" s="1909"/>
      <c r="AC499" s="1909"/>
      <c r="AD499" s="1909"/>
      <c r="AE499" s="1909"/>
      <c r="AF499" s="1909"/>
      <c r="AG499" s="1909"/>
      <c r="AH499" s="1909"/>
      <c r="AI499" s="1909"/>
      <c r="AJ499" s="1909"/>
      <c r="AK499" s="1909"/>
      <c r="AL499" s="1909"/>
      <c r="AM499" s="1909"/>
      <c r="AN499" s="1909"/>
      <c r="AO499" s="1909"/>
      <c r="AP499" s="1909"/>
      <c r="AQ499" s="1909"/>
      <c r="AR499" s="1909"/>
      <c r="AS499" s="1909"/>
      <c r="AT499" s="1909"/>
      <c r="AU499" s="1909"/>
      <c r="AV499" s="1909"/>
      <c r="AW499" s="1909"/>
      <c r="AX499" s="1909"/>
      <c r="AY499" s="1909"/>
      <c r="AZ499" s="1909"/>
      <c r="BA499" s="1909"/>
      <c r="BB499" s="1909"/>
      <c r="BC499" s="1909"/>
      <c r="BD499" s="1909"/>
      <c r="BE499" s="1909"/>
      <c r="BF499" s="1909"/>
      <c r="BG499" s="1909"/>
      <c r="BH499" s="1909"/>
      <c r="BI499" s="1909"/>
    </row>
    <row r="500" spans="1:61">
      <c r="A500" s="1956"/>
      <c r="B500" s="1955"/>
      <c r="C500" s="1955"/>
      <c r="D500" s="1955"/>
      <c r="E500" s="1955"/>
      <c r="F500" s="1955"/>
      <c r="G500" s="1955"/>
      <c r="H500" s="1909"/>
      <c r="I500" s="1909"/>
      <c r="J500" s="1909"/>
      <c r="K500" s="1909"/>
      <c r="L500" s="1909"/>
      <c r="M500" s="1909"/>
      <c r="N500" s="1909"/>
      <c r="O500" s="1909"/>
      <c r="P500" s="1909"/>
      <c r="Q500" s="1909"/>
      <c r="R500" s="1909"/>
      <c r="S500" s="1909"/>
      <c r="T500" s="1909"/>
      <c r="U500" s="1909"/>
      <c r="V500" s="1909"/>
      <c r="W500" s="1909"/>
      <c r="X500" s="1909"/>
      <c r="Y500" s="1909"/>
      <c r="Z500" s="1909"/>
      <c r="AA500" s="1909"/>
      <c r="AB500" s="1909"/>
      <c r="AC500" s="1909"/>
      <c r="AD500" s="1909"/>
      <c r="AE500" s="1909"/>
      <c r="AF500" s="1909"/>
      <c r="AG500" s="1909"/>
      <c r="AH500" s="1909"/>
      <c r="AI500" s="1909"/>
      <c r="AJ500" s="1909"/>
      <c r="AK500" s="1909"/>
      <c r="AL500" s="1909"/>
      <c r="AM500" s="1909"/>
      <c r="AN500" s="1909"/>
      <c r="AO500" s="1909"/>
      <c r="AP500" s="1909"/>
      <c r="AQ500" s="1909"/>
      <c r="AR500" s="1909"/>
      <c r="AS500" s="1909"/>
      <c r="AT500" s="1909"/>
      <c r="AU500" s="1909"/>
      <c r="AV500" s="1909"/>
      <c r="AW500" s="1909"/>
      <c r="AX500" s="1909"/>
      <c r="AY500" s="1909"/>
      <c r="AZ500" s="1909"/>
      <c r="BA500" s="1909"/>
      <c r="BB500" s="1909"/>
      <c r="BC500" s="1909"/>
      <c r="BD500" s="1909"/>
      <c r="BE500" s="1909"/>
      <c r="BF500" s="1909"/>
      <c r="BG500" s="1909"/>
      <c r="BH500" s="1909"/>
      <c r="BI500" s="1909"/>
    </row>
    <row r="501" spans="1:61">
      <c r="A501" s="1956"/>
      <c r="B501" s="1955"/>
      <c r="C501" s="1955"/>
      <c r="D501" s="1955"/>
      <c r="E501" s="1955"/>
      <c r="F501" s="1955"/>
      <c r="G501" s="1955"/>
      <c r="H501" s="1909"/>
      <c r="I501" s="1909"/>
      <c r="J501" s="1909"/>
      <c r="K501" s="1909"/>
      <c r="L501" s="1909"/>
      <c r="M501" s="1909"/>
      <c r="N501" s="1909"/>
      <c r="O501" s="1909"/>
      <c r="P501" s="1909"/>
      <c r="Q501" s="1909"/>
      <c r="R501" s="1909"/>
      <c r="S501" s="1909"/>
      <c r="T501" s="1909"/>
      <c r="U501" s="1909"/>
      <c r="V501" s="1909"/>
      <c r="W501" s="1909"/>
      <c r="X501" s="1909"/>
      <c r="Y501" s="1909"/>
      <c r="Z501" s="1909"/>
      <c r="AA501" s="1909"/>
      <c r="AB501" s="1909"/>
      <c r="AC501" s="1909"/>
      <c r="AD501" s="1909"/>
      <c r="AE501" s="1909"/>
      <c r="AF501" s="1909"/>
      <c r="AG501" s="1909"/>
      <c r="AH501" s="1909"/>
      <c r="AI501" s="1909"/>
      <c r="AJ501" s="1909"/>
      <c r="AK501" s="1909"/>
      <c r="AL501" s="1909"/>
      <c r="AM501" s="1909"/>
      <c r="AN501" s="1909"/>
      <c r="AO501" s="1909"/>
      <c r="AP501" s="1909"/>
      <c r="AQ501" s="1909"/>
      <c r="AR501" s="1909"/>
      <c r="AS501" s="1909"/>
      <c r="AT501" s="1909"/>
      <c r="AU501" s="1909"/>
      <c r="AV501" s="1909"/>
      <c r="AW501" s="1909"/>
      <c r="AX501" s="1909"/>
      <c r="AY501" s="1909"/>
      <c r="AZ501" s="1909"/>
      <c r="BA501" s="1909"/>
      <c r="BB501" s="1909"/>
      <c r="BC501" s="1909"/>
      <c r="BD501" s="1909"/>
      <c r="BE501" s="1909"/>
      <c r="BF501" s="1909"/>
      <c r="BG501" s="1909"/>
      <c r="BH501" s="1909"/>
      <c r="BI501" s="1909"/>
    </row>
    <row r="502" spans="1:61">
      <c r="A502" s="1956"/>
      <c r="B502" s="1955"/>
      <c r="C502" s="1955"/>
      <c r="D502" s="1955"/>
      <c r="E502" s="1955"/>
      <c r="F502" s="1955"/>
      <c r="G502" s="1955"/>
      <c r="H502" s="1909"/>
      <c r="I502" s="1909"/>
      <c r="J502" s="1909"/>
      <c r="K502" s="1909"/>
      <c r="L502" s="1909"/>
      <c r="M502" s="1909"/>
      <c r="N502" s="1909"/>
      <c r="O502" s="1909"/>
      <c r="P502" s="1909"/>
      <c r="Q502" s="1909"/>
      <c r="R502" s="1909"/>
      <c r="S502" s="1909"/>
      <c r="T502" s="1909"/>
      <c r="U502" s="1909"/>
      <c r="V502" s="1909"/>
      <c r="W502" s="1909"/>
      <c r="X502" s="1909"/>
      <c r="Y502" s="1909"/>
      <c r="Z502" s="1909"/>
      <c r="AA502" s="1909"/>
      <c r="AB502" s="1909"/>
      <c r="AC502" s="1909"/>
      <c r="AD502" s="1909"/>
      <c r="AE502" s="1909"/>
      <c r="AF502" s="1909"/>
      <c r="AG502" s="1909"/>
      <c r="AH502" s="1909"/>
      <c r="AI502" s="1909"/>
      <c r="AJ502" s="1909"/>
      <c r="AK502" s="1909"/>
      <c r="AL502" s="1909"/>
      <c r="AM502" s="1909"/>
      <c r="AN502" s="1909"/>
      <c r="AO502" s="1909"/>
      <c r="AP502" s="1909"/>
      <c r="AQ502" s="1909"/>
      <c r="AR502" s="1909"/>
      <c r="AS502" s="1909"/>
      <c r="AT502" s="1909"/>
      <c r="AU502" s="1909"/>
      <c r="AV502" s="1909"/>
      <c r="AW502" s="1909"/>
      <c r="AX502" s="1909"/>
      <c r="AY502" s="1909"/>
      <c r="AZ502" s="1909"/>
      <c r="BA502" s="1909"/>
      <c r="BB502" s="1909"/>
      <c r="BC502" s="1909"/>
      <c r="BD502" s="1909"/>
      <c r="BE502" s="1909"/>
      <c r="BF502" s="1909"/>
      <c r="BG502" s="1909"/>
      <c r="BH502" s="1909"/>
      <c r="BI502" s="1909"/>
    </row>
    <row r="503" spans="1:61">
      <c r="A503" s="1956"/>
      <c r="B503" s="1955"/>
      <c r="C503" s="1955"/>
      <c r="D503" s="1955"/>
      <c r="E503" s="1955"/>
      <c r="F503" s="1955"/>
      <c r="G503" s="1955"/>
      <c r="H503" s="1909"/>
      <c r="I503" s="1909"/>
      <c r="J503" s="1909"/>
      <c r="K503" s="1909"/>
      <c r="L503" s="1909"/>
      <c r="M503" s="1909"/>
      <c r="N503" s="1909"/>
      <c r="O503" s="1909"/>
      <c r="P503" s="1909"/>
      <c r="Q503" s="1909"/>
      <c r="R503" s="1909"/>
      <c r="S503" s="1909"/>
      <c r="T503" s="1909"/>
      <c r="U503" s="1909"/>
      <c r="V503" s="1909"/>
      <c r="W503" s="1909"/>
      <c r="X503" s="1909"/>
      <c r="Y503" s="1909"/>
      <c r="Z503" s="1909"/>
      <c r="AA503" s="1909"/>
      <c r="AB503" s="1909"/>
      <c r="AC503" s="1909"/>
      <c r="AD503" s="1909"/>
      <c r="AE503" s="1909"/>
      <c r="AF503" s="1909"/>
      <c r="AG503" s="1909"/>
      <c r="AH503" s="1909"/>
      <c r="AI503" s="1909"/>
      <c r="AJ503" s="1909"/>
      <c r="AK503" s="1909"/>
      <c r="AL503" s="1909"/>
      <c r="AM503" s="1909"/>
      <c r="AN503" s="1909"/>
      <c r="AO503" s="1909"/>
      <c r="AP503" s="1909"/>
      <c r="AQ503" s="1909"/>
      <c r="AR503" s="1909"/>
      <c r="AS503" s="1909"/>
      <c r="AT503" s="1909"/>
      <c r="AU503" s="1909"/>
      <c r="AV503" s="1909"/>
      <c r="AW503" s="1909"/>
      <c r="AX503" s="1909"/>
      <c r="AY503" s="1909"/>
      <c r="AZ503" s="1909"/>
      <c r="BA503" s="1909"/>
      <c r="BB503" s="1909"/>
      <c r="BC503" s="1909"/>
      <c r="BD503" s="1909"/>
      <c r="BE503" s="1909"/>
      <c r="BF503" s="1909"/>
      <c r="BG503" s="1909"/>
      <c r="BH503" s="1909"/>
      <c r="BI503" s="1909"/>
    </row>
    <row r="504" spans="1:61">
      <c r="A504" s="1956"/>
      <c r="B504" s="1955"/>
      <c r="C504" s="1955"/>
      <c r="D504" s="1955"/>
      <c r="E504" s="1955"/>
      <c r="F504" s="1955"/>
      <c r="G504" s="1955"/>
      <c r="H504" s="1909"/>
      <c r="I504" s="1909"/>
      <c r="J504" s="1909"/>
      <c r="K504" s="1909"/>
      <c r="L504" s="1909"/>
      <c r="M504" s="1909"/>
      <c r="N504" s="1909"/>
      <c r="O504" s="1909"/>
      <c r="P504" s="1909"/>
      <c r="Q504" s="1909"/>
      <c r="R504" s="1909"/>
      <c r="S504" s="1909"/>
      <c r="T504" s="1909"/>
      <c r="U504" s="1909"/>
      <c r="V504" s="1909"/>
      <c r="W504" s="1909"/>
      <c r="X504" s="1909"/>
      <c r="Y504" s="1909"/>
      <c r="Z504" s="1909"/>
      <c r="AA504" s="1909"/>
      <c r="AB504" s="1909"/>
      <c r="AC504" s="1909"/>
      <c r="AD504" s="1909"/>
      <c r="AE504" s="1909"/>
      <c r="AF504" s="1909"/>
      <c r="AG504" s="1909"/>
      <c r="AH504" s="1909"/>
      <c r="AI504" s="1909"/>
      <c r="AJ504" s="1909"/>
      <c r="AK504" s="1909"/>
      <c r="AL504" s="1909"/>
      <c r="AM504" s="1909"/>
      <c r="AN504" s="1909"/>
      <c r="AO504" s="1909"/>
      <c r="AP504" s="1909"/>
      <c r="AQ504" s="1909"/>
      <c r="AR504" s="1909"/>
      <c r="AS504" s="1909"/>
      <c r="AT504" s="1909"/>
      <c r="AU504" s="1909"/>
      <c r="AV504" s="1909"/>
      <c r="AW504" s="1909"/>
      <c r="AX504" s="1909"/>
      <c r="AY504" s="1909"/>
      <c r="AZ504" s="1909"/>
      <c r="BA504" s="1909"/>
      <c r="BB504" s="1909"/>
      <c r="BC504" s="1909"/>
      <c r="BD504" s="1909"/>
      <c r="BE504" s="1909"/>
      <c r="BF504" s="1909"/>
      <c r="BG504" s="1909"/>
      <c r="BH504" s="1909"/>
      <c r="BI504" s="1909"/>
    </row>
    <row r="505" spans="1:61">
      <c r="A505" s="1956"/>
      <c r="B505" s="1955"/>
      <c r="C505" s="1955"/>
      <c r="D505" s="1955"/>
      <c r="E505" s="1955"/>
      <c r="F505" s="1955"/>
      <c r="G505" s="1955"/>
      <c r="H505" s="1909"/>
      <c r="I505" s="1909"/>
      <c r="J505" s="1909"/>
      <c r="K505" s="1909"/>
      <c r="L505" s="1909"/>
      <c r="M505" s="1909"/>
      <c r="N505" s="1909"/>
      <c r="O505" s="1909"/>
      <c r="P505" s="1909"/>
      <c r="Q505" s="1909"/>
      <c r="R505" s="1909"/>
      <c r="S505" s="1909"/>
      <c r="T505" s="1909"/>
      <c r="U505" s="1909"/>
      <c r="V505" s="1909"/>
      <c r="W505" s="1909"/>
      <c r="X505" s="1909"/>
      <c r="Y505" s="1909"/>
      <c r="Z505" s="1909"/>
      <c r="AA505" s="1909"/>
      <c r="AB505" s="1909"/>
      <c r="AC505" s="1909"/>
      <c r="AD505" s="1909"/>
      <c r="AE505" s="1909"/>
      <c r="AF505" s="1909"/>
      <c r="AG505" s="1909"/>
      <c r="AH505" s="1909"/>
      <c r="AI505" s="1909"/>
      <c r="AJ505" s="1909"/>
      <c r="AK505" s="1909"/>
      <c r="AL505" s="1909"/>
      <c r="AM505" s="1909"/>
      <c r="AN505" s="1909"/>
      <c r="AO505" s="1909"/>
      <c r="AP505" s="1909"/>
      <c r="AQ505" s="1909"/>
      <c r="AR505" s="1909"/>
      <c r="AS505" s="1909"/>
      <c r="AT505" s="1909"/>
      <c r="AU505" s="1909"/>
      <c r="AV505" s="1909"/>
      <c r="AW505" s="1909"/>
      <c r="AX505" s="1909"/>
      <c r="AY505" s="1909"/>
      <c r="AZ505" s="1909"/>
      <c r="BA505" s="1909"/>
      <c r="BB505" s="1909"/>
      <c r="BC505" s="1909"/>
      <c r="BD505" s="1909"/>
      <c r="BE505" s="1909"/>
      <c r="BF505" s="1909"/>
      <c r="BG505" s="1909"/>
      <c r="BH505" s="1909"/>
      <c r="BI505" s="1909"/>
    </row>
    <row r="506" spans="1:61">
      <c r="A506" s="1956"/>
      <c r="B506" s="1955"/>
      <c r="C506" s="1955"/>
      <c r="D506" s="1955"/>
      <c r="E506" s="1955"/>
      <c r="F506" s="1955"/>
      <c r="G506" s="1955"/>
      <c r="H506" s="1909"/>
      <c r="I506" s="1909"/>
      <c r="J506" s="1909"/>
      <c r="K506" s="1909"/>
      <c r="L506" s="1909"/>
      <c r="M506" s="1909"/>
      <c r="N506" s="1909"/>
      <c r="O506" s="1909"/>
      <c r="P506" s="1909"/>
      <c r="Q506" s="1909"/>
      <c r="R506" s="1909"/>
      <c r="S506" s="1909"/>
      <c r="T506" s="1909"/>
      <c r="U506" s="1909"/>
      <c r="V506" s="1909"/>
      <c r="W506" s="1909"/>
      <c r="X506" s="1909"/>
      <c r="Y506" s="1909"/>
      <c r="Z506" s="1909"/>
      <c r="AA506" s="1909"/>
      <c r="AB506" s="1909"/>
      <c r="AC506" s="1909"/>
      <c r="AD506" s="1909"/>
      <c r="AE506" s="1909"/>
      <c r="AF506" s="1909"/>
      <c r="AG506" s="1909"/>
      <c r="AH506" s="1909"/>
      <c r="AI506" s="1909"/>
      <c r="AJ506" s="1909"/>
      <c r="AK506" s="1909"/>
      <c r="AL506" s="1909"/>
      <c r="AM506" s="1909"/>
      <c r="AN506" s="1909"/>
      <c r="AO506" s="1909"/>
      <c r="AP506" s="1909"/>
      <c r="AQ506" s="1909"/>
      <c r="AR506" s="1909"/>
      <c r="AS506" s="1909"/>
      <c r="AT506" s="1909"/>
      <c r="AU506" s="1909"/>
      <c r="AV506" s="1909"/>
      <c r="AW506" s="1909"/>
      <c r="AX506" s="1909"/>
      <c r="AY506" s="1909"/>
      <c r="AZ506" s="1909"/>
      <c r="BA506" s="1909"/>
      <c r="BB506" s="1909"/>
      <c r="BC506" s="1909"/>
      <c r="BD506" s="1909"/>
      <c r="BE506" s="1909"/>
      <c r="BF506" s="1909"/>
      <c r="BG506" s="1909"/>
      <c r="BH506" s="1909"/>
      <c r="BI506" s="1909"/>
    </row>
    <row r="507" spans="1:61">
      <c r="A507" s="1956"/>
      <c r="B507" s="1955"/>
      <c r="C507" s="1955"/>
      <c r="D507" s="1955"/>
      <c r="E507" s="1955"/>
      <c r="F507" s="1955"/>
      <c r="G507" s="1955"/>
      <c r="H507" s="1909"/>
      <c r="I507" s="1909"/>
      <c r="J507" s="1909"/>
      <c r="K507" s="1909"/>
      <c r="L507" s="1909"/>
      <c r="M507" s="1909"/>
      <c r="N507" s="1909"/>
      <c r="O507" s="1909"/>
      <c r="P507" s="1909"/>
      <c r="Q507" s="1909"/>
      <c r="R507" s="1909"/>
      <c r="S507" s="1909"/>
      <c r="T507" s="1909"/>
      <c r="U507" s="1909"/>
      <c r="V507" s="1909"/>
      <c r="W507" s="1909"/>
      <c r="X507" s="1909"/>
      <c r="Y507" s="1909"/>
      <c r="Z507" s="1909"/>
      <c r="AA507" s="1909"/>
      <c r="AB507" s="1909"/>
      <c r="AC507" s="1909"/>
      <c r="AD507" s="1909"/>
      <c r="AE507" s="1909"/>
      <c r="AF507" s="1909"/>
      <c r="AG507" s="1909"/>
      <c r="AH507" s="1909"/>
      <c r="AI507" s="1909"/>
      <c r="AJ507" s="1909"/>
      <c r="AK507" s="1909"/>
      <c r="AL507" s="1909"/>
      <c r="AM507" s="1909"/>
      <c r="AN507" s="1909"/>
      <c r="AO507" s="1909"/>
      <c r="AP507" s="1909"/>
      <c r="AQ507" s="1909"/>
      <c r="AR507" s="1909"/>
      <c r="AS507" s="1909"/>
      <c r="AT507" s="1909"/>
      <c r="AU507" s="1909"/>
      <c r="AV507" s="1909"/>
      <c r="AW507" s="1909"/>
      <c r="AX507" s="1909"/>
      <c r="AY507" s="1909"/>
      <c r="AZ507" s="1909"/>
      <c r="BA507" s="1909"/>
      <c r="BB507" s="1909"/>
      <c r="BC507" s="1909"/>
      <c r="BD507" s="1909"/>
      <c r="BE507" s="1909"/>
      <c r="BF507" s="1909"/>
      <c r="BG507" s="1909"/>
      <c r="BH507" s="1909"/>
      <c r="BI507" s="1909"/>
    </row>
    <row r="508" spans="1:61">
      <c r="A508" s="1956"/>
      <c r="B508" s="1955"/>
      <c r="C508" s="1955"/>
      <c r="D508" s="1955"/>
      <c r="E508" s="1955"/>
      <c r="F508" s="1955"/>
      <c r="G508" s="1955"/>
      <c r="H508" s="1909"/>
      <c r="I508" s="1909"/>
      <c r="J508" s="1909"/>
      <c r="K508" s="1909"/>
      <c r="L508" s="1909"/>
      <c r="M508" s="1909"/>
      <c r="N508" s="1909"/>
      <c r="O508" s="1909"/>
      <c r="P508" s="1909"/>
      <c r="Q508" s="1909"/>
      <c r="R508" s="1909"/>
      <c r="S508" s="1909"/>
      <c r="T508" s="1909"/>
      <c r="U508" s="1909"/>
      <c r="V508" s="1909"/>
      <c r="W508" s="1909"/>
      <c r="X508" s="1909"/>
      <c r="Y508" s="1909"/>
      <c r="Z508" s="1909"/>
      <c r="AA508" s="1909"/>
      <c r="AB508" s="1909"/>
      <c r="AC508" s="1909"/>
      <c r="AD508" s="1909"/>
      <c r="AE508" s="1909"/>
      <c r="AF508" s="1909"/>
      <c r="AG508" s="1909"/>
      <c r="AH508" s="1909"/>
      <c r="AI508" s="1909"/>
      <c r="AJ508" s="1909"/>
      <c r="AK508" s="1909"/>
      <c r="AL508" s="1909"/>
      <c r="AM508" s="1909"/>
      <c r="AN508" s="1909"/>
      <c r="AO508" s="1909"/>
      <c r="AP508" s="1909"/>
      <c r="AQ508" s="1909"/>
      <c r="AR508" s="1909"/>
      <c r="AS508" s="1909"/>
      <c r="AT508" s="1909"/>
      <c r="AU508" s="1909"/>
      <c r="AV508" s="1909"/>
      <c r="AW508" s="1909"/>
      <c r="AX508" s="1909"/>
      <c r="AY508" s="1909"/>
      <c r="AZ508" s="1909"/>
      <c r="BA508" s="1909"/>
      <c r="BB508" s="1909"/>
      <c r="BC508" s="1909"/>
      <c r="BD508" s="1909"/>
      <c r="BE508" s="1909"/>
      <c r="BF508" s="1909"/>
      <c r="BG508" s="1909"/>
      <c r="BH508" s="1909"/>
      <c r="BI508" s="1909"/>
    </row>
    <row r="509" spans="1:61">
      <c r="A509" s="1956"/>
      <c r="B509" s="1955"/>
      <c r="C509" s="1955"/>
      <c r="D509" s="1955"/>
      <c r="E509" s="1955"/>
      <c r="F509" s="1955"/>
      <c r="G509" s="1955"/>
      <c r="H509" s="1909"/>
      <c r="I509" s="1909"/>
      <c r="J509" s="1909"/>
      <c r="K509" s="1909"/>
      <c r="L509" s="1909"/>
      <c r="M509" s="1909"/>
      <c r="N509" s="1909"/>
      <c r="O509" s="1909"/>
      <c r="P509" s="1909"/>
      <c r="Q509" s="1909"/>
      <c r="R509" s="1909"/>
      <c r="S509" s="1909"/>
      <c r="T509" s="1909"/>
      <c r="U509" s="1909"/>
      <c r="V509" s="1909"/>
      <c r="W509" s="1909"/>
      <c r="X509" s="1909"/>
      <c r="Y509" s="1909"/>
      <c r="Z509" s="1909"/>
      <c r="AA509" s="1909"/>
      <c r="AB509" s="1909"/>
      <c r="AC509" s="1909"/>
      <c r="AD509" s="1909"/>
      <c r="AE509" s="1909"/>
      <c r="AF509" s="1909"/>
      <c r="AG509" s="1909"/>
      <c r="AH509" s="1909"/>
      <c r="AI509" s="1909"/>
      <c r="AJ509" s="1909"/>
      <c r="AK509" s="1909"/>
      <c r="AL509" s="1909"/>
      <c r="AM509" s="1909"/>
      <c r="AN509" s="1909"/>
      <c r="AO509" s="1909"/>
      <c r="AP509" s="1909"/>
      <c r="AQ509" s="1909"/>
      <c r="AR509" s="1909"/>
      <c r="AS509" s="1909"/>
      <c r="AT509" s="1909"/>
      <c r="AU509" s="1909"/>
      <c r="AV509" s="1909"/>
      <c r="AW509" s="1909"/>
      <c r="AX509" s="1909"/>
      <c r="AY509" s="1909"/>
      <c r="AZ509" s="1909"/>
      <c r="BA509" s="1909"/>
      <c r="BB509" s="1909"/>
      <c r="BC509" s="1909"/>
      <c r="BD509" s="1909"/>
      <c r="BE509" s="1909"/>
      <c r="BF509" s="1909"/>
      <c r="BG509" s="1909"/>
      <c r="BH509" s="1909"/>
      <c r="BI509" s="1909"/>
    </row>
    <row r="510" spans="1:61">
      <c r="A510" s="1956"/>
      <c r="B510" s="1955"/>
      <c r="C510" s="1955"/>
      <c r="D510" s="1955"/>
      <c r="E510" s="1955"/>
      <c r="F510" s="1955"/>
      <c r="G510" s="1955"/>
      <c r="H510" s="1909"/>
      <c r="I510" s="1909"/>
      <c r="J510" s="1909"/>
      <c r="K510" s="1909"/>
      <c r="L510" s="1909"/>
      <c r="M510" s="1909"/>
      <c r="N510" s="1909"/>
      <c r="O510" s="1909"/>
      <c r="P510" s="1909"/>
      <c r="Q510" s="1909"/>
      <c r="R510" s="1909"/>
      <c r="S510" s="1909"/>
      <c r="T510" s="1909"/>
      <c r="U510" s="1909"/>
      <c r="V510" s="1909"/>
      <c r="W510" s="1909"/>
      <c r="X510" s="1909"/>
      <c r="Y510" s="1909"/>
      <c r="Z510" s="1909"/>
      <c r="AA510" s="1909"/>
      <c r="AB510" s="1909"/>
      <c r="AC510" s="1909"/>
      <c r="AD510" s="1909"/>
      <c r="AE510" s="1909"/>
      <c r="AF510" s="1909"/>
      <c r="AG510" s="1909"/>
      <c r="AH510" s="1909"/>
      <c r="AI510" s="1909"/>
      <c r="AJ510" s="1909"/>
      <c r="AK510" s="1909"/>
      <c r="AL510" s="1909"/>
      <c r="AM510" s="1909"/>
      <c r="AN510" s="1909"/>
      <c r="AO510" s="1909"/>
      <c r="AP510" s="1909"/>
      <c r="AQ510" s="1909"/>
      <c r="AR510" s="1909"/>
      <c r="AS510" s="1909"/>
      <c r="AT510" s="1909"/>
      <c r="AU510" s="1909"/>
      <c r="AV510" s="1909"/>
      <c r="AW510" s="1909"/>
      <c r="AX510" s="1909"/>
      <c r="AY510" s="1909"/>
      <c r="AZ510" s="1909"/>
      <c r="BA510" s="1909"/>
      <c r="BB510" s="1909"/>
      <c r="BC510" s="1909"/>
      <c r="BD510" s="1909"/>
      <c r="BE510" s="1909"/>
      <c r="BF510" s="1909"/>
      <c r="BG510" s="1909"/>
      <c r="BH510" s="1909"/>
      <c r="BI510" s="1909"/>
    </row>
    <row r="511" spans="1:61">
      <c r="A511" s="1956"/>
      <c r="B511" s="1955"/>
      <c r="C511" s="1955"/>
      <c r="D511" s="1955"/>
      <c r="E511" s="1955"/>
      <c r="F511" s="1955"/>
      <c r="G511" s="1955"/>
      <c r="H511" s="1909"/>
      <c r="I511" s="1909"/>
      <c r="J511" s="1909"/>
      <c r="K511" s="1909"/>
      <c r="L511" s="1909"/>
      <c r="M511" s="1909"/>
      <c r="N511" s="1909"/>
      <c r="O511" s="1909"/>
      <c r="P511" s="1909"/>
      <c r="Q511" s="1909"/>
      <c r="R511" s="1909"/>
      <c r="S511" s="1909"/>
      <c r="T511" s="1909"/>
      <c r="U511" s="1909"/>
      <c r="V511" s="1909"/>
      <c r="W511" s="1909"/>
      <c r="X511" s="1909"/>
      <c r="Y511" s="1909"/>
      <c r="Z511" s="1909"/>
      <c r="AA511" s="1909"/>
      <c r="AB511" s="1909"/>
      <c r="AC511" s="1909"/>
      <c r="AD511" s="1909"/>
      <c r="AE511" s="1909"/>
      <c r="AF511" s="1909"/>
      <c r="AG511" s="1909"/>
      <c r="AH511" s="1909"/>
      <c r="AI511" s="1909"/>
      <c r="AJ511" s="1909"/>
      <c r="AK511" s="1909"/>
      <c r="AL511" s="1909"/>
      <c r="AM511" s="1909"/>
      <c r="AN511" s="1909"/>
      <c r="AO511" s="1909"/>
      <c r="AP511" s="1909"/>
      <c r="AQ511" s="1909"/>
      <c r="AR511" s="1909"/>
      <c r="AS511" s="1909"/>
      <c r="AT511" s="1909"/>
      <c r="AU511" s="1909"/>
      <c r="AV511" s="1909"/>
      <c r="AW511" s="1909"/>
      <c r="AX511" s="1909"/>
      <c r="AY511" s="1909"/>
      <c r="AZ511" s="1909"/>
      <c r="BA511" s="1909"/>
      <c r="BB511" s="1909"/>
      <c r="BC511" s="1909"/>
      <c r="BD511" s="1909"/>
      <c r="BE511" s="1909"/>
      <c r="BF511" s="1909"/>
      <c r="BG511" s="1909"/>
      <c r="BH511" s="1909"/>
      <c r="BI511" s="1909"/>
    </row>
    <row r="512" spans="1:61">
      <c r="A512" s="1956"/>
      <c r="B512" s="1955"/>
      <c r="C512" s="1955"/>
      <c r="D512" s="1955"/>
      <c r="E512" s="1955"/>
      <c r="F512" s="1955"/>
      <c r="G512" s="1955"/>
      <c r="H512" s="1909"/>
      <c r="I512" s="1909"/>
      <c r="J512" s="1909"/>
      <c r="K512" s="1909"/>
      <c r="L512" s="1909"/>
      <c r="M512" s="1909"/>
      <c r="N512" s="1909"/>
      <c r="O512" s="1909"/>
      <c r="P512" s="1909"/>
      <c r="Q512" s="1909"/>
      <c r="R512" s="1909"/>
      <c r="S512" s="1909"/>
      <c r="T512" s="1909"/>
      <c r="U512" s="1909"/>
      <c r="V512" s="1909"/>
      <c r="W512" s="1909"/>
      <c r="X512" s="1909"/>
      <c r="Y512" s="1909"/>
      <c r="Z512" s="1909"/>
      <c r="AA512" s="1909"/>
      <c r="AB512" s="1909"/>
      <c r="AC512" s="1909"/>
      <c r="AD512" s="1909"/>
      <c r="AE512" s="1909"/>
      <c r="AF512" s="1909"/>
      <c r="AG512" s="1909"/>
      <c r="AH512" s="1909"/>
      <c r="AI512" s="1909"/>
      <c r="AJ512" s="1909"/>
      <c r="AK512" s="1909"/>
      <c r="AL512" s="1909"/>
      <c r="AM512" s="1909"/>
      <c r="AN512" s="1909"/>
      <c r="AO512" s="1909"/>
      <c r="AP512" s="1909"/>
      <c r="AQ512" s="1909"/>
      <c r="AR512" s="1909"/>
      <c r="AS512" s="1909"/>
      <c r="AT512" s="1909"/>
      <c r="AU512" s="1909"/>
      <c r="AV512" s="1909"/>
      <c r="AW512" s="1909"/>
      <c r="AX512" s="1909"/>
      <c r="AY512" s="1909"/>
      <c r="AZ512" s="1909"/>
      <c r="BA512" s="1909"/>
      <c r="BB512" s="1909"/>
      <c r="BC512" s="1909"/>
      <c r="BD512" s="1909"/>
      <c r="BE512" s="1909"/>
      <c r="BF512" s="1909"/>
      <c r="BG512" s="1909"/>
      <c r="BH512" s="1909"/>
      <c r="BI512" s="1909"/>
    </row>
    <row r="513" spans="1:61">
      <c r="A513" s="1956"/>
      <c r="B513" s="1955"/>
      <c r="C513" s="1955"/>
      <c r="D513" s="1955"/>
      <c r="E513" s="1955"/>
      <c r="F513" s="1955"/>
      <c r="G513" s="1955"/>
      <c r="H513" s="1909"/>
      <c r="I513" s="1909"/>
      <c r="J513" s="1909"/>
      <c r="K513" s="1909"/>
      <c r="L513" s="1909"/>
      <c r="M513" s="1909"/>
      <c r="N513" s="1909"/>
      <c r="O513" s="1909"/>
      <c r="P513" s="1909"/>
      <c r="Q513" s="1909"/>
      <c r="R513" s="1909"/>
      <c r="S513" s="1909"/>
      <c r="T513" s="1909"/>
      <c r="U513" s="1909"/>
      <c r="V513" s="1909"/>
      <c r="W513" s="1909"/>
      <c r="X513" s="1909"/>
      <c r="Y513" s="1909"/>
      <c r="Z513" s="1909"/>
      <c r="AA513" s="1909"/>
      <c r="AB513" s="1909"/>
      <c r="AC513" s="1909"/>
      <c r="AD513" s="1909"/>
      <c r="AE513" s="1909"/>
      <c r="AF513" s="1909"/>
      <c r="AG513" s="1909"/>
      <c r="AH513" s="1909"/>
      <c r="AI513" s="1909"/>
      <c r="AJ513" s="1909"/>
      <c r="AK513" s="1909"/>
      <c r="AL513" s="1909"/>
      <c r="AM513" s="1909"/>
      <c r="AN513" s="1909"/>
      <c r="AO513" s="1909"/>
      <c r="AP513" s="1909"/>
      <c r="AQ513" s="1909"/>
      <c r="AR513" s="1909"/>
      <c r="AS513" s="1909"/>
      <c r="AT513" s="1909"/>
      <c r="AU513" s="1909"/>
      <c r="AV513" s="1909"/>
      <c r="AW513" s="1909"/>
      <c r="AX513" s="1909"/>
      <c r="AY513" s="1909"/>
      <c r="AZ513" s="1909"/>
      <c r="BA513" s="1909"/>
      <c r="BB513" s="1909"/>
      <c r="BC513" s="1909"/>
      <c r="BD513" s="1909"/>
      <c r="BE513" s="1909"/>
      <c r="BF513" s="1909"/>
      <c r="BG513" s="1909"/>
      <c r="BH513" s="1909"/>
      <c r="BI513" s="1909"/>
    </row>
    <row r="514" spans="1:61">
      <c r="A514" s="1956"/>
      <c r="B514" s="1955"/>
      <c r="C514" s="1955"/>
      <c r="D514" s="1955"/>
      <c r="E514" s="1955"/>
      <c r="F514" s="1955"/>
      <c r="G514" s="1955"/>
      <c r="H514" s="1909"/>
      <c r="I514" s="1909"/>
      <c r="J514" s="1909"/>
      <c r="K514" s="1909"/>
      <c r="L514" s="1909"/>
      <c r="M514" s="1909"/>
      <c r="N514" s="1909"/>
      <c r="O514" s="1909"/>
      <c r="P514" s="1909"/>
      <c r="Q514" s="1909"/>
      <c r="R514" s="1909"/>
      <c r="S514" s="1909"/>
      <c r="T514" s="1909"/>
      <c r="U514" s="1909"/>
      <c r="V514" s="1909"/>
      <c r="W514" s="1909"/>
      <c r="X514" s="1909"/>
      <c r="Y514" s="1909"/>
      <c r="Z514" s="1909"/>
      <c r="AA514" s="1909"/>
      <c r="AB514" s="1909"/>
      <c r="AC514" s="1909"/>
      <c r="AD514" s="1909"/>
      <c r="AE514" s="1909"/>
      <c r="AF514" s="1909"/>
      <c r="AG514" s="1909"/>
      <c r="AH514" s="1909"/>
      <c r="AI514" s="1909"/>
      <c r="AJ514" s="1909"/>
      <c r="AK514" s="1909"/>
      <c r="AL514" s="1909"/>
      <c r="AM514" s="1909"/>
      <c r="AN514" s="1909"/>
      <c r="AO514" s="1909"/>
      <c r="AP514" s="1909"/>
      <c r="AQ514" s="1909"/>
      <c r="AR514" s="1909"/>
      <c r="AS514" s="1909"/>
      <c r="AT514" s="1909"/>
      <c r="AU514" s="1909"/>
      <c r="AV514" s="1909"/>
      <c r="AW514" s="1909"/>
      <c r="AX514" s="1909"/>
      <c r="AY514" s="1909"/>
      <c r="AZ514" s="1909"/>
      <c r="BA514" s="1909"/>
      <c r="BB514" s="1909"/>
      <c r="BC514" s="1909"/>
      <c r="BD514" s="1909"/>
      <c r="BE514" s="1909"/>
      <c r="BF514" s="1909"/>
      <c r="BG514" s="1909"/>
      <c r="BH514" s="1909"/>
      <c r="BI514" s="1909"/>
    </row>
    <row r="515" spans="1:61">
      <c r="A515" s="1956"/>
      <c r="B515" s="1955"/>
      <c r="C515" s="1955"/>
      <c r="D515" s="1955"/>
      <c r="E515" s="1955"/>
      <c r="F515" s="1955"/>
      <c r="G515" s="1955"/>
      <c r="H515" s="1909"/>
      <c r="I515" s="1909"/>
      <c r="J515" s="1909"/>
      <c r="K515" s="1909"/>
      <c r="L515" s="1909"/>
      <c r="M515" s="1909"/>
      <c r="N515" s="1909"/>
      <c r="O515" s="1909"/>
      <c r="P515" s="1909"/>
      <c r="Q515" s="1909"/>
      <c r="R515" s="1909"/>
      <c r="S515" s="1909"/>
      <c r="T515" s="1909"/>
      <c r="U515" s="1909"/>
      <c r="V515" s="1909"/>
      <c r="W515" s="1909"/>
      <c r="X515" s="1909"/>
      <c r="Y515" s="1909"/>
      <c r="Z515" s="1909"/>
      <c r="AA515" s="1909"/>
      <c r="AB515" s="1909"/>
      <c r="AC515" s="1909"/>
      <c r="AD515" s="1909"/>
      <c r="AE515" s="1909"/>
      <c r="AF515" s="1909"/>
      <c r="AG515" s="1909"/>
      <c r="AH515" s="1909"/>
      <c r="AI515" s="1909"/>
      <c r="AJ515" s="1909"/>
      <c r="AK515" s="1909"/>
      <c r="AL515" s="1909"/>
      <c r="AM515" s="1909"/>
      <c r="AN515" s="1909"/>
      <c r="AO515" s="1909"/>
      <c r="AP515" s="1909"/>
      <c r="AQ515" s="1909"/>
      <c r="AR515" s="1909"/>
      <c r="AS515" s="1909"/>
      <c r="AT515" s="1909"/>
      <c r="AU515" s="1909"/>
      <c r="AV515" s="1909"/>
      <c r="AW515" s="1909"/>
      <c r="AX515" s="1909"/>
      <c r="AY515" s="1909"/>
      <c r="AZ515" s="1909"/>
      <c r="BA515" s="1909"/>
      <c r="BB515" s="1909"/>
      <c r="BC515" s="1909"/>
      <c r="BD515" s="1909"/>
      <c r="BE515" s="1909"/>
      <c r="BF515" s="1909"/>
      <c r="BG515" s="1909"/>
      <c r="BH515" s="1909"/>
      <c r="BI515" s="1909"/>
    </row>
    <row r="516" spans="1:61">
      <c r="A516" s="1956"/>
      <c r="B516" s="1955"/>
      <c r="C516" s="1955"/>
      <c r="D516" s="1955"/>
      <c r="E516" s="1955"/>
      <c r="F516" s="1955"/>
      <c r="G516" s="1955"/>
      <c r="H516" s="1909"/>
      <c r="I516" s="1909"/>
      <c r="J516" s="1909"/>
      <c r="K516" s="1909"/>
      <c r="L516" s="1909"/>
      <c r="M516" s="1909"/>
      <c r="N516" s="1909"/>
      <c r="O516" s="1909"/>
      <c r="P516" s="1909"/>
      <c r="Q516" s="1909"/>
      <c r="R516" s="1909"/>
      <c r="S516" s="1909"/>
      <c r="T516" s="1909"/>
      <c r="U516" s="1909"/>
      <c r="V516" s="1909"/>
      <c r="W516" s="1909"/>
      <c r="X516" s="1909"/>
      <c r="Y516" s="1909"/>
      <c r="Z516" s="1909"/>
      <c r="AA516" s="1909"/>
      <c r="AB516" s="1909"/>
      <c r="AC516" s="1909"/>
      <c r="AD516" s="1909"/>
      <c r="AE516" s="1909"/>
      <c r="AF516" s="1909"/>
      <c r="AG516" s="1909"/>
      <c r="AH516" s="1909"/>
      <c r="AI516" s="1909"/>
      <c r="AJ516" s="1909"/>
      <c r="AK516" s="1909"/>
      <c r="AL516" s="1909"/>
      <c r="AM516" s="1909"/>
      <c r="AN516" s="1909"/>
      <c r="AO516" s="1909"/>
      <c r="AP516" s="1909"/>
      <c r="AQ516" s="1909"/>
      <c r="AR516" s="1909"/>
      <c r="AS516" s="1909"/>
      <c r="AT516" s="1909"/>
      <c r="AU516" s="1909"/>
      <c r="AV516" s="1909"/>
      <c r="AW516" s="1909"/>
      <c r="AX516" s="1909"/>
      <c r="AY516" s="1909"/>
      <c r="AZ516" s="1909"/>
      <c r="BA516" s="1909"/>
      <c r="BB516" s="1909"/>
      <c r="BC516" s="1909"/>
      <c r="BD516" s="1909"/>
      <c r="BE516" s="1909"/>
      <c r="BF516" s="1909"/>
      <c r="BG516" s="1909"/>
      <c r="BH516" s="1909"/>
      <c r="BI516" s="1909"/>
    </row>
    <row r="517" spans="1:61">
      <c r="A517" s="1956"/>
      <c r="B517" s="1955"/>
      <c r="C517" s="1955"/>
      <c r="D517" s="1955"/>
      <c r="E517" s="1955"/>
      <c r="F517" s="1955"/>
      <c r="G517" s="1955"/>
      <c r="H517" s="1909"/>
      <c r="I517" s="1909"/>
      <c r="J517" s="1909"/>
      <c r="K517" s="1909"/>
      <c r="L517" s="1909"/>
      <c r="M517" s="1909"/>
      <c r="N517" s="1909"/>
      <c r="O517" s="1909"/>
      <c r="P517" s="1909"/>
      <c r="Q517" s="1909"/>
      <c r="R517" s="1909"/>
      <c r="S517" s="1909"/>
      <c r="T517" s="1909"/>
      <c r="U517" s="1909"/>
      <c r="V517" s="1909"/>
      <c r="W517" s="1909"/>
      <c r="X517" s="1909"/>
      <c r="Y517" s="1909"/>
      <c r="Z517" s="1909"/>
      <c r="AA517" s="1909"/>
      <c r="AB517" s="1909"/>
      <c r="AC517" s="1909"/>
      <c r="AD517" s="1909"/>
      <c r="AE517" s="1909"/>
      <c r="AF517" s="1909"/>
      <c r="AG517" s="1909"/>
      <c r="AH517" s="1909"/>
      <c r="AI517" s="1909"/>
      <c r="AJ517" s="1909"/>
      <c r="AK517" s="1909"/>
      <c r="AL517" s="1909"/>
      <c r="AM517" s="1909"/>
      <c r="AN517" s="1909"/>
      <c r="AO517" s="1909"/>
      <c r="AP517" s="1909"/>
      <c r="AQ517" s="1909"/>
      <c r="AR517" s="1909"/>
      <c r="AS517" s="1909"/>
      <c r="AT517" s="1909"/>
      <c r="AU517" s="1909"/>
      <c r="AV517" s="1909"/>
      <c r="AW517" s="1909"/>
      <c r="AX517" s="1909"/>
      <c r="AY517" s="1909"/>
      <c r="AZ517" s="1909"/>
      <c r="BA517" s="1909"/>
      <c r="BB517" s="1909"/>
      <c r="BC517" s="1909"/>
      <c r="BD517" s="1909"/>
      <c r="BE517" s="1909"/>
      <c r="BF517" s="1909"/>
      <c r="BG517" s="1909"/>
      <c r="BH517" s="1909"/>
      <c r="BI517" s="1909"/>
    </row>
    <row r="518" spans="1:61">
      <c r="A518" s="1956"/>
      <c r="B518" s="1955"/>
      <c r="C518" s="1955"/>
      <c r="D518" s="1955"/>
      <c r="E518" s="1955"/>
      <c r="F518" s="1955"/>
      <c r="G518" s="1955"/>
      <c r="H518" s="1909"/>
      <c r="I518" s="1909"/>
      <c r="J518" s="1909"/>
      <c r="K518" s="1909"/>
      <c r="L518" s="1909"/>
      <c r="M518" s="1909"/>
      <c r="N518" s="1909"/>
      <c r="O518" s="1909"/>
      <c r="P518" s="1909"/>
      <c r="Q518" s="1909"/>
      <c r="R518" s="1909"/>
      <c r="S518" s="1909"/>
      <c r="T518" s="1909"/>
      <c r="U518" s="1909"/>
      <c r="V518" s="1909"/>
      <c r="W518" s="1909"/>
      <c r="X518" s="1909"/>
      <c r="Y518" s="1909"/>
      <c r="Z518" s="1909"/>
      <c r="AA518" s="1909"/>
      <c r="AB518" s="1909"/>
      <c r="AC518" s="1909"/>
      <c r="AD518" s="1909"/>
      <c r="AE518" s="1909"/>
      <c r="AF518" s="1909"/>
      <c r="AG518" s="1909"/>
      <c r="AH518" s="1909"/>
      <c r="AI518" s="1909"/>
      <c r="AJ518" s="1909"/>
      <c r="AK518" s="1909"/>
      <c r="AL518" s="1909"/>
      <c r="AM518" s="1909"/>
      <c r="AN518" s="1909"/>
      <c r="AO518" s="1909"/>
      <c r="AP518" s="1909"/>
      <c r="AQ518" s="1909"/>
      <c r="AR518" s="1909"/>
      <c r="AS518" s="1909"/>
      <c r="AT518" s="1909"/>
      <c r="AU518" s="1909"/>
      <c r="AV518" s="1909"/>
      <c r="AW518" s="1909"/>
      <c r="AX518" s="1909"/>
      <c r="AY518" s="1909"/>
      <c r="AZ518" s="1909"/>
      <c r="BA518" s="1909"/>
      <c r="BB518" s="1909"/>
      <c r="BC518" s="1909"/>
      <c r="BD518" s="1909"/>
      <c r="BE518" s="1909"/>
      <c r="BF518" s="1909"/>
      <c r="BG518" s="1909"/>
      <c r="BH518" s="1909"/>
      <c r="BI518" s="1909"/>
    </row>
    <row r="519" spans="1:61">
      <c r="A519" s="1956"/>
      <c r="B519" s="1955"/>
      <c r="C519" s="1955"/>
      <c r="D519" s="1955"/>
      <c r="E519" s="1955"/>
      <c r="F519" s="1955"/>
      <c r="G519" s="1955"/>
      <c r="H519" s="1909"/>
      <c r="I519" s="1909"/>
      <c r="J519" s="1909"/>
      <c r="K519" s="1909"/>
      <c r="L519" s="1909"/>
      <c r="M519" s="1909"/>
      <c r="N519" s="1909"/>
      <c r="O519" s="1909"/>
      <c r="P519" s="1909"/>
      <c r="Q519" s="1909"/>
      <c r="R519" s="1909"/>
      <c r="S519" s="1909"/>
      <c r="T519" s="1909"/>
      <c r="U519" s="1909"/>
      <c r="V519" s="1909"/>
      <c r="W519" s="1909"/>
      <c r="X519" s="1909"/>
      <c r="Y519" s="1909"/>
      <c r="Z519" s="1909"/>
      <c r="AA519" s="1909"/>
      <c r="AB519" s="1909"/>
      <c r="AC519" s="1909"/>
      <c r="AD519" s="1909"/>
      <c r="AE519" s="1909"/>
      <c r="AF519" s="1909"/>
      <c r="AG519" s="1909"/>
      <c r="AH519" s="1909"/>
      <c r="AI519" s="1909"/>
      <c r="AJ519" s="1909"/>
      <c r="AK519" s="1909"/>
      <c r="AL519" s="1909"/>
      <c r="AM519" s="1909"/>
      <c r="AN519" s="1909"/>
      <c r="AO519" s="1909"/>
      <c r="AP519" s="1909"/>
      <c r="AQ519" s="1909"/>
      <c r="AR519" s="1909"/>
      <c r="AS519" s="1909"/>
      <c r="AT519" s="1909"/>
      <c r="AU519" s="1909"/>
      <c r="AV519" s="1909"/>
      <c r="AW519" s="1909"/>
      <c r="AX519" s="1909"/>
      <c r="AY519" s="1909"/>
      <c r="AZ519" s="1909"/>
      <c r="BA519" s="1909"/>
      <c r="BB519" s="1909"/>
      <c r="BC519" s="1909"/>
      <c r="BD519" s="1909"/>
      <c r="BE519" s="1909"/>
      <c r="BF519" s="1909"/>
      <c r="BG519" s="1909"/>
      <c r="BH519" s="1909"/>
      <c r="BI519" s="1909"/>
    </row>
    <row r="520" spans="1:61">
      <c r="A520" s="1956"/>
      <c r="B520" s="1955"/>
      <c r="C520" s="1955"/>
      <c r="D520" s="1955"/>
      <c r="E520" s="1955"/>
      <c r="F520" s="1955"/>
      <c r="G520" s="1955"/>
      <c r="H520" s="1909"/>
      <c r="I520" s="1909"/>
      <c r="J520" s="1909"/>
      <c r="K520" s="1909"/>
      <c r="L520" s="1909"/>
      <c r="M520" s="1909"/>
      <c r="N520" s="1909"/>
      <c r="O520" s="1909"/>
      <c r="P520" s="1909"/>
      <c r="Q520" s="1909"/>
      <c r="R520" s="1909"/>
      <c r="S520" s="1909"/>
      <c r="T520" s="1909"/>
      <c r="U520" s="1909"/>
      <c r="V520" s="1909"/>
      <c r="W520" s="1909"/>
      <c r="X520" s="1909"/>
      <c r="Y520" s="1909"/>
      <c r="Z520" s="1909"/>
      <c r="AA520" s="1909"/>
      <c r="AB520" s="1909"/>
      <c r="AC520" s="1909"/>
      <c r="AD520" s="1909"/>
      <c r="AE520" s="1909"/>
      <c r="AF520" s="1909"/>
      <c r="AG520" s="1909"/>
      <c r="AH520" s="1909"/>
      <c r="AI520" s="1909"/>
      <c r="AJ520" s="1909"/>
      <c r="AK520" s="1909"/>
      <c r="AL520" s="1909"/>
      <c r="AM520" s="1909"/>
      <c r="AN520" s="1909"/>
      <c r="AO520" s="1909"/>
      <c r="AP520" s="1909"/>
      <c r="AQ520" s="1909"/>
      <c r="AR520" s="1909"/>
      <c r="AS520" s="1909"/>
      <c r="AT520" s="1909"/>
      <c r="AU520" s="1909"/>
      <c r="AV520" s="1909"/>
      <c r="AW520" s="1909"/>
      <c r="AX520" s="1909"/>
      <c r="AY520" s="1909"/>
      <c r="AZ520" s="1909"/>
      <c r="BA520" s="1909"/>
      <c r="BB520" s="1909"/>
      <c r="BC520" s="1909"/>
      <c r="BD520" s="1909"/>
      <c r="BE520" s="1909"/>
      <c r="BF520" s="1909"/>
      <c r="BG520" s="1909"/>
      <c r="BH520" s="1909"/>
      <c r="BI520" s="1909"/>
    </row>
    <row r="521" spans="1:61">
      <c r="A521" s="1956"/>
      <c r="B521" s="1955"/>
      <c r="C521" s="1955"/>
      <c r="D521" s="1955"/>
      <c r="E521" s="1955"/>
      <c r="F521" s="1955"/>
      <c r="G521" s="1955"/>
      <c r="H521" s="1909"/>
      <c r="I521" s="1909"/>
      <c r="J521" s="1909"/>
      <c r="K521" s="1909"/>
      <c r="L521" s="1909"/>
      <c r="M521" s="1909"/>
      <c r="N521" s="1909"/>
      <c r="O521" s="1909"/>
      <c r="P521" s="1909"/>
      <c r="Q521" s="1909"/>
      <c r="R521" s="1909"/>
      <c r="S521" s="1909"/>
      <c r="T521" s="1909"/>
      <c r="U521" s="1909"/>
      <c r="V521" s="1909"/>
      <c r="W521" s="1909"/>
      <c r="X521" s="1909"/>
      <c r="Y521" s="1909"/>
      <c r="Z521" s="1909"/>
      <c r="AA521" s="1909"/>
      <c r="AB521" s="1909"/>
      <c r="AC521" s="1909"/>
      <c r="AD521" s="1909"/>
      <c r="AE521" s="1909"/>
      <c r="AF521" s="1909"/>
      <c r="AG521" s="1909"/>
      <c r="AH521" s="1909"/>
      <c r="AI521" s="1909"/>
      <c r="AJ521" s="1909"/>
      <c r="AK521" s="1909"/>
      <c r="AL521" s="1909"/>
      <c r="AM521" s="1909"/>
      <c r="AN521" s="1909"/>
      <c r="AO521" s="1909"/>
      <c r="AP521" s="1909"/>
      <c r="AQ521" s="1909"/>
      <c r="AR521" s="1909"/>
      <c r="AS521" s="1909"/>
      <c r="AT521" s="1909"/>
      <c r="AU521" s="1909"/>
      <c r="AV521" s="1909"/>
      <c r="AW521" s="1909"/>
      <c r="AX521" s="1909"/>
      <c r="AY521" s="1909"/>
      <c r="AZ521" s="1909"/>
      <c r="BA521" s="1909"/>
      <c r="BB521" s="1909"/>
      <c r="BC521" s="1909"/>
      <c r="BD521" s="1909"/>
      <c r="BE521" s="1909"/>
      <c r="BF521" s="1909"/>
      <c r="BG521" s="1909"/>
      <c r="BH521" s="1909"/>
      <c r="BI521" s="1909"/>
    </row>
    <row r="522" spans="1:61">
      <c r="A522" s="1956"/>
      <c r="B522" s="1955"/>
      <c r="C522" s="1955"/>
      <c r="D522" s="1955"/>
      <c r="E522" s="1955"/>
      <c r="F522" s="1955"/>
      <c r="G522" s="1955"/>
      <c r="H522" s="1909"/>
      <c r="I522" s="1909"/>
      <c r="J522" s="1909"/>
      <c r="K522" s="1909"/>
      <c r="L522" s="1909"/>
      <c r="M522" s="1909"/>
      <c r="N522" s="1909"/>
      <c r="O522" s="1909"/>
      <c r="P522" s="1909"/>
      <c r="Q522" s="1909"/>
      <c r="R522" s="1909"/>
      <c r="S522" s="1909"/>
      <c r="T522" s="1909"/>
      <c r="U522" s="1909"/>
      <c r="V522" s="1909"/>
      <c r="W522" s="1909"/>
      <c r="X522" s="1909"/>
      <c r="Y522" s="1909"/>
      <c r="Z522" s="1909"/>
      <c r="AA522" s="1909"/>
      <c r="AB522" s="1909"/>
      <c r="AC522" s="1909"/>
      <c r="AD522" s="1909"/>
      <c r="AE522" s="1909"/>
      <c r="AF522" s="1909"/>
      <c r="AG522" s="1909"/>
      <c r="AH522" s="1909"/>
      <c r="AI522" s="1909"/>
      <c r="AJ522" s="1909"/>
      <c r="AK522" s="1909"/>
      <c r="AL522" s="1909"/>
      <c r="AM522" s="1909"/>
      <c r="AN522" s="1909"/>
      <c r="AO522" s="1909"/>
      <c r="AP522" s="1909"/>
      <c r="AQ522" s="1909"/>
      <c r="AR522" s="1909"/>
      <c r="AS522" s="1909"/>
      <c r="AT522" s="1909"/>
      <c r="AU522" s="1909"/>
      <c r="AV522" s="1909"/>
      <c r="AW522" s="1909"/>
      <c r="AX522" s="1909"/>
      <c r="AY522" s="1909"/>
      <c r="AZ522" s="1909"/>
      <c r="BA522" s="1909"/>
      <c r="BB522" s="1909"/>
      <c r="BC522" s="1909"/>
      <c r="BD522" s="1909"/>
      <c r="BE522" s="1909"/>
      <c r="BF522" s="1909"/>
      <c r="BG522" s="1909"/>
      <c r="BH522" s="1909"/>
      <c r="BI522" s="1909"/>
    </row>
    <row r="523" spans="1:61">
      <c r="A523" s="1956"/>
      <c r="B523" s="1955"/>
      <c r="C523" s="1955"/>
      <c r="D523" s="1955"/>
      <c r="E523" s="1955"/>
      <c r="F523" s="1955"/>
      <c r="G523" s="1955"/>
      <c r="H523" s="1909"/>
      <c r="I523" s="1909"/>
      <c r="J523" s="1909"/>
      <c r="K523" s="1909"/>
      <c r="L523" s="1909"/>
      <c r="M523" s="1909"/>
      <c r="N523" s="1909"/>
      <c r="O523" s="1909"/>
      <c r="P523" s="1909"/>
      <c r="Q523" s="1909"/>
      <c r="R523" s="1909"/>
      <c r="S523" s="1909"/>
      <c r="T523" s="1909"/>
      <c r="U523" s="1909"/>
      <c r="V523" s="1909"/>
      <c r="W523" s="1909"/>
      <c r="X523" s="1909"/>
      <c r="Y523" s="1909"/>
      <c r="Z523" s="1909"/>
      <c r="AA523" s="1909"/>
      <c r="AB523" s="1909"/>
      <c r="AC523" s="1909"/>
      <c r="AD523" s="1909"/>
      <c r="AE523" s="1909"/>
      <c r="AF523" s="1909"/>
      <c r="AG523" s="1909"/>
      <c r="AH523" s="1909"/>
      <c r="AI523" s="1909"/>
      <c r="AJ523" s="1909"/>
      <c r="AK523" s="1909"/>
      <c r="AL523" s="1909"/>
      <c r="AM523" s="1909"/>
      <c r="AN523" s="1909"/>
      <c r="AO523" s="1909"/>
      <c r="AP523" s="1909"/>
      <c r="AQ523" s="1909"/>
      <c r="AR523" s="1909"/>
      <c r="AS523" s="1909"/>
      <c r="AT523" s="1909"/>
      <c r="AU523" s="1909"/>
      <c r="AV523" s="1909"/>
      <c r="AW523" s="1909"/>
      <c r="AX523" s="1909"/>
      <c r="AY523" s="1909"/>
      <c r="AZ523" s="1909"/>
      <c r="BA523" s="1909"/>
      <c r="BB523" s="1909"/>
      <c r="BC523" s="1909"/>
      <c r="BD523" s="1909"/>
      <c r="BE523" s="1909"/>
      <c r="BF523" s="1909"/>
      <c r="BG523" s="1909"/>
      <c r="BH523" s="1909"/>
      <c r="BI523" s="1909"/>
    </row>
    <row r="524" spans="1:61">
      <c r="A524" s="1956"/>
      <c r="B524" s="1955"/>
      <c r="C524" s="1955"/>
      <c r="D524" s="1955"/>
      <c r="E524" s="1955"/>
      <c r="F524" s="1955"/>
      <c r="G524" s="1955"/>
      <c r="H524" s="1909"/>
      <c r="I524" s="1909"/>
      <c r="J524" s="1909"/>
      <c r="K524" s="1909"/>
      <c r="L524" s="1909"/>
      <c r="M524" s="1909"/>
      <c r="N524" s="1909"/>
      <c r="O524" s="1909"/>
      <c r="P524" s="1909"/>
      <c r="Q524" s="1909"/>
      <c r="R524" s="1909"/>
      <c r="S524" s="1909"/>
      <c r="T524" s="1909"/>
      <c r="U524" s="1909"/>
      <c r="V524" s="1909"/>
      <c r="W524" s="1909"/>
      <c r="X524" s="1909"/>
      <c r="Y524" s="1909"/>
      <c r="Z524" s="1909"/>
      <c r="AA524" s="1909"/>
      <c r="AB524" s="1909"/>
      <c r="AC524" s="1909"/>
      <c r="AD524" s="1909"/>
      <c r="AE524" s="1909"/>
      <c r="AF524" s="1909"/>
      <c r="AG524" s="1909"/>
      <c r="AH524" s="1909"/>
      <c r="AI524" s="1909"/>
      <c r="AJ524" s="1909"/>
      <c r="AK524" s="1909"/>
      <c r="AL524" s="1909"/>
      <c r="AM524" s="1909"/>
      <c r="AN524" s="1909"/>
      <c r="AO524" s="1909"/>
      <c r="AP524" s="1909"/>
      <c r="AQ524" s="1909"/>
      <c r="AR524" s="1909"/>
      <c r="AS524" s="1909"/>
      <c r="AT524" s="1909"/>
      <c r="AU524" s="1909"/>
      <c r="AV524" s="1909"/>
      <c r="AW524" s="1909"/>
      <c r="AX524" s="1909"/>
      <c r="AY524" s="1909"/>
      <c r="AZ524" s="1909"/>
      <c r="BA524" s="1909"/>
      <c r="BB524" s="1909"/>
      <c r="BC524" s="1909"/>
      <c r="BD524" s="1909"/>
      <c r="BE524" s="1909"/>
      <c r="BF524" s="1909"/>
      <c r="BG524" s="1909"/>
      <c r="BH524" s="1909"/>
      <c r="BI524" s="1909"/>
    </row>
    <row r="525" spans="1:61">
      <c r="A525" s="1956"/>
      <c r="B525" s="1955"/>
      <c r="C525" s="1955"/>
      <c r="D525" s="1955"/>
      <c r="E525" s="1955"/>
      <c r="F525" s="1955"/>
      <c r="G525" s="1955"/>
      <c r="H525" s="1909"/>
      <c r="I525" s="1909"/>
      <c r="J525" s="1909"/>
      <c r="K525" s="1909"/>
      <c r="L525" s="1909"/>
      <c r="M525" s="1909"/>
      <c r="N525" s="1909"/>
      <c r="O525" s="1909"/>
      <c r="P525" s="1909"/>
      <c r="Q525" s="1909"/>
      <c r="R525" s="1909"/>
      <c r="S525" s="1909"/>
      <c r="T525" s="1909"/>
      <c r="U525" s="1909"/>
      <c r="V525" s="1909"/>
      <c r="W525" s="1909"/>
      <c r="X525" s="1909"/>
      <c r="Y525" s="1909"/>
      <c r="Z525" s="1909"/>
      <c r="AA525" s="1909"/>
      <c r="AB525" s="1909"/>
      <c r="AC525" s="1909"/>
      <c r="AD525" s="1909"/>
      <c r="AE525" s="1909"/>
      <c r="AF525" s="1909"/>
      <c r="AG525" s="1909"/>
      <c r="AH525" s="1909"/>
      <c r="AI525" s="1909"/>
      <c r="AJ525" s="1909"/>
      <c r="AK525" s="1909"/>
      <c r="AL525" s="1909"/>
      <c r="AM525" s="1909"/>
      <c r="AN525" s="1909"/>
      <c r="AO525" s="1909"/>
      <c r="AP525" s="1909"/>
      <c r="AQ525" s="1909"/>
      <c r="AR525" s="1909"/>
      <c r="AS525" s="1909"/>
      <c r="AT525" s="1909"/>
      <c r="AU525" s="1909"/>
      <c r="AV525" s="1909"/>
      <c r="AW525" s="1909"/>
      <c r="AX525" s="1909"/>
      <c r="AY525" s="1909"/>
      <c r="AZ525" s="1909"/>
      <c r="BA525" s="1909"/>
      <c r="BB525" s="1909"/>
      <c r="BC525" s="1909"/>
      <c r="BD525" s="1909"/>
      <c r="BE525" s="1909"/>
      <c r="BF525" s="1909"/>
      <c r="BG525" s="1909"/>
      <c r="BH525" s="1909"/>
      <c r="BI525" s="1909"/>
    </row>
    <row r="526" spans="1:61">
      <c r="A526" s="1956"/>
      <c r="B526" s="1955"/>
      <c r="C526" s="1955"/>
      <c r="D526" s="1955"/>
      <c r="E526" s="1955"/>
      <c r="F526" s="1955"/>
      <c r="G526" s="1955"/>
      <c r="H526" s="1909"/>
      <c r="I526" s="1909"/>
      <c r="J526" s="1909"/>
      <c r="K526" s="1909"/>
      <c r="L526" s="1909"/>
      <c r="M526" s="1909"/>
      <c r="N526" s="1909"/>
      <c r="O526" s="1909"/>
      <c r="P526" s="1909"/>
      <c r="Q526" s="1909"/>
      <c r="R526" s="1909"/>
      <c r="S526" s="1909"/>
      <c r="T526" s="1909"/>
      <c r="U526" s="1909"/>
      <c r="V526" s="1909"/>
      <c r="W526" s="1909"/>
      <c r="X526" s="1909"/>
      <c r="Y526" s="1909"/>
      <c r="Z526" s="1909"/>
      <c r="AA526" s="1909"/>
      <c r="AB526" s="1909"/>
      <c r="AC526" s="1909"/>
      <c r="AD526" s="1909"/>
      <c r="AE526" s="1909"/>
      <c r="AF526" s="1909"/>
      <c r="AG526" s="1909"/>
      <c r="AH526" s="1909"/>
      <c r="AI526" s="1909"/>
      <c r="AJ526" s="1909"/>
      <c r="AK526" s="1909"/>
      <c r="AL526" s="1909"/>
      <c r="AM526" s="1909"/>
      <c r="AN526" s="1909"/>
      <c r="AO526" s="1909"/>
      <c r="AP526" s="1909"/>
      <c r="AQ526" s="1909"/>
      <c r="AR526" s="1909"/>
      <c r="AS526" s="1909"/>
      <c r="AT526" s="1909"/>
      <c r="AU526" s="1909"/>
      <c r="AV526" s="1909"/>
      <c r="AW526" s="1909"/>
      <c r="AX526" s="1909"/>
      <c r="AY526" s="1909"/>
      <c r="AZ526" s="1909"/>
      <c r="BA526" s="1909"/>
      <c r="BB526" s="1909"/>
      <c r="BC526" s="1909"/>
      <c r="BD526" s="1909"/>
      <c r="BE526" s="1909"/>
      <c r="BF526" s="1909"/>
      <c r="BG526" s="1909"/>
      <c r="BH526" s="1909"/>
      <c r="BI526" s="1909"/>
    </row>
    <row r="527" spans="1:61">
      <c r="A527" s="1956"/>
      <c r="B527" s="1955"/>
      <c r="C527" s="1955"/>
      <c r="D527" s="1955"/>
      <c r="E527" s="1955"/>
      <c r="F527" s="1955"/>
      <c r="G527" s="1955"/>
      <c r="H527" s="1909"/>
      <c r="I527" s="1909"/>
      <c r="J527" s="1909"/>
      <c r="K527" s="1909"/>
      <c r="L527" s="1909"/>
      <c r="M527" s="1909"/>
      <c r="N527" s="1909"/>
      <c r="O527" s="1909"/>
      <c r="P527" s="1909"/>
      <c r="Q527" s="1909"/>
      <c r="R527" s="1909"/>
      <c r="S527" s="1909"/>
      <c r="T527" s="1909"/>
      <c r="U527" s="1909"/>
      <c r="V527" s="1909"/>
      <c r="W527" s="1909"/>
      <c r="X527" s="1909"/>
      <c r="Y527" s="1909"/>
      <c r="Z527" s="1909"/>
      <c r="AA527" s="1909"/>
      <c r="AB527" s="1909"/>
      <c r="AC527" s="1909"/>
      <c r="AD527" s="1909"/>
      <c r="AE527" s="1909"/>
      <c r="AF527" s="1909"/>
      <c r="AG527" s="1909"/>
      <c r="AH527" s="1909"/>
      <c r="AI527" s="1909"/>
      <c r="AJ527" s="1909"/>
      <c r="AK527" s="1909"/>
      <c r="AL527" s="1909"/>
      <c r="AM527" s="1909"/>
      <c r="AN527" s="1909"/>
      <c r="AO527" s="1909"/>
      <c r="AP527" s="1909"/>
      <c r="AQ527" s="1909"/>
      <c r="AR527" s="1909"/>
      <c r="AS527" s="1909"/>
      <c r="AT527" s="1909"/>
      <c r="AU527" s="1909"/>
      <c r="AV527" s="1909"/>
      <c r="AW527" s="1909"/>
      <c r="AX527" s="1909"/>
      <c r="AY527" s="1909"/>
      <c r="AZ527" s="1909"/>
      <c r="BA527" s="1909"/>
      <c r="BB527" s="1909"/>
      <c r="BC527" s="1909"/>
      <c r="BD527" s="1909"/>
      <c r="BE527" s="1909"/>
      <c r="BF527" s="1909"/>
      <c r="BG527" s="1909"/>
      <c r="BH527" s="1909"/>
      <c r="BI527" s="1909"/>
    </row>
    <row r="528" spans="1:61">
      <c r="A528" s="1956"/>
      <c r="B528" s="1955"/>
      <c r="C528" s="1955"/>
      <c r="D528" s="1955"/>
      <c r="E528" s="1955"/>
      <c r="F528" s="1955"/>
      <c r="G528" s="1955"/>
      <c r="H528" s="1909"/>
      <c r="I528" s="1909"/>
      <c r="J528" s="1909"/>
      <c r="K528" s="1909"/>
      <c r="L528" s="1909"/>
      <c r="M528" s="1909"/>
      <c r="N528" s="1909"/>
      <c r="O528" s="1909"/>
      <c r="P528" s="1909"/>
      <c r="Q528" s="1909"/>
      <c r="R528" s="1909"/>
      <c r="S528" s="1909"/>
      <c r="T528" s="1909"/>
      <c r="U528" s="1909"/>
      <c r="V528" s="1909"/>
      <c r="W528" s="1909"/>
      <c r="X528" s="1909"/>
      <c r="Y528" s="1909"/>
      <c r="Z528" s="1909"/>
      <c r="AA528" s="1909"/>
      <c r="AB528" s="1909"/>
      <c r="AC528" s="1909"/>
      <c r="AD528" s="1909"/>
      <c r="AE528" s="1909"/>
      <c r="AF528" s="1909"/>
      <c r="AG528" s="1909"/>
      <c r="AH528" s="1909"/>
      <c r="AI528" s="1909"/>
      <c r="AJ528" s="1909"/>
      <c r="AK528" s="1909"/>
      <c r="AL528" s="1909"/>
      <c r="AM528" s="1909"/>
      <c r="AN528" s="1909"/>
      <c r="AO528" s="1909"/>
      <c r="AP528" s="1909"/>
      <c r="AQ528" s="1909"/>
      <c r="AR528" s="1909"/>
      <c r="AS528" s="1909"/>
      <c r="AT528" s="1909"/>
      <c r="AU528" s="1909"/>
      <c r="AV528" s="1909"/>
      <c r="AW528" s="1909"/>
      <c r="AX528" s="1909"/>
      <c r="AY528" s="1909"/>
      <c r="AZ528" s="1909"/>
      <c r="BA528" s="1909"/>
      <c r="BB528" s="1909"/>
      <c r="BC528" s="1909"/>
      <c r="BD528" s="1909"/>
      <c r="BE528" s="1909"/>
      <c r="BF528" s="1909"/>
      <c r="BG528" s="1909"/>
      <c r="BH528" s="1909"/>
      <c r="BI528" s="1909"/>
    </row>
    <row r="529" spans="1:61">
      <c r="A529" s="1956"/>
      <c r="B529" s="1955"/>
      <c r="C529" s="1955"/>
      <c r="D529" s="1955"/>
      <c r="E529" s="1955"/>
      <c r="F529" s="1955"/>
      <c r="G529" s="1955"/>
      <c r="H529" s="1909"/>
      <c r="I529" s="1909"/>
      <c r="J529" s="1909"/>
      <c r="K529" s="1909"/>
      <c r="L529" s="1909"/>
      <c r="M529" s="1909"/>
      <c r="N529" s="1909"/>
      <c r="O529" s="1909"/>
      <c r="P529" s="1909"/>
      <c r="Q529" s="1909"/>
      <c r="R529" s="1909"/>
      <c r="S529" s="1909"/>
      <c r="T529" s="1909"/>
      <c r="U529" s="1909"/>
      <c r="V529" s="1909"/>
      <c r="W529" s="1909"/>
      <c r="X529" s="1909"/>
      <c r="Y529" s="1909"/>
      <c r="Z529" s="1909"/>
      <c r="AA529" s="1909"/>
      <c r="AB529" s="1909"/>
      <c r="AC529" s="1909"/>
      <c r="AD529" s="1909"/>
      <c r="AE529" s="1909"/>
      <c r="AF529" s="1909"/>
      <c r="AG529" s="1909"/>
      <c r="AH529" s="1909"/>
      <c r="AI529" s="1909"/>
      <c r="AJ529" s="1909"/>
      <c r="AK529" s="1909"/>
      <c r="AL529" s="1909"/>
      <c r="AM529" s="1909"/>
      <c r="AN529" s="1909"/>
      <c r="AO529" s="1909"/>
      <c r="AP529" s="1909"/>
      <c r="AQ529" s="1909"/>
      <c r="AR529" s="1909"/>
      <c r="AS529" s="1909"/>
      <c r="AT529" s="1909"/>
      <c r="AU529" s="1909"/>
      <c r="AV529" s="1909"/>
      <c r="AW529" s="1909"/>
      <c r="AX529" s="1909"/>
      <c r="AY529" s="1909"/>
      <c r="AZ529" s="1909"/>
      <c r="BA529" s="1909"/>
      <c r="BB529" s="1909"/>
      <c r="BC529" s="1909"/>
      <c r="BD529" s="1909"/>
      <c r="BE529" s="1909"/>
      <c r="BF529" s="1909"/>
      <c r="BG529" s="1909"/>
      <c r="BH529" s="1909"/>
      <c r="BI529" s="1909"/>
    </row>
    <row r="530" spans="1:61">
      <c r="A530" s="1956"/>
      <c r="B530" s="1955"/>
      <c r="C530" s="1955"/>
      <c r="D530" s="1955"/>
      <c r="E530" s="1955"/>
      <c r="F530" s="1955"/>
      <c r="G530" s="1955"/>
      <c r="H530" s="1909"/>
      <c r="I530" s="1909"/>
      <c r="J530" s="1909"/>
      <c r="K530" s="1909"/>
      <c r="L530" s="1909"/>
      <c r="M530" s="1909"/>
      <c r="N530" s="1909"/>
      <c r="O530" s="1909"/>
      <c r="P530" s="1909"/>
      <c r="Q530" s="1909"/>
      <c r="R530" s="1909"/>
      <c r="S530" s="1909"/>
      <c r="T530" s="1909"/>
      <c r="U530" s="1909"/>
      <c r="V530" s="1909"/>
      <c r="W530" s="1909"/>
      <c r="X530" s="1909"/>
      <c r="Y530" s="1909"/>
      <c r="Z530" s="1909"/>
      <c r="AA530" s="1909"/>
      <c r="AB530" s="1909"/>
      <c r="AC530" s="1909"/>
      <c r="AD530" s="1909"/>
      <c r="AE530" s="1909"/>
      <c r="AF530" s="1909"/>
      <c r="AG530" s="1909"/>
      <c r="AH530" s="1909"/>
      <c r="AI530" s="1909"/>
      <c r="AJ530" s="1909"/>
      <c r="AK530" s="1909"/>
      <c r="AL530" s="1909"/>
      <c r="AM530" s="1909"/>
      <c r="AN530" s="1909"/>
      <c r="AO530" s="1909"/>
      <c r="AP530" s="1909"/>
      <c r="AQ530" s="1909"/>
      <c r="AR530" s="1909"/>
      <c r="AS530" s="1909"/>
      <c r="AT530" s="1909"/>
      <c r="AU530" s="1909"/>
      <c r="AV530" s="1909"/>
      <c r="AW530" s="1909"/>
      <c r="AX530" s="1909"/>
      <c r="AY530" s="1909"/>
      <c r="AZ530" s="1909"/>
      <c r="BA530" s="1909"/>
      <c r="BB530" s="1909"/>
      <c r="BC530" s="1909"/>
      <c r="BD530" s="1909"/>
      <c r="BE530" s="1909"/>
      <c r="BF530" s="1909"/>
      <c r="BG530" s="1909"/>
      <c r="BH530" s="1909"/>
      <c r="BI530" s="1909"/>
    </row>
    <row r="531" spans="1:61">
      <c r="A531" s="1956"/>
      <c r="B531" s="1955"/>
      <c r="C531" s="1955"/>
      <c r="D531" s="1955"/>
      <c r="E531" s="1955"/>
      <c r="F531" s="1955"/>
      <c r="G531" s="1955"/>
      <c r="H531" s="1909"/>
      <c r="I531" s="1909"/>
      <c r="J531" s="1909"/>
      <c r="K531" s="1909"/>
      <c r="L531" s="1909"/>
      <c r="M531" s="1909"/>
      <c r="N531" s="1909"/>
      <c r="O531" s="1909"/>
      <c r="P531" s="1909"/>
      <c r="Q531" s="1909"/>
      <c r="R531" s="1909"/>
      <c r="S531" s="1909"/>
      <c r="T531" s="1909"/>
      <c r="U531" s="1909"/>
      <c r="V531" s="1909"/>
      <c r="W531" s="1909"/>
      <c r="X531" s="1909"/>
      <c r="Y531" s="1909"/>
      <c r="Z531" s="1909"/>
      <c r="AA531" s="1909"/>
      <c r="AB531" s="1909"/>
      <c r="AC531" s="1909"/>
      <c r="AD531" s="1909"/>
      <c r="AE531" s="1909"/>
      <c r="AF531" s="1909"/>
      <c r="AG531" s="1909"/>
      <c r="AH531" s="1909"/>
      <c r="AI531" s="1909"/>
      <c r="AJ531" s="1909"/>
      <c r="AK531" s="1909"/>
      <c r="AL531" s="1909"/>
      <c r="AM531" s="1909"/>
      <c r="AN531" s="1909"/>
      <c r="AO531" s="1909"/>
      <c r="AP531" s="1909"/>
      <c r="AQ531" s="1909"/>
      <c r="AR531" s="1909"/>
      <c r="AS531" s="1909"/>
      <c r="AT531" s="1909"/>
      <c r="AU531" s="1909"/>
      <c r="AV531" s="1909"/>
      <c r="AW531" s="1909"/>
      <c r="AX531" s="1909"/>
      <c r="AY531" s="1909"/>
      <c r="AZ531" s="1909"/>
      <c r="BA531" s="1909"/>
      <c r="BB531" s="1909"/>
      <c r="BC531" s="1909"/>
      <c r="BD531" s="1909"/>
      <c r="BE531" s="1909"/>
      <c r="BF531" s="1909"/>
      <c r="BG531" s="1909"/>
      <c r="BH531" s="1909"/>
      <c r="BI531" s="1909"/>
    </row>
    <row r="532" spans="1:61">
      <c r="A532" s="1956"/>
      <c r="B532" s="1955"/>
      <c r="C532" s="1955"/>
      <c r="D532" s="1955"/>
      <c r="E532" s="1955"/>
      <c r="F532" s="1955"/>
      <c r="G532" s="1955"/>
      <c r="H532" s="1909"/>
      <c r="I532" s="1909"/>
      <c r="J532" s="1909"/>
      <c r="K532" s="1909"/>
      <c r="L532" s="1909"/>
      <c r="M532" s="1909"/>
      <c r="N532" s="1909"/>
      <c r="O532" s="1909"/>
      <c r="P532" s="1909"/>
      <c r="Q532" s="1909"/>
      <c r="R532" s="1909"/>
      <c r="S532" s="1909"/>
      <c r="T532" s="1909"/>
      <c r="U532" s="1909"/>
      <c r="V532" s="1909"/>
      <c r="W532" s="1909"/>
      <c r="X532" s="1909"/>
      <c r="Y532" s="1909"/>
      <c r="Z532" s="1909"/>
      <c r="AA532" s="1909"/>
      <c r="AB532" s="1909"/>
      <c r="AC532" s="1909"/>
      <c r="AD532" s="1909"/>
      <c r="AE532" s="1909"/>
      <c r="AF532" s="1909"/>
      <c r="AG532" s="1909"/>
      <c r="AH532" s="1909"/>
      <c r="AI532" s="1909"/>
      <c r="AJ532" s="1909"/>
      <c r="AK532" s="1909"/>
      <c r="AL532" s="1909"/>
      <c r="AM532" s="1909"/>
      <c r="AN532" s="1909"/>
      <c r="AO532" s="1909"/>
      <c r="AP532" s="1909"/>
      <c r="AQ532" s="1909"/>
      <c r="AR532" s="1909"/>
      <c r="AS532" s="1909"/>
      <c r="AT532" s="1909"/>
      <c r="AU532" s="1909"/>
      <c r="AV532" s="1909"/>
      <c r="AW532" s="1909"/>
      <c r="AX532" s="1909"/>
      <c r="AY532" s="1909"/>
      <c r="AZ532" s="1909"/>
      <c r="BA532" s="1909"/>
      <c r="BB532" s="1909"/>
      <c r="BC532" s="1909"/>
      <c r="BD532" s="1909"/>
      <c r="BE532" s="1909"/>
      <c r="BF532" s="1909"/>
      <c r="BG532" s="1909"/>
      <c r="BH532" s="1909"/>
      <c r="BI532" s="1909"/>
    </row>
    <row r="533" spans="1:61">
      <c r="A533" s="1956"/>
      <c r="B533" s="1955"/>
      <c r="C533" s="1955"/>
      <c r="D533" s="1955"/>
      <c r="E533" s="1955"/>
      <c r="F533" s="1955"/>
      <c r="G533" s="1955"/>
      <c r="H533" s="1909"/>
      <c r="I533" s="1909"/>
      <c r="J533" s="1909"/>
      <c r="K533" s="1909"/>
      <c r="L533" s="1909"/>
      <c r="M533" s="1909"/>
      <c r="N533" s="1909"/>
      <c r="O533" s="1909"/>
      <c r="P533" s="1909"/>
      <c r="Q533" s="1909"/>
      <c r="R533" s="1909"/>
      <c r="S533" s="1909"/>
      <c r="T533" s="1909"/>
      <c r="U533" s="1909"/>
      <c r="V533" s="1909"/>
      <c r="W533" s="1909"/>
      <c r="X533" s="1909"/>
      <c r="Y533" s="1909"/>
      <c r="Z533" s="1909"/>
      <c r="AA533" s="1909"/>
      <c r="AB533" s="1909"/>
      <c r="AC533" s="1909"/>
      <c r="AD533" s="1909"/>
      <c r="AE533" s="1909"/>
      <c r="AF533" s="1909"/>
      <c r="AG533" s="1909"/>
      <c r="AH533" s="1909"/>
      <c r="AI533" s="1909"/>
      <c r="AJ533" s="1909"/>
      <c r="AK533" s="1909"/>
      <c r="AL533" s="1909"/>
      <c r="AM533" s="1909"/>
      <c r="AN533" s="1909"/>
      <c r="AO533" s="1909"/>
      <c r="AP533" s="1909"/>
      <c r="AQ533" s="1909"/>
      <c r="AR533" s="1909"/>
      <c r="AS533" s="1909"/>
      <c r="AT533" s="1909"/>
      <c r="AU533" s="1909"/>
      <c r="AV533" s="1909"/>
      <c r="AW533" s="1909"/>
      <c r="AX533" s="1909"/>
      <c r="AY533" s="1909"/>
      <c r="AZ533" s="1909"/>
      <c r="BA533" s="1909"/>
      <c r="BB533" s="1909"/>
      <c r="BC533" s="1909"/>
      <c r="BD533" s="1909"/>
      <c r="BE533" s="1909"/>
      <c r="BF533" s="1909"/>
      <c r="BG533" s="1909"/>
      <c r="BH533" s="1909"/>
      <c r="BI533" s="1909"/>
    </row>
    <row r="534" spans="1:61">
      <c r="A534" s="1956"/>
      <c r="B534" s="1955"/>
      <c r="C534" s="1955"/>
      <c r="D534" s="1955"/>
      <c r="E534" s="1955"/>
      <c r="F534" s="1955"/>
      <c r="G534" s="1955"/>
      <c r="H534" s="1909"/>
      <c r="I534" s="1909"/>
      <c r="J534" s="1909"/>
      <c r="K534" s="1909"/>
      <c r="L534" s="1909"/>
      <c r="M534" s="1909"/>
      <c r="N534" s="1909"/>
      <c r="O534" s="1909"/>
      <c r="P534" s="1909"/>
      <c r="Q534" s="1909"/>
      <c r="R534" s="1909"/>
      <c r="S534" s="1909"/>
      <c r="T534" s="1909"/>
      <c r="U534" s="1909"/>
      <c r="V534" s="1909"/>
      <c r="W534" s="1909"/>
      <c r="X534" s="1909"/>
      <c r="Y534" s="1909"/>
      <c r="Z534" s="1909"/>
      <c r="AA534" s="1909"/>
      <c r="AB534" s="1909"/>
      <c r="AC534" s="1909"/>
      <c r="AD534" s="1909"/>
      <c r="AE534" s="1909"/>
      <c r="AF534" s="1909"/>
      <c r="AG534" s="1909"/>
      <c r="AH534" s="1909"/>
      <c r="AI534" s="1909"/>
      <c r="AJ534" s="1909"/>
      <c r="AK534" s="1909"/>
      <c r="AL534" s="1909"/>
      <c r="AM534" s="1909"/>
      <c r="AN534" s="1909"/>
      <c r="AO534" s="1909"/>
      <c r="AP534" s="1909"/>
      <c r="AQ534" s="1909"/>
      <c r="AR534" s="1909"/>
      <c r="AS534" s="1909"/>
      <c r="AT534" s="1909"/>
      <c r="AU534" s="1909"/>
      <c r="AV534" s="1909"/>
      <c r="AW534" s="1909"/>
      <c r="AX534" s="1909"/>
      <c r="AY534" s="1909"/>
      <c r="AZ534" s="1909"/>
      <c r="BA534" s="1909"/>
      <c r="BB534" s="1909"/>
      <c r="BC534" s="1909"/>
      <c r="BD534" s="1909"/>
      <c r="BE534" s="1909"/>
      <c r="BF534" s="1909"/>
      <c r="BG534" s="1909"/>
      <c r="BH534" s="1909"/>
      <c r="BI534" s="1909"/>
    </row>
    <row r="535" spans="1:61">
      <c r="A535" s="1956"/>
      <c r="B535" s="1955"/>
      <c r="C535" s="1955"/>
      <c r="D535" s="1955"/>
      <c r="E535" s="1955"/>
      <c r="F535" s="1955"/>
      <c r="G535" s="1955"/>
      <c r="H535" s="1909"/>
      <c r="I535" s="1909"/>
      <c r="J535" s="1909"/>
      <c r="K535" s="1909"/>
      <c r="L535" s="1909"/>
      <c r="M535" s="1909"/>
      <c r="N535" s="1909"/>
      <c r="O535" s="1909"/>
      <c r="P535" s="1909"/>
      <c r="Q535" s="1909"/>
      <c r="R535" s="1909"/>
      <c r="S535" s="1909"/>
      <c r="T535" s="1909"/>
      <c r="U535" s="1909"/>
      <c r="V535" s="1909"/>
      <c r="W535" s="1909"/>
      <c r="X535" s="1909"/>
      <c r="Y535" s="1909"/>
      <c r="Z535" s="1909"/>
      <c r="AA535" s="1909"/>
      <c r="AB535" s="1909"/>
      <c r="AC535" s="1909"/>
      <c r="AD535" s="1909"/>
      <c r="AE535" s="1909"/>
      <c r="AF535" s="1909"/>
      <c r="AG535" s="1909"/>
      <c r="AH535" s="1909"/>
      <c r="AI535" s="1909"/>
      <c r="AJ535" s="1909"/>
      <c r="AK535" s="1909"/>
      <c r="AL535" s="1909"/>
      <c r="AM535" s="1909"/>
      <c r="AN535" s="1909"/>
      <c r="AO535" s="1909"/>
      <c r="AP535" s="1909"/>
      <c r="AQ535" s="1909"/>
      <c r="AR535" s="1909"/>
      <c r="AS535" s="1909"/>
      <c r="AT535" s="1909"/>
      <c r="AU535" s="1909"/>
      <c r="AV535" s="1909"/>
      <c r="AW535" s="1909"/>
      <c r="AX535" s="1909"/>
      <c r="AY535" s="1909"/>
      <c r="AZ535" s="1909"/>
      <c r="BA535" s="1909"/>
      <c r="BB535" s="1909"/>
      <c r="BC535" s="1909"/>
      <c r="BD535" s="1909"/>
      <c r="BE535" s="1909"/>
      <c r="BF535" s="1909"/>
      <c r="BG535" s="1909"/>
      <c r="BH535" s="1909"/>
      <c r="BI535" s="1909"/>
    </row>
    <row r="536" spans="1:61">
      <c r="A536" s="1956"/>
      <c r="B536" s="1955"/>
      <c r="C536" s="1955"/>
      <c r="D536" s="1955"/>
      <c r="E536" s="1955"/>
      <c r="F536" s="1955"/>
      <c r="G536" s="1955"/>
      <c r="H536" s="1909"/>
      <c r="I536" s="1909"/>
      <c r="J536" s="1909"/>
      <c r="K536" s="1909"/>
      <c r="L536" s="1909"/>
      <c r="M536" s="1909"/>
      <c r="N536" s="1909"/>
      <c r="O536" s="1909"/>
      <c r="P536" s="1909"/>
      <c r="Q536" s="1909"/>
      <c r="R536" s="1909"/>
      <c r="S536" s="1909"/>
      <c r="T536" s="1909"/>
      <c r="U536" s="1909"/>
      <c r="V536" s="1909"/>
      <c r="W536" s="1909"/>
      <c r="X536" s="1909"/>
      <c r="Y536" s="1909"/>
      <c r="Z536" s="1909"/>
      <c r="AA536" s="1909"/>
      <c r="AB536" s="1909"/>
      <c r="AC536" s="1909"/>
      <c r="AD536" s="1909"/>
      <c r="AE536" s="1909"/>
      <c r="AF536" s="1909"/>
      <c r="AG536" s="1909"/>
      <c r="AH536" s="1909"/>
      <c r="AI536" s="1909"/>
      <c r="AJ536" s="1909"/>
      <c r="AK536" s="1909"/>
      <c r="AL536" s="1909"/>
      <c r="AM536" s="1909"/>
      <c r="AN536" s="1909"/>
      <c r="AO536" s="1909"/>
      <c r="AP536" s="1909"/>
      <c r="AQ536" s="1909"/>
      <c r="AR536" s="1909"/>
      <c r="AS536" s="1909"/>
      <c r="AT536" s="1909"/>
      <c r="AU536" s="1909"/>
      <c r="AV536" s="1909"/>
      <c r="AW536" s="1909"/>
      <c r="AX536" s="1909"/>
      <c r="AY536" s="1909"/>
      <c r="AZ536" s="1909"/>
      <c r="BA536" s="1909"/>
      <c r="BB536" s="1909"/>
      <c r="BC536" s="1909"/>
      <c r="BD536" s="1909"/>
      <c r="BE536" s="1909"/>
      <c r="BF536" s="1909"/>
      <c r="BG536" s="1909"/>
      <c r="BH536" s="1909"/>
      <c r="BI536" s="1909"/>
    </row>
    <row r="537" spans="1:61">
      <c r="A537" s="1956"/>
      <c r="B537" s="1955"/>
      <c r="C537" s="1955"/>
      <c r="D537" s="1955"/>
      <c r="E537" s="1955"/>
      <c r="F537" s="1955"/>
      <c r="G537" s="1955"/>
      <c r="H537" s="1909"/>
      <c r="I537" s="1909"/>
      <c r="J537" s="1909"/>
      <c r="K537" s="1909"/>
      <c r="L537" s="1909"/>
      <c r="M537" s="1909"/>
      <c r="N537" s="1909"/>
      <c r="O537" s="1909"/>
      <c r="P537" s="1909"/>
      <c r="Q537" s="1909"/>
      <c r="R537" s="1909"/>
      <c r="S537" s="1909"/>
      <c r="T537" s="1909"/>
      <c r="U537" s="1909"/>
      <c r="V537" s="1909"/>
      <c r="W537" s="1909"/>
      <c r="X537" s="1909"/>
      <c r="Y537" s="1909"/>
      <c r="Z537" s="1909"/>
      <c r="AA537" s="1909"/>
      <c r="AB537" s="1909"/>
      <c r="AC537" s="1909"/>
      <c r="AD537" s="1909"/>
      <c r="AE537" s="1909"/>
      <c r="AF537" s="1909"/>
      <c r="AG537" s="1909"/>
      <c r="AH537" s="1909"/>
      <c r="AI537" s="1909"/>
      <c r="AJ537" s="1909"/>
      <c r="AK537" s="1909"/>
      <c r="AL537" s="1909"/>
      <c r="AM537" s="1909"/>
      <c r="AN537" s="1909"/>
      <c r="AO537" s="1909"/>
      <c r="AP537" s="1909"/>
      <c r="AQ537" s="1909"/>
      <c r="AR537" s="1909"/>
      <c r="AS537" s="1909"/>
      <c r="AT537" s="1909"/>
      <c r="AU537" s="1909"/>
      <c r="AV537" s="1909"/>
      <c r="AW537" s="1909"/>
      <c r="AX537" s="1909"/>
      <c r="AY537" s="1909"/>
      <c r="AZ537" s="1909"/>
      <c r="BA537" s="1909"/>
      <c r="BB537" s="1909"/>
      <c r="BC537" s="1909"/>
      <c r="BD537" s="1909"/>
      <c r="BE537" s="1909"/>
      <c r="BF537" s="1909"/>
      <c r="BG537" s="1909"/>
      <c r="BH537" s="1909"/>
      <c r="BI537" s="1909"/>
    </row>
    <row r="538" spans="1:61">
      <c r="A538" s="1956"/>
      <c r="B538" s="1955"/>
      <c r="C538" s="1955"/>
      <c r="D538" s="1955"/>
      <c r="E538" s="1955"/>
      <c r="F538" s="1955"/>
      <c r="G538" s="1955"/>
      <c r="H538" s="1909"/>
      <c r="I538" s="1909"/>
      <c r="J538" s="1909"/>
      <c r="K538" s="1909"/>
      <c r="L538" s="1909"/>
      <c r="M538" s="1909"/>
      <c r="N538" s="1909"/>
      <c r="O538" s="1909"/>
      <c r="P538" s="1909"/>
      <c r="Q538" s="1909"/>
      <c r="R538" s="1909"/>
      <c r="S538" s="1909"/>
      <c r="T538" s="1909"/>
      <c r="U538" s="1909"/>
      <c r="V538" s="1909"/>
      <c r="W538" s="1909"/>
      <c r="X538" s="1909"/>
      <c r="Y538" s="1909"/>
      <c r="Z538" s="1909"/>
      <c r="AA538" s="1909"/>
      <c r="AB538" s="1909"/>
      <c r="AC538" s="1909"/>
      <c r="AD538" s="1909"/>
      <c r="AE538" s="1909"/>
      <c r="AF538" s="1909"/>
      <c r="AG538" s="1909"/>
      <c r="AH538" s="1909"/>
      <c r="AI538" s="1909"/>
      <c r="AJ538" s="1909"/>
      <c r="AK538" s="1909"/>
      <c r="AL538" s="1909"/>
      <c r="AM538" s="1909"/>
      <c r="AN538" s="1909"/>
      <c r="AO538" s="1909"/>
      <c r="AP538" s="1909"/>
      <c r="AQ538" s="1909"/>
      <c r="AR538" s="1909"/>
      <c r="AS538" s="1909"/>
      <c r="AT538" s="1909"/>
      <c r="AU538" s="1909"/>
      <c r="AV538" s="1909"/>
      <c r="AW538" s="1909"/>
      <c r="AX538" s="1909"/>
      <c r="AY538" s="1909"/>
      <c r="AZ538" s="1909"/>
      <c r="BA538" s="1909"/>
      <c r="BB538" s="1909"/>
      <c r="BC538" s="1909"/>
      <c r="BD538" s="1909"/>
      <c r="BE538" s="1909"/>
      <c r="BF538" s="1909"/>
      <c r="BG538" s="1909"/>
      <c r="BH538" s="1909"/>
      <c r="BI538" s="1909"/>
    </row>
    <row r="539" spans="1:61">
      <c r="A539" s="1956"/>
      <c r="B539" s="1955"/>
      <c r="C539" s="1955"/>
      <c r="D539" s="1955"/>
      <c r="E539" s="1955"/>
      <c r="F539" s="1955"/>
      <c r="G539" s="1955"/>
      <c r="H539" s="1909"/>
      <c r="I539" s="1909"/>
      <c r="J539" s="1909"/>
      <c r="K539" s="1909"/>
      <c r="L539" s="1909"/>
      <c r="M539" s="1909"/>
      <c r="N539" s="1909"/>
      <c r="O539" s="1909"/>
      <c r="P539" s="1909"/>
      <c r="Q539" s="1909"/>
      <c r="R539" s="1909"/>
      <c r="S539" s="1909"/>
      <c r="T539" s="1909"/>
      <c r="U539" s="1909"/>
      <c r="V539" s="1909"/>
      <c r="W539" s="1909"/>
      <c r="X539" s="1909"/>
      <c r="Y539" s="1909"/>
      <c r="Z539" s="1909"/>
      <c r="AA539" s="1909"/>
      <c r="AB539" s="1909"/>
      <c r="AC539" s="1909"/>
      <c r="AD539" s="1909"/>
      <c r="AE539" s="1909"/>
      <c r="AF539" s="1909"/>
      <c r="AG539" s="1909"/>
      <c r="AH539" s="1909"/>
      <c r="AI539" s="1909"/>
      <c r="AJ539" s="1909"/>
      <c r="AK539" s="1909"/>
      <c r="AL539" s="1909"/>
      <c r="AM539" s="1909"/>
      <c r="AN539" s="1909"/>
      <c r="AO539" s="1909"/>
      <c r="AP539" s="1909"/>
      <c r="AQ539" s="1909"/>
      <c r="AR539" s="1909"/>
      <c r="AS539" s="1909"/>
      <c r="AT539" s="1909"/>
      <c r="AU539" s="1909"/>
      <c r="AV539" s="1909"/>
      <c r="AW539" s="1909"/>
      <c r="AX539" s="1909"/>
      <c r="AY539" s="1909"/>
      <c r="AZ539" s="1909"/>
      <c r="BA539" s="1909"/>
      <c r="BB539" s="1909"/>
      <c r="BC539" s="1909"/>
      <c r="BD539" s="1909"/>
      <c r="BE539" s="1909"/>
      <c r="BF539" s="1909"/>
      <c r="BG539" s="1909"/>
      <c r="BH539" s="1909"/>
      <c r="BI539" s="1909"/>
    </row>
    <row r="540" spans="1:61">
      <c r="A540" s="1956"/>
      <c r="B540" s="1955"/>
      <c r="C540" s="1955"/>
      <c r="D540" s="1955"/>
      <c r="E540" s="1955"/>
      <c r="F540" s="1955"/>
      <c r="G540" s="1955"/>
      <c r="H540" s="1909"/>
      <c r="I540" s="1909"/>
      <c r="J540" s="1909"/>
      <c r="K540" s="1909"/>
      <c r="L540" s="1909"/>
      <c r="M540" s="1909"/>
      <c r="N540" s="1909"/>
      <c r="O540" s="1909"/>
      <c r="P540" s="1909"/>
      <c r="Q540" s="1909"/>
      <c r="R540" s="1909"/>
      <c r="S540" s="1909"/>
      <c r="T540" s="1909"/>
      <c r="U540" s="1909"/>
      <c r="V540" s="1909"/>
      <c r="W540" s="1909"/>
      <c r="X540" s="1909"/>
      <c r="Y540" s="1909"/>
      <c r="Z540" s="1909"/>
      <c r="AA540" s="1909"/>
      <c r="AB540" s="1909"/>
      <c r="AC540" s="1909"/>
      <c r="AD540" s="1909"/>
      <c r="AE540" s="1909"/>
      <c r="AF540" s="1909"/>
      <c r="AG540" s="1909"/>
      <c r="AH540" s="1909"/>
      <c r="AI540" s="1909"/>
      <c r="AJ540" s="1909"/>
      <c r="AK540" s="1909"/>
      <c r="AL540" s="1909"/>
      <c r="AM540" s="1909"/>
      <c r="AN540" s="1909"/>
      <c r="AO540" s="1909"/>
      <c r="AP540" s="1909"/>
      <c r="AQ540" s="1909"/>
      <c r="AR540" s="1909"/>
      <c r="AS540" s="1909"/>
      <c r="AT540" s="1909"/>
      <c r="AU540" s="1909"/>
      <c r="AV540" s="1909"/>
      <c r="AW540" s="1909"/>
      <c r="AX540" s="1909"/>
      <c r="AY540" s="1909"/>
      <c r="AZ540" s="1909"/>
      <c r="BA540" s="1909"/>
      <c r="BB540" s="1909"/>
      <c r="BC540" s="1909"/>
      <c r="BD540" s="1909"/>
      <c r="BE540" s="1909"/>
      <c r="BF540" s="1909"/>
      <c r="BG540" s="1909"/>
      <c r="BH540" s="1909"/>
      <c r="BI540" s="1909"/>
    </row>
    <row r="541" spans="1:61">
      <c r="A541" s="1956"/>
      <c r="B541" s="1955"/>
      <c r="C541" s="1955"/>
      <c r="D541" s="1955"/>
      <c r="E541" s="1955"/>
      <c r="F541" s="1955"/>
      <c r="G541" s="1955"/>
      <c r="H541" s="1909"/>
      <c r="I541" s="1909"/>
      <c r="J541" s="1909"/>
      <c r="K541" s="1909"/>
      <c r="L541" s="1909"/>
      <c r="M541" s="1909"/>
      <c r="N541" s="1909"/>
      <c r="O541" s="1909"/>
      <c r="P541" s="1909"/>
      <c r="Q541" s="1909"/>
      <c r="R541" s="1909"/>
      <c r="S541" s="1909"/>
      <c r="T541" s="1909"/>
      <c r="U541" s="1909"/>
      <c r="V541" s="1909"/>
      <c r="W541" s="1909"/>
      <c r="X541" s="1909"/>
      <c r="Y541" s="1909"/>
      <c r="Z541" s="1909"/>
      <c r="AA541" s="1909"/>
      <c r="AB541" s="1909"/>
      <c r="AC541" s="1909"/>
      <c r="AD541" s="1909"/>
      <c r="AE541" s="1909"/>
      <c r="AF541" s="1909"/>
      <c r="AG541" s="1909"/>
      <c r="AH541" s="1909"/>
      <c r="AI541" s="1909"/>
      <c r="AJ541" s="1909"/>
      <c r="AK541" s="1909"/>
      <c r="AL541" s="1909"/>
      <c r="AM541" s="1909"/>
      <c r="AN541" s="1909"/>
      <c r="AO541" s="1909"/>
      <c r="AP541" s="1909"/>
      <c r="AQ541" s="1909"/>
      <c r="AR541" s="1909"/>
      <c r="AS541" s="1909"/>
      <c r="AT541" s="1909"/>
      <c r="AU541" s="1909"/>
      <c r="AV541" s="1909"/>
      <c r="AW541" s="1909"/>
      <c r="AX541" s="1909"/>
      <c r="AY541" s="1909"/>
      <c r="AZ541" s="1909"/>
      <c r="BA541" s="1909"/>
      <c r="BB541" s="1909"/>
      <c r="BC541" s="1909"/>
      <c r="BD541" s="1909"/>
      <c r="BE541" s="1909"/>
      <c r="BF541" s="1909"/>
      <c r="BG541" s="1909"/>
      <c r="BH541" s="1909"/>
      <c r="BI541" s="1909"/>
    </row>
    <row r="542" spans="1:61">
      <c r="A542" s="1956"/>
      <c r="B542" s="1955"/>
      <c r="C542" s="1955"/>
      <c r="D542" s="1955"/>
      <c r="E542" s="1955"/>
      <c r="F542" s="1955"/>
      <c r="G542" s="1955"/>
      <c r="H542" s="1909"/>
      <c r="I542" s="1909"/>
      <c r="J542" s="1909"/>
      <c r="K542" s="1909"/>
      <c r="L542" s="1909"/>
      <c r="M542" s="1909"/>
      <c r="N542" s="1909"/>
      <c r="O542" s="1909"/>
      <c r="P542" s="1909"/>
      <c r="Q542" s="1909"/>
      <c r="R542" s="1909"/>
      <c r="S542" s="1909"/>
      <c r="T542" s="1909"/>
      <c r="U542" s="1909"/>
      <c r="V542" s="1909"/>
      <c r="W542" s="1909"/>
      <c r="X542" s="1909"/>
      <c r="Y542" s="1909"/>
      <c r="Z542" s="1909"/>
      <c r="AA542" s="1909"/>
      <c r="AB542" s="1909"/>
      <c r="AC542" s="1909"/>
      <c r="AD542" s="1909"/>
      <c r="AE542" s="1909"/>
      <c r="AF542" s="1909"/>
      <c r="AG542" s="1909"/>
      <c r="AH542" s="1909"/>
      <c r="AI542" s="1909"/>
      <c r="AJ542" s="1909"/>
      <c r="AK542" s="1909"/>
      <c r="AL542" s="1909"/>
      <c r="AM542" s="1909"/>
      <c r="AN542" s="1909"/>
      <c r="AO542" s="1909"/>
      <c r="AP542" s="1909"/>
      <c r="AQ542" s="1909"/>
      <c r="AR542" s="1909"/>
      <c r="AS542" s="1909"/>
      <c r="AT542" s="1909"/>
      <c r="AU542" s="1909"/>
      <c r="AV542" s="1909"/>
      <c r="AW542" s="1909"/>
      <c r="AX542" s="1909"/>
      <c r="AY542" s="1909"/>
      <c r="AZ542" s="1909"/>
      <c r="BA542" s="1909"/>
      <c r="BB542" s="1909"/>
      <c r="BC542" s="1909"/>
      <c r="BD542" s="1909"/>
      <c r="BE542" s="1909"/>
      <c r="BF542" s="1909"/>
      <c r="BG542" s="1909"/>
      <c r="BH542" s="1909"/>
      <c r="BI542" s="1909"/>
    </row>
    <row r="543" spans="1:61">
      <c r="A543" s="1956"/>
      <c r="B543" s="1955"/>
      <c r="C543" s="1955"/>
      <c r="D543" s="1955"/>
      <c r="E543" s="1955"/>
      <c r="F543" s="1955"/>
      <c r="G543" s="1955"/>
      <c r="H543" s="1909"/>
      <c r="I543" s="1909"/>
      <c r="J543" s="1909"/>
      <c r="K543" s="1909"/>
      <c r="L543" s="1909"/>
      <c r="M543" s="1909"/>
      <c r="N543" s="1909"/>
      <c r="O543" s="1909"/>
      <c r="P543" s="1909"/>
      <c r="Q543" s="1909"/>
      <c r="R543" s="1909"/>
      <c r="S543" s="1909"/>
      <c r="T543" s="1909"/>
      <c r="U543" s="1909"/>
      <c r="V543" s="1909"/>
      <c r="W543" s="1909"/>
      <c r="X543" s="1909"/>
      <c r="Y543" s="1909"/>
      <c r="Z543" s="1909"/>
      <c r="AA543" s="1909"/>
      <c r="AB543" s="1909"/>
      <c r="AC543" s="1909"/>
      <c r="AD543" s="1909"/>
      <c r="AE543" s="1909"/>
      <c r="AF543" s="1909"/>
      <c r="AG543" s="1909"/>
      <c r="AH543" s="1909"/>
      <c r="AI543" s="1909"/>
      <c r="AJ543" s="1909"/>
      <c r="AK543" s="1909"/>
      <c r="AL543" s="1909"/>
      <c r="AM543" s="1909"/>
      <c r="AN543" s="1909"/>
      <c r="AO543" s="1909"/>
      <c r="AP543" s="1909"/>
      <c r="AQ543" s="1909"/>
      <c r="AR543" s="1909"/>
      <c r="AS543" s="1909"/>
      <c r="AT543" s="1909"/>
      <c r="AU543" s="1909"/>
      <c r="AV543" s="1909"/>
      <c r="AW543" s="1909"/>
      <c r="AX543" s="1909"/>
      <c r="AY543" s="1909"/>
      <c r="AZ543" s="1909"/>
      <c r="BA543" s="1909"/>
      <c r="BB543" s="1909"/>
      <c r="BC543" s="1909"/>
      <c r="BD543" s="1909"/>
      <c r="BE543" s="1909"/>
      <c r="BF543" s="1909"/>
      <c r="BG543" s="1909"/>
      <c r="BH543" s="1909"/>
      <c r="BI543" s="1909"/>
    </row>
    <row r="544" spans="1:61">
      <c r="A544" s="1956"/>
      <c r="B544" s="1955"/>
      <c r="C544" s="1955"/>
      <c r="D544" s="1955"/>
      <c r="E544" s="1955"/>
      <c r="F544" s="1955"/>
      <c r="G544" s="1955"/>
      <c r="H544" s="1909"/>
      <c r="I544" s="1909"/>
      <c r="J544" s="1909"/>
      <c r="K544" s="1909"/>
      <c r="L544" s="1909"/>
      <c r="M544" s="1909"/>
      <c r="N544" s="1909"/>
      <c r="O544" s="1909"/>
      <c r="P544" s="1909"/>
      <c r="Q544" s="1909"/>
      <c r="R544" s="1909"/>
      <c r="S544" s="1909"/>
      <c r="T544" s="1909"/>
      <c r="U544" s="1909"/>
      <c r="V544" s="1909"/>
      <c r="W544" s="1909"/>
      <c r="X544" s="1909"/>
      <c r="Y544" s="1909"/>
      <c r="Z544" s="1909"/>
      <c r="AA544" s="1909"/>
      <c r="AB544" s="1909"/>
      <c r="AC544" s="1909"/>
      <c r="AD544" s="1909"/>
      <c r="AE544" s="1909"/>
      <c r="AF544" s="1909"/>
      <c r="AG544" s="1909"/>
      <c r="AH544" s="1909"/>
      <c r="AI544" s="1909"/>
      <c r="AJ544" s="1909"/>
      <c r="AK544" s="1909"/>
      <c r="AL544" s="1909"/>
      <c r="AM544" s="1909"/>
      <c r="AN544" s="1909"/>
      <c r="AO544" s="1909"/>
      <c r="AP544" s="1909"/>
      <c r="AQ544" s="1909"/>
      <c r="AR544" s="1909"/>
      <c r="AS544" s="1909"/>
      <c r="AT544" s="1909"/>
      <c r="AU544" s="1909"/>
      <c r="AV544" s="1909"/>
      <c r="AW544" s="1909"/>
      <c r="AX544" s="1909"/>
      <c r="AY544" s="1909"/>
      <c r="AZ544" s="1909"/>
      <c r="BA544" s="1909"/>
      <c r="BB544" s="1909"/>
      <c r="BC544" s="1909"/>
      <c r="BD544" s="1909"/>
      <c r="BE544" s="1909"/>
      <c r="BF544" s="1909"/>
      <c r="BG544" s="1909"/>
      <c r="BH544" s="1909"/>
      <c r="BI544" s="1909"/>
    </row>
    <row r="545" spans="1:61">
      <c r="A545" s="1956"/>
      <c r="B545" s="1955"/>
      <c r="C545" s="1955"/>
      <c r="D545" s="1955"/>
      <c r="E545" s="1955"/>
      <c r="F545" s="1955"/>
      <c r="G545" s="1955"/>
      <c r="H545" s="1909"/>
      <c r="I545" s="1909"/>
      <c r="J545" s="1909"/>
      <c r="K545" s="1909"/>
      <c r="L545" s="1909"/>
      <c r="M545" s="1909"/>
      <c r="N545" s="1909"/>
      <c r="O545" s="1909"/>
      <c r="P545" s="1909"/>
      <c r="Q545" s="1909"/>
      <c r="R545" s="1909"/>
      <c r="S545" s="1909"/>
      <c r="T545" s="1909"/>
      <c r="U545" s="1909"/>
      <c r="V545" s="1909"/>
      <c r="W545" s="1909"/>
      <c r="X545" s="1909"/>
      <c r="Y545" s="1909"/>
      <c r="Z545" s="1909"/>
      <c r="AA545" s="1909"/>
      <c r="AB545" s="1909"/>
      <c r="AC545" s="1909"/>
      <c r="AD545" s="1909"/>
      <c r="AE545" s="1909"/>
      <c r="AF545" s="1909"/>
      <c r="AG545" s="1909"/>
      <c r="AH545" s="1909"/>
      <c r="AI545" s="1909"/>
      <c r="AJ545" s="1909"/>
      <c r="AK545" s="1909"/>
      <c r="AL545" s="1909"/>
      <c r="AM545" s="1909"/>
      <c r="AN545" s="1909"/>
      <c r="AO545" s="1909"/>
      <c r="AP545" s="1909"/>
      <c r="AQ545" s="1909"/>
      <c r="AR545" s="1909"/>
      <c r="AS545" s="1909"/>
      <c r="AT545" s="1909"/>
      <c r="AU545" s="1909"/>
      <c r="AV545" s="1909"/>
      <c r="AW545" s="1909"/>
      <c r="AX545" s="1909"/>
      <c r="AY545" s="1909"/>
      <c r="AZ545" s="1909"/>
      <c r="BA545" s="1909"/>
      <c r="BB545" s="1909"/>
      <c r="BC545" s="1909"/>
      <c r="BD545" s="1909"/>
      <c r="BE545" s="1909"/>
      <c r="BF545" s="1909"/>
      <c r="BG545" s="1909"/>
      <c r="BH545" s="1909"/>
      <c r="BI545" s="1909"/>
    </row>
    <row r="546" spans="1:61">
      <c r="A546" s="1956"/>
      <c r="B546" s="1955"/>
      <c r="C546" s="1955"/>
      <c r="D546" s="1955"/>
      <c r="E546" s="1955"/>
      <c r="F546" s="1955"/>
      <c r="G546" s="1955"/>
      <c r="H546" s="1909"/>
      <c r="I546" s="1909"/>
      <c r="J546" s="1909"/>
      <c r="K546" s="1909"/>
      <c r="L546" s="1909"/>
      <c r="M546" s="1909"/>
      <c r="N546" s="1909"/>
      <c r="O546" s="1909"/>
      <c r="P546" s="1909"/>
      <c r="Q546" s="1909"/>
      <c r="R546" s="1909"/>
      <c r="S546" s="1909"/>
      <c r="T546" s="1909"/>
      <c r="U546" s="1909"/>
      <c r="V546" s="1909"/>
      <c r="W546" s="1909"/>
      <c r="X546" s="1909"/>
      <c r="Y546" s="1909"/>
      <c r="Z546" s="1909"/>
      <c r="AA546" s="1909"/>
      <c r="AB546" s="1909"/>
      <c r="AC546" s="1909"/>
      <c r="AD546" s="1909"/>
      <c r="AE546" s="1909"/>
      <c r="AF546" s="1909"/>
      <c r="AG546" s="1909"/>
      <c r="AH546" s="1909"/>
      <c r="AI546" s="1909"/>
      <c r="AJ546" s="1909"/>
      <c r="AK546" s="1909"/>
      <c r="AL546" s="1909"/>
      <c r="AM546" s="1909"/>
      <c r="AN546" s="1909"/>
      <c r="AO546" s="1909"/>
      <c r="AP546" s="1909"/>
      <c r="AQ546" s="1909"/>
      <c r="AR546" s="1909"/>
      <c r="AS546" s="1909"/>
      <c r="AT546" s="1909"/>
      <c r="AU546" s="1909"/>
      <c r="AV546" s="1909"/>
      <c r="AW546" s="1909"/>
      <c r="AX546" s="1909"/>
      <c r="AY546" s="1909"/>
      <c r="AZ546" s="1909"/>
      <c r="BA546" s="1909"/>
      <c r="BB546" s="1909"/>
      <c r="BC546" s="1909"/>
      <c r="BD546" s="1909"/>
      <c r="BE546" s="1909"/>
      <c r="BF546" s="1909"/>
      <c r="BG546" s="1909"/>
      <c r="BH546" s="1909"/>
      <c r="BI546" s="1909"/>
    </row>
    <row r="547" spans="1:61">
      <c r="A547" s="1956"/>
      <c r="B547" s="1955"/>
      <c r="C547" s="1955"/>
      <c r="D547" s="1955"/>
      <c r="E547" s="1955"/>
      <c r="F547" s="1955"/>
      <c r="G547" s="1955"/>
      <c r="H547" s="1909"/>
      <c r="I547" s="1909"/>
      <c r="J547" s="1909"/>
      <c r="K547" s="1909"/>
      <c r="L547" s="1909"/>
      <c r="M547" s="1909"/>
      <c r="N547" s="1909"/>
      <c r="O547" s="1909"/>
      <c r="P547" s="1909"/>
      <c r="Q547" s="1909"/>
      <c r="R547" s="1909"/>
      <c r="S547" s="1909"/>
      <c r="T547" s="1909"/>
      <c r="U547" s="1909"/>
      <c r="V547" s="1909"/>
      <c r="W547" s="1909"/>
      <c r="X547" s="1909"/>
      <c r="Y547" s="1909"/>
      <c r="Z547" s="1909"/>
      <c r="AA547" s="1909"/>
      <c r="AB547" s="1909"/>
      <c r="AC547" s="1909"/>
      <c r="AD547" s="1909"/>
      <c r="AE547" s="1909"/>
      <c r="AF547" s="1909"/>
      <c r="AG547" s="1909"/>
      <c r="AH547" s="1909"/>
      <c r="AI547" s="1909"/>
      <c r="AJ547" s="1909"/>
      <c r="AK547" s="1909"/>
      <c r="AL547" s="1909"/>
      <c r="AM547" s="1909"/>
      <c r="AN547" s="1909"/>
      <c r="AO547" s="1909"/>
      <c r="AP547" s="1909"/>
      <c r="AQ547" s="1909"/>
      <c r="AR547" s="1909"/>
      <c r="AS547" s="1909"/>
      <c r="AT547" s="1909"/>
      <c r="AU547" s="1909"/>
      <c r="AV547" s="1909"/>
      <c r="AW547" s="1909"/>
      <c r="AX547" s="1909"/>
      <c r="AY547" s="1909"/>
      <c r="AZ547" s="1909"/>
      <c r="BA547" s="1909"/>
      <c r="BB547" s="1909"/>
      <c r="BC547" s="1909"/>
      <c r="BD547" s="1909"/>
      <c r="BE547" s="1909"/>
      <c r="BF547" s="1909"/>
      <c r="BG547" s="1909"/>
      <c r="BH547" s="1909"/>
      <c r="BI547" s="1909"/>
    </row>
    <row r="548" spans="1:61">
      <c r="A548" s="1956"/>
      <c r="B548" s="1955"/>
      <c r="C548" s="1955"/>
      <c r="D548" s="1955"/>
      <c r="E548" s="1955"/>
      <c r="F548" s="1955"/>
      <c r="G548" s="1955"/>
      <c r="H548" s="1909"/>
      <c r="I548" s="1909"/>
      <c r="J548" s="1909"/>
      <c r="K548" s="1909"/>
      <c r="L548" s="1909"/>
      <c r="M548" s="1909"/>
      <c r="N548" s="1909"/>
      <c r="O548" s="1909"/>
      <c r="P548" s="1909"/>
      <c r="Q548" s="1909"/>
      <c r="R548" s="1909"/>
      <c r="S548" s="1909"/>
      <c r="T548" s="1909"/>
      <c r="U548" s="1909"/>
      <c r="V548" s="1909"/>
      <c r="W548" s="1909"/>
      <c r="X548" s="1909"/>
      <c r="Y548" s="1909"/>
      <c r="Z548" s="1909"/>
      <c r="AA548" s="1909"/>
      <c r="AB548" s="1909"/>
      <c r="AC548" s="1909"/>
      <c r="AD548" s="1909"/>
      <c r="AE548" s="1909"/>
      <c r="AF548" s="1909"/>
      <c r="AG548" s="1909"/>
      <c r="AH548" s="1909"/>
      <c r="AI548" s="1909"/>
      <c r="AJ548" s="1909"/>
      <c r="AK548" s="1909"/>
      <c r="AL548" s="1909"/>
      <c r="AM548" s="1909"/>
      <c r="AN548" s="1909"/>
      <c r="AO548" s="1909"/>
      <c r="AP548" s="1909"/>
      <c r="AQ548" s="1909"/>
      <c r="AR548" s="1909"/>
      <c r="AS548" s="1909"/>
      <c r="AT548" s="1909"/>
      <c r="AU548" s="1909"/>
      <c r="AV548" s="1909"/>
      <c r="AW548" s="1909"/>
      <c r="AX548" s="1909"/>
      <c r="AY548" s="1909"/>
      <c r="AZ548" s="1909"/>
      <c r="BA548" s="1909"/>
      <c r="BB548" s="1909"/>
      <c r="BC548" s="1909"/>
      <c r="BD548" s="1909"/>
      <c r="BE548" s="1909"/>
      <c r="BF548" s="1909"/>
      <c r="BG548" s="1909"/>
      <c r="BH548" s="1909"/>
      <c r="BI548" s="1909"/>
    </row>
    <row r="549" spans="1:61">
      <c r="A549" s="1956"/>
      <c r="B549" s="1955"/>
      <c r="C549" s="1955"/>
      <c r="D549" s="1955"/>
      <c r="E549" s="1955"/>
      <c r="F549" s="1955"/>
      <c r="G549" s="1955"/>
      <c r="H549" s="1909"/>
      <c r="I549" s="1909"/>
      <c r="J549" s="1909"/>
      <c r="K549" s="1909"/>
      <c r="L549" s="1909"/>
      <c r="M549" s="1909"/>
      <c r="N549" s="1909"/>
      <c r="O549" s="1909"/>
      <c r="P549" s="1909"/>
      <c r="Q549" s="1909"/>
      <c r="R549" s="1909"/>
      <c r="S549" s="1909"/>
      <c r="T549" s="1909"/>
      <c r="U549" s="1909"/>
      <c r="V549" s="1909"/>
      <c r="W549" s="1909"/>
      <c r="X549" s="1909"/>
      <c r="Y549" s="1909"/>
      <c r="Z549" s="1909"/>
      <c r="AA549" s="1909"/>
      <c r="AB549" s="1909"/>
      <c r="AC549" s="1909"/>
      <c r="AD549" s="1909"/>
      <c r="AE549" s="1909"/>
      <c r="AF549" s="1909"/>
      <c r="AG549" s="1909"/>
      <c r="AH549" s="1909"/>
      <c r="AI549" s="1909"/>
      <c r="AJ549" s="1909"/>
      <c r="AK549" s="1909"/>
      <c r="AL549" s="1909"/>
      <c r="AM549" s="1909"/>
      <c r="AN549" s="1909"/>
      <c r="AO549" s="1909"/>
      <c r="AP549" s="1909"/>
      <c r="AQ549" s="1909"/>
      <c r="AR549" s="1909"/>
      <c r="AS549" s="1909"/>
      <c r="AT549" s="1909"/>
      <c r="AU549" s="1909"/>
      <c r="AV549" s="1909"/>
      <c r="AW549" s="1909"/>
      <c r="AX549" s="1909"/>
      <c r="AY549" s="1909"/>
      <c r="AZ549" s="1909"/>
      <c r="BA549" s="1909"/>
      <c r="BB549" s="1909"/>
      <c r="BC549" s="1909"/>
      <c r="BD549" s="1909"/>
      <c r="BE549" s="1909"/>
      <c r="BF549" s="1909"/>
      <c r="BG549" s="1909"/>
      <c r="BH549" s="1909"/>
      <c r="BI549" s="1909"/>
    </row>
    <row r="550" spans="1:61">
      <c r="A550" s="1956"/>
      <c r="B550" s="1955"/>
      <c r="C550" s="1955"/>
      <c r="D550" s="1955"/>
      <c r="E550" s="1955"/>
      <c r="F550" s="1955"/>
      <c r="G550" s="1955"/>
      <c r="H550" s="1909"/>
      <c r="I550" s="1909"/>
      <c r="J550" s="1909"/>
      <c r="K550" s="1909"/>
      <c r="L550" s="1909"/>
      <c r="M550" s="1909"/>
      <c r="N550" s="1909"/>
      <c r="O550" s="1909"/>
      <c r="P550" s="1909"/>
      <c r="Q550" s="1909"/>
      <c r="R550" s="1909"/>
      <c r="S550" s="1909"/>
      <c r="T550" s="1909"/>
      <c r="U550" s="1909"/>
      <c r="V550" s="1909"/>
      <c r="W550" s="1909"/>
      <c r="X550" s="1909"/>
      <c r="Y550" s="1909"/>
      <c r="Z550" s="1909"/>
      <c r="AA550" s="1909"/>
      <c r="AB550" s="1909"/>
      <c r="AC550" s="1909"/>
      <c r="AD550" s="1909"/>
      <c r="AE550" s="1909"/>
      <c r="AF550" s="1909"/>
      <c r="AG550" s="1909"/>
      <c r="AH550" s="1909"/>
      <c r="AI550" s="1909"/>
      <c r="AJ550" s="1909"/>
      <c r="AK550" s="1909"/>
      <c r="AL550" s="1909"/>
      <c r="AM550" s="1909"/>
      <c r="AN550" s="1909"/>
      <c r="AO550" s="1909"/>
      <c r="AP550" s="1909"/>
      <c r="AQ550" s="1909"/>
      <c r="AR550" s="1909"/>
      <c r="AS550" s="1909"/>
      <c r="AT550" s="1909"/>
      <c r="AU550" s="1909"/>
      <c r="AV550" s="1909"/>
      <c r="AW550" s="1909"/>
      <c r="AX550" s="1909"/>
      <c r="AY550" s="1909"/>
      <c r="AZ550" s="1909"/>
      <c r="BA550" s="1909"/>
      <c r="BB550" s="1909"/>
      <c r="BC550" s="1909"/>
      <c r="BD550" s="1909"/>
      <c r="BE550" s="1909"/>
      <c r="BF550" s="1909"/>
      <c r="BG550" s="1909"/>
      <c r="BH550" s="1909"/>
      <c r="BI550" s="1909"/>
    </row>
    <row r="551" spans="1:61">
      <c r="A551" s="1956"/>
      <c r="B551" s="1955"/>
      <c r="C551" s="1955"/>
      <c r="D551" s="1955"/>
      <c r="E551" s="1955"/>
      <c r="F551" s="1955"/>
      <c r="G551" s="1955"/>
      <c r="H551" s="1909"/>
      <c r="I551" s="1909"/>
      <c r="J551" s="1909"/>
      <c r="K551" s="1909"/>
      <c r="L551" s="1909"/>
      <c r="M551" s="1909"/>
      <c r="N551" s="1909"/>
      <c r="O551" s="1909"/>
      <c r="P551" s="1909"/>
      <c r="Q551" s="1909"/>
      <c r="R551" s="1909"/>
      <c r="S551" s="1909"/>
      <c r="T551" s="1909"/>
      <c r="U551" s="1909"/>
      <c r="V551" s="1909"/>
      <c r="W551" s="1909"/>
      <c r="X551" s="1909"/>
      <c r="Y551" s="1909"/>
      <c r="Z551" s="1909"/>
      <c r="AA551" s="1909"/>
      <c r="AB551" s="1909"/>
      <c r="AC551" s="1909"/>
      <c r="AD551" s="1909"/>
      <c r="AE551" s="1909"/>
      <c r="AF551" s="1909"/>
      <c r="AG551" s="1909"/>
      <c r="AH551" s="1909"/>
      <c r="AI551" s="1909"/>
      <c r="AJ551" s="1909"/>
      <c r="AK551" s="1909"/>
      <c r="AL551" s="1909"/>
      <c r="AM551" s="1909"/>
      <c r="AN551" s="1909"/>
      <c r="AO551" s="1909"/>
      <c r="AP551" s="1909"/>
      <c r="AQ551" s="1909"/>
      <c r="AR551" s="1909"/>
      <c r="AS551" s="1909"/>
      <c r="AT551" s="1909"/>
      <c r="AU551" s="1909"/>
      <c r="AV551" s="1909"/>
      <c r="AW551" s="1909"/>
      <c r="AX551" s="1909"/>
      <c r="AY551" s="1909"/>
      <c r="AZ551" s="1909"/>
      <c r="BA551" s="1909"/>
      <c r="BB551" s="1909"/>
      <c r="BC551" s="1909"/>
      <c r="BD551" s="1909"/>
      <c r="BE551" s="1909"/>
      <c r="BF551" s="1909"/>
      <c r="BG551" s="1909"/>
      <c r="BH551" s="1909"/>
      <c r="BI551" s="1909"/>
    </row>
    <row r="552" spans="1:61">
      <c r="A552" s="1956"/>
      <c r="B552" s="1955"/>
      <c r="C552" s="1955"/>
      <c r="D552" s="1955"/>
      <c r="E552" s="1955"/>
      <c r="F552" s="1955"/>
      <c r="G552" s="1955"/>
      <c r="H552" s="1909"/>
      <c r="I552" s="1909"/>
      <c r="J552" s="1909"/>
      <c r="K552" s="1909"/>
      <c r="L552" s="1909"/>
      <c r="M552" s="1909"/>
      <c r="N552" s="1909"/>
      <c r="O552" s="1909"/>
      <c r="P552" s="1909"/>
      <c r="Q552" s="1909"/>
      <c r="R552" s="1909"/>
      <c r="S552" s="1909"/>
      <c r="T552" s="1909"/>
      <c r="U552" s="1909"/>
      <c r="V552" s="1909"/>
      <c r="W552" s="1909"/>
      <c r="X552" s="1909"/>
      <c r="Y552" s="1909"/>
      <c r="Z552" s="1909"/>
      <c r="AA552" s="1909"/>
      <c r="AB552" s="1909"/>
      <c r="AC552" s="1909"/>
      <c r="AD552" s="1909"/>
      <c r="AE552" s="1909"/>
      <c r="AF552" s="1909"/>
      <c r="AG552" s="1909"/>
      <c r="AH552" s="1909"/>
      <c r="AI552" s="1909"/>
      <c r="AJ552" s="1909"/>
      <c r="AK552" s="1909"/>
      <c r="AL552" s="1909"/>
      <c r="AM552" s="1909"/>
      <c r="AN552" s="1909"/>
      <c r="AO552" s="1909"/>
      <c r="AP552" s="1909"/>
      <c r="AQ552" s="1909"/>
      <c r="AR552" s="1909"/>
      <c r="AS552" s="1909"/>
      <c r="AT552" s="1909"/>
      <c r="AU552" s="1909"/>
      <c r="AV552" s="1909"/>
      <c r="AW552" s="1909"/>
      <c r="AX552" s="1909"/>
      <c r="AY552" s="1909"/>
      <c r="AZ552" s="1909"/>
      <c r="BA552" s="1909"/>
      <c r="BB552" s="1909"/>
      <c r="BC552" s="1909"/>
      <c r="BD552" s="1909"/>
      <c r="BE552" s="1909"/>
      <c r="BF552" s="1909"/>
      <c r="BG552" s="1909"/>
      <c r="BH552" s="1909"/>
      <c r="BI552" s="1909"/>
    </row>
    <row r="553" spans="1:61">
      <c r="A553" s="1956"/>
      <c r="B553" s="1955"/>
      <c r="C553" s="1955"/>
      <c r="D553" s="1955"/>
      <c r="E553" s="1955"/>
      <c r="F553" s="1955"/>
      <c r="G553" s="1955"/>
      <c r="H553" s="1909"/>
      <c r="I553" s="1909"/>
      <c r="J553" s="1909"/>
      <c r="K553" s="1909"/>
      <c r="L553" s="1909"/>
      <c r="M553" s="1909"/>
      <c r="N553" s="1909"/>
      <c r="O553" s="1909"/>
      <c r="P553" s="1909"/>
      <c r="Q553" s="1909"/>
      <c r="R553" s="1909"/>
      <c r="S553" s="1909"/>
      <c r="T553" s="1909"/>
      <c r="U553" s="1909"/>
      <c r="V553" s="1909"/>
      <c r="W553" s="1909"/>
      <c r="X553" s="1909"/>
      <c r="Y553" s="1909"/>
      <c r="Z553" s="1909"/>
      <c r="AA553" s="1909"/>
      <c r="AB553" s="1909"/>
      <c r="AC553" s="1909"/>
      <c r="AD553" s="1909"/>
      <c r="AE553" s="1909"/>
      <c r="AF553" s="1909"/>
      <c r="AG553" s="1909"/>
      <c r="AH553" s="1909"/>
      <c r="AI553" s="1909"/>
      <c r="AJ553" s="1909"/>
      <c r="AK553" s="1909"/>
      <c r="AL553" s="1909"/>
      <c r="AM553" s="1909"/>
      <c r="AN553" s="1909"/>
      <c r="AO553" s="1909"/>
      <c r="AP553" s="1909"/>
      <c r="AQ553" s="1909"/>
      <c r="AR553" s="1909"/>
      <c r="AS553" s="1909"/>
      <c r="AT553" s="1909"/>
      <c r="AU553" s="1909"/>
      <c r="AV553" s="1909"/>
      <c r="AW553" s="1909"/>
      <c r="AX553" s="1909"/>
      <c r="AY553" s="1909"/>
      <c r="AZ553" s="1909"/>
      <c r="BA553" s="1909"/>
      <c r="BB553" s="1909"/>
      <c r="BC553" s="1909"/>
      <c r="BD553" s="1909"/>
      <c r="BE553" s="1909"/>
      <c r="BF553" s="1909"/>
      <c r="BG553" s="1909"/>
      <c r="BH553" s="1909"/>
      <c r="BI553" s="1909"/>
    </row>
    <row r="554" spans="1:61">
      <c r="A554" s="1956"/>
      <c r="B554" s="1955"/>
      <c r="C554" s="1955"/>
      <c r="D554" s="1955"/>
      <c r="E554" s="1955"/>
      <c r="F554" s="1955"/>
      <c r="G554" s="1955"/>
      <c r="H554" s="1909"/>
      <c r="I554" s="1909"/>
      <c r="J554" s="1909"/>
      <c r="K554" s="1909"/>
      <c r="L554" s="1909"/>
      <c r="M554" s="1909"/>
      <c r="N554" s="1909"/>
      <c r="O554" s="1909"/>
      <c r="P554" s="1909"/>
      <c r="Q554" s="1909"/>
      <c r="R554" s="1909"/>
      <c r="S554" s="1909"/>
      <c r="T554" s="1909"/>
      <c r="U554" s="1909"/>
      <c r="V554" s="1909"/>
      <c r="W554" s="1909"/>
      <c r="X554" s="1909"/>
      <c r="Y554" s="1909"/>
      <c r="Z554" s="1909"/>
      <c r="AA554" s="1909"/>
      <c r="AB554" s="1909"/>
      <c r="AC554" s="1909"/>
      <c r="AD554" s="1909"/>
      <c r="AE554" s="1909"/>
      <c r="AF554" s="1909"/>
      <c r="AG554" s="1909"/>
      <c r="AH554" s="1909"/>
      <c r="AI554" s="1909"/>
      <c r="AJ554" s="1909"/>
      <c r="AK554" s="1909"/>
      <c r="AL554" s="1909"/>
      <c r="AM554" s="1909"/>
      <c r="AN554" s="1909"/>
      <c r="AO554" s="1909"/>
      <c r="AP554" s="1909"/>
      <c r="AQ554" s="1909"/>
      <c r="AR554" s="1909"/>
      <c r="AS554" s="1909"/>
      <c r="AT554" s="1909"/>
      <c r="AU554" s="1909"/>
      <c r="AV554" s="1909"/>
      <c r="AW554" s="1909"/>
      <c r="AX554" s="1909"/>
      <c r="AY554" s="1909"/>
      <c r="AZ554" s="1909"/>
      <c r="BA554" s="1909"/>
      <c r="BB554" s="1909"/>
      <c r="BC554" s="1909"/>
      <c r="BD554" s="1909"/>
      <c r="BE554" s="1909"/>
      <c r="BF554" s="1909"/>
      <c r="BG554" s="1909"/>
      <c r="BH554" s="1909"/>
      <c r="BI554" s="1909"/>
    </row>
    <row r="555" spans="1:61">
      <c r="A555" s="1956"/>
      <c r="B555" s="1955"/>
      <c r="C555" s="1955"/>
      <c r="D555" s="1955"/>
      <c r="E555" s="1955"/>
      <c r="F555" s="1955"/>
      <c r="G555" s="1955"/>
      <c r="H555" s="1909"/>
      <c r="I555" s="1909"/>
      <c r="J555" s="1909"/>
      <c r="K555" s="1909"/>
      <c r="L555" s="1909"/>
      <c r="M555" s="1909"/>
      <c r="N555" s="1909"/>
      <c r="O555" s="1909"/>
      <c r="P555" s="1909"/>
      <c r="Q555" s="1909"/>
      <c r="R555" s="1909"/>
      <c r="S555" s="1909"/>
      <c r="T555" s="1909"/>
      <c r="U555" s="1909"/>
      <c r="V555" s="1909"/>
      <c r="W555" s="1909"/>
      <c r="X555" s="1909"/>
      <c r="Y555" s="1909"/>
      <c r="Z555" s="1909"/>
      <c r="AA555" s="1909"/>
      <c r="AB555" s="1909"/>
      <c r="AC555" s="1909"/>
      <c r="AD555" s="1909"/>
      <c r="AE555" s="1909"/>
      <c r="AF555" s="1909"/>
      <c r="AG555" s="1909"/>
      <c r="AH555" s="1909"/>
      <c r="AI555" s="1909"/>
      <c r="AJ555" s="1909"/>
      <c r="AK555" s="1909"/>
      <c r="AL555" s="1909"/>
      <c r="AM555" s="1909"/>
      <c r="AN555" s="1909"/>
      <c r="AO555" s="1909"/>
      <c r="AP555" s="1909"/>
      <c r="AQ555" s="1909"/>
      <c r="AR555" s="1909"/>
      <c r="AS555" s="1909"/>
      <c r="AT555" s="1909"/>
      <c r="AU555" s="1909"/>
      <c r="AV555" s="1909"/>
      <c r="AW555" s="1909"/>
      <c r="AX555" s="1909"/>
      <c r="AY555" s="1909"/>
      <c r="AZ555" s="1909"/>
      <c r="BA555" s="1909"/>
      <c r="BB555" s="1909"/>
      <c r="BC555" s="1909"/>
      <c r="BD555" s="1909"/>
      <c r="BE555" s="1909"/>
      <c r="BF555" s="1909"/>
      <c r="BG555" s="1909"/>
      <c r="BH555" s="1909"/>
      <c r="BI555" s="1909"/>
    </row>
    <row r="556" spans="1:61">
      <c r="A556" s="1956"/>
      <c r="B556" s="1955"/>
      <c r="C556" s="1955"/>
      <c r="D556" s="1955"/>
      <c r="E556" s="1955"/>
      <c r="F556" s="1955"/>
      <c r="G556" s="1955"/>
      <c r="H556" s="1909"/>
      <c r="I556" s="1909"/>
      <c r="J556" s="1909"/>
      <c r="K556" s="1909"/>
      <c r="L556" s="1909"/>
      <c r="M556" s="1909"/>
      <c r="N556" s="1909"/>
      <c r="O556" s="1909"/>
      <c r="P556" s="1909"/>
      <c r="Q556" s="1909"/>
      <c r="R556" s="1909"/>
      <c r="S556" s="1909"/>
      <c r="T556" s="1909"/>
      <c r="U556" s="1909"/>
      <c r="V556" s="1909"/>
      <c r="W556" s="1909"/>
      <c r="X556" s="1909"/>
      <c r="Y556" s="1909"/>
      <c r="Z556" s="1909"/>
      <c r="AA556" s="1909"/>
      <c r="AB556" s="1909"/>
      <c r="AC556" s="1909"/>
      <c r="AD556" s="1909"/>
      <c r="AE556" s="1909"/>
      <c r="AF556" s="1909"/>
      <c r="AG556" s="1909"/>
      <c r="AH556" s="1909"/>
      <c r="AI556" s="1909"/>
      <c r="AJ556" s="1909"/>
      <c r="AK556" s="1909"/>
      <c r="AL556" s="1909"/>
      <c r="AM556" s="1909"/>
      <c r="AN556" s="1909"/>
      <c r="AO556" s="1909"/>
      <c r="AP556" s="1909"/>
      <c r="AQ556" s="1909"/>
      <c r="AR556" s="1909"/>
      <c r="AS556" s="1909"/>
      <c r="AT556" s="1909"/>
      <c r="AU556" s="1909"/>
      <c r="AV556" s="1909"/>
      <c r="AW556" s="1909"/>
      <c r="AX556" s="1909"/>
      <c r="AY556" s="1909"/>
      <c r="AZ556" s="1909"/>
      <c r="BA556" s="1909"/>
      <c r="BB556" s="1909"/>
      <c r="BC556" s="1909"/>
      <c r="BD556" s="1909"/>
      <c r="BE556" s="1909"/>
      <c r="BF556" s="1909"/>
      <c r="BG556" s="1909"/>
      <c r="BH556" s="1909"/>
      <c r="BI556" s="1909"/>
    </row>
    <row r="557" spans="1:61">
      <c r="A557" s="1956"/>
      <c r="B557" s="1955"/>
      <c r="C557" s="1955"/>
      <c r="D557" s="1955"/>
      <c r="E557" s="1955"/>
      <c r="F557" s="1955"/>
      <c r="G557" s="1955"/>
      <c r="H557" s="1909"/>
      <c r="I557" s="1909"/>
      <c r="J557" s="1909"/>
      <c r="K557" s="1909"/>
      <c r="L557" s="1909"/>
      <c r="M557" s="1909"/>
      <c r="N557" s="1909"/>
      <c r="O557" s="1909"/>
      <c r="P557" s="1909"/>
      <c r="Q557" s="1909"/>
      <c r="R557" s="1909"/>
      <c r="S557" s="1909"/>
      <c r="T557" s="1909"/>
      <c r="U557" s="1909"/>
      <c r="V557" s="1909"/>
      <c r="W557" s="1909"/>
      <c r="X557" s="1909"/>
      <c r="Y557" s="1909"/>
      <c r="Z557" s="1909"/>
      <c r="AA557" s="1909"/>
      <c r="AB557" s="1909"/>
      <c r="AC557" s="1909"/>
      <c r="AD557" s="1909"/>
      <c r="AE557" s="1909"/>
      <c r="AF557" s="1909"/>
      <c r="AG557" s="1909"/>
      <c r="AH557" s="1909"/>
      <c r="AI557" s="1909"/>
      <c r="AJ557" s="1909"/>
      <c r="AK557" s="1909"/>
      <c r="AL557" s="1909"/>
      <c r="AM557" s="1909"/>
      <c r="AN557" s="1909"/>
      <c r="AO557" s="1909"/>
      <c r="AP557" s="1909"/>
      <c r="AQ557" s="1909"/>
      <c r="AR557" s="1909"/>
      <c r="AS557" s="1909"/>
      <c r="AT557" s="1909"/>
      <c r="AU557" s="1909"/>
      <c r="AV557" s="1909"/>
      <c r="AW557" s="1909"/>
      <c r="AX557" s="1909"/>
      <c r="AY557" s="1909"/>
      <c r="AZ557" s="1909"/>
      <c r="BA557" s="1909"/>
      <c r="BB557" s="1909"/>
      <c r="BC557" s="1909"/>
      <c r="BD557" s="1909"/>
      <c r="BE557" s="1909"/>
      <c r="BF557" s="1909"/>
      <c r="BG557" s="1909"/>
      <c r="BH557" s="1909"/>
      <c r="BI557" s="1909"/>
    </row>
    <row r="558" spans="1:61">
      <c r="A558" s="1956"/>
      <c r="B558" s="1955"/>
      <c r="C558" s="1955"/>
      <c r="D558" s="1955"/>
      <c r="E558" s="1955"/>
      <c r="F558" s="1955"/>
      <c r="G558" s="1955"/>
      <c r="H558" s="1909"/>
      <c r="I558" s="1909"/>
      <c r="J558" s="1909"/>
      <c r="K558" s="1909"/>
      <c r="L558" s="1909"/>
      <c r="M558" s="1909"/>
      <c r="N558" s="1909"/>
      <c r="O558" s="1909"/>
      <c r="P558" s="1909"/>
      <c r="Q558" s="1909"/>
      <c r="R558" s="1909"/>
      <c r="S558" s="1909"/>
      <c r="T558" s="1909"/>
      <c r="U558" s="1909"/>
      <c r="V558" s="1909"/>
      <c r="W558" s="1909"/>
      <c r="X558" s="1909"/>
      <c r="Y558" s="1909"/>
      <c r="Z558" s="1909"/>
      <c r="AA558" s="1909"/>
      <c r="AB558" s="1909"/>
      <c r="AC558" s="1909"/>
      <c r="AD558" s="1909"/>
      <c r="AE558" s="1909"/>
      <c r="AF558" s="1909"/>
      <c r="AG558" s="1909"/>
      <c r="AH558" s="1909"/>
      <c r="AI558" s="1909"/>
      <c r="AJ558" s="1909"/>
      <c r="AK558" s="1909"/>
      <c r="AL558" s="1909"/>
      <c r="AM558" s="1909"/>
      <c r="AN558" s="1909"/>
      <c r="AO558" s="1909"/>
      <c r="AP558" s="1909"/>
      <c r="AQ558" s="1909"/>
      <c r="AR558" s="1909"/>
      <c r="AS558" s="1909"/>
      <c r="AT558" s="1909"/>
      <c r="AU558" s="1909"/>
      <c r="AV558" s="1909"/>
      <c r="AW558" s="1909"/>
      <c r="AX558" s="1909"/>
      <c r="AY558" s="1909"/>
      <c r="AZ558" s="1909"/>
      <c r="BA558" s="1909"/>
      <c r="BB558" s="1909"/>
      <c r="BC558" s="1909"/>
      <c r="BD558" s="1909"/>
      <c r="BE558" s="1909"/>
      <c r="BF558" s="1909"/>
      <c r="BG558" s="1909"/>
      <c r="BH558" s="1909"/>
      <c r="BI558" s="1909"/>
    </row>
    <row r="559" spans="1:61">
      <c r="A559" s="1956"/>
      <c r="B559" s="1955"/>
      <c r="C559" s="1955"/>
      <c r="D559" s="1955"/>
      <c r="E559" s="1955"/>
      <c r="F559" s="1955"/>
      <c r="G559" s="1955"/>
      <c r="H559" s="1909"/>
      <c r="I559" s="1909"/>
      <c r="J559" s="1909"/>
      <c r="K559" s="1909"/>
      <c r="L559" s="1909"/>
      <c r="M559" s="1909"/>
      <c r="N559" s="1909"/>
      <c r="O559" s="1909"/>
      <c r="P559" s="1909"/>
      <c r="Q559" s="1909"/>
      <c r="R559" s="1909"/>
      <c r="S559" s="1909"/>
      <c r="T559" s="1909"/>
      <c r="U559" s="1909"/>
      <c r="V559" s="1909"/>
      <c r="W559" s="1909"/>
      <c r="X559" s="1909"/>
      <c r="Y559" s="1909"/>
      <c r="Z559" s="1909"/>
      <c r="AA559" s="1909"/>
      <c r="AB559" s="1909"/>
      <c r="AC559" s="1909"/>
      <c r="AD559" s="1909"/>
      <c r="AE559" s="1909"/>
      <c r="AF559" s="1909"/>
      <c r="AG559" s="1909"/>
      <c r="AH559" s="1909"/>
      <c r="AI559" s="1909"/>
      <c r="AJ559" s="1909"/>
      <c r="AK559" s="1909"/>
      <c r="AL559" s="1909"/>
      <c r="AM559" s="1909"/>
      <c r="AN559" s="1909"/>
      <c r="AO559" s="1909"/>
      <c r="AP559" s="1909"/>
      <c r="AQ559" s="1909"/>
      <c r="AR559" s="1909"/>
      <c r="AS559" s="1909"/>
      <c r="AT559" s="1909"/>
      <c r="AU559" s="1909"/>
      <c r="AV559" s="1909"/>
      <c r="AW559" s="1909"/>
      <c r="AX559" s="1909"/>
      <c r="AY559" s="1909"/>
      <c r="AZ559" s="1909"/>
      <c r="BA559" s="1909"/>
      <c r="BB559" s="1909"/>
      <c r="BC559" s="1909"/>
      <c r="BD559" s="1909"/>
      <c r="BE559" s="1909"/>
      <c r="BF559" s="1909"/>
      <c r="BG559" s="1909"/>
      <c r="BH559" s="1909"/>
      <c r="BI559" s="1909"/>
    </row>
    <row r="560" spans="1:61">
      <c r="A560" s="1956"/>
      <c r="B560" s="1955"/>
      <c r="C560" s="1955"/>
      <c r="D560" s="1955"/>
      <c r="E560" s="1955"/>
      <c r="F560" s="1955"/>
      <c r="G560" s="1955"/>
      <c r="H560" s="1909"/>
      <c r="I560" s="1909"/>
      <c r="J560" s="1909"/>
      <c r="K560" s="1909"/>
      <c r="L560" s="1909"/>
      <c r="M560" s="1909"/>
      <c r="N560" s="1909"/>
      <c r="O560" s="1909"/>
      <c r="P560" s="1909"/>
      <c r="Q560" s="1909"/>
      <c r="R560" s="1909"/>
      <c r="S560" s="1909"/>
      <c r="T560" s="1909"/>
      <c r="U560" s="1909"/>
      <c r="V560" s="1909"/>
      <c r="W560" s="1909"/>
      <c r="X560" s="1909"/>
      <c r="Y560" s="1909"/>
      <c r="Z560" s="1909"/>
      <c r="AA560" s="1909"/>
      <c r="AB560" s="1909"/>
      <c r="AC560" s="1909"/>
      <c r="AD560" s="1909"/>
      <c r="AE560" s="1909"/>
      <c r="AF560" s="1909"/>
      <c r="AG560" s="1909"/>
      <c r="AH560" s="1909"/>
      <c r="AI560" s="1909"/>
      <c r="AJ560" s="1909"/>
      <c r="AK560" s="1909"/>
      <c r="AL560" s="1909"/>
      <c r="AM560" s="1909"/>
      <c r="AN560" s="1909"/>
      <c r="AO560" s="1909"/>
      <c r="AP560" s="1909"/>
      <c r="AQ560" s="1909"/>
      <c r="AR560" s="1909"/>
      <c r="AS560" s="1909"/>
      <c r="AT560" s="1909"/>
      <c r="AU560" s="1909"/>
      <c r="AV560" s="1909"/>
      <c r="AW560" s="1909"/>
      <c r="AX560" s="1909"/>
      <c r="AY560" s="1909"/>
      <c r="AZ560" s="1909"/>
      <c r="BA560" s="1909"/>
      <c r="BB560" s="1909"/>
      <c r="BC560" s="1909"/>
      <c r="BD560" s="1909"/>
      <c r="BE560" s="1909"/>
      <c r="BF560" s="1909"/>
      <c r="BG560" s="1909"/>
      <c r="BH560" s="1909"/>
      <c r="BI560" s="1909"/>
    </row>
    <row r="561" spans="1:61">
      <c r="A561" s="1956"/>
      <c r="B561" s="1955"/>
      <c r="C561" s="1955"/>
      <c r="D561" s="1955"/>
      <c r="E561" s="1955"/>
      <c r="F561" s="1955"/>
      <c r="G561" s="1955"/>
      <c r="H561" s="1909"/>
      <c r="I561" s="1909"/>
      <c r="J561" s="1909"/>
      <c r="K561" s="1909"/>
      <c r="L561" s="1909"/>
      <c r="M561" s="1909"/>
      <c r="N561" s="1909"/>
      <c r="O561" s="1909"/>
      <c r="P561" s="1909"/>
      <c r="Q561" s="1909"/>
      <c r="R561" s="1909"/>
      <c r="S561" s="1909"/>
      <c r="T561" s="1909"/>
      <c r="U561" s="1909"/>
      <c r="V561" s="1909"/>
      <c r="W561" s="1909"/>
      <c r="X561" s="1909"/>
      <c r="Y561" s="1909"/>
      <c r="Z561" s="1909"/>
      <c r="AA561" s="1909"/>
      <c r="AB561" s="1909"/>
      <c r="AC561" s="1909"/>
      <c r="AD561" s="1909"/>
      <c r="AE561" s="1909"/>
      <c r="AF561" s="1909"/>
      <c r="AG561" s="1909"/>
      <c r="AH561" s="1909"/>
      <c r="AI561" s="1909"/>
      <c r="AJ561" s="1909"/>
      <c r="AK561" s="1909"/>
      <c r="AL561" s="1909"/>
      <c r="AM561" s="1909"/>
      <c r="AN561" s="1909"/>
      <c r="AO561" s="1909"/>
      <c r="AP561" s="1909"/>
      <c r="AQ561" s="1909"/>
      <c r="AR561" s="1909"/>
      <c r="AS561" s="1909"/>
      <c r="AT561" s="1909"/>
      <c r="AU561" s="1909"/>
      <c r="AV561" s="1909"/>
      <c r="AW561" s="1909"/>
      <c r="AX561" s="1909"/>
      <c r="AY561" s="1909"/>
      <c r="AZ561" s="1909"/>
      <c r="BA561" s="1909"/>
      <c r="BB561" s="1909"/>
      <c r="BC561" s="1909"/>
      <c r="BD561" s="1909"/>
      <c r="BE561" s="1909"/>
      <c r="BF561" s="1909"/>
      <c r="BG561" s="1909"/>
      <c r="BH561" s="1909"/>
      <c r="BI561" s="1909"/>
    </row>
    <row r="562" spans="1:61">
      <c r="A562" s="1956"/>
      <c r="B562" s="1955"/>
      <c r="C562" s="1955"/>
      <c r="D562" s="1955"/>
      <c r="E562" s="1955"/>
      <c r="F562" s="1955"/>
      <c r="G562" s="1955"/>
      <c r="H562" s="1909"/>
      <c r="I562" s="1909"/>
      <c r="J562" s="1909"/>
      <c r="K562" s="1909"/>
      <c r="L562" s="1909"/>
      <c r="M562" s="1909"/>
      <c r="N562" s="1909"/>
      <c r="O562" s="1909"/>
      <c r="P562" s="1909"/>
      <c r="Q562" s="1909"/>
      <c r="R562" s="1909"/>
      <c r="S562" s="1909"/>
      <c r="T562" s="1909"/>
      <c r="U562" s="1909"/>
      <c r="V562" s="1909"/>
      <c r="W562" s="1909"/>
      <c r="X562" s="1909"/>
      <c r="Y562" s="1909"/>
      <c r="Z562" s="1909"/>
      <c r="AA562" s="1909"/>
      <c r="AB562" s="1909"/>
      <c r="AC562" s="1909"/>
      <c r="AD562" s="1909"/>
      <c r="AE562" s="1909"/>
      <c r="AF562" s="1909"/>
      <c r="AG562" s="1909"/>
      <c r="AH562" s="1909"/>
      <c r="AI562" s="1909"/>
      <c r="AJ562" s="1909"/>
      <c r="AK562" s="1909"/>
      <c r="AL562" s="1909"/>
      <c r="AM562" s="1909"/>
      <c r="AN562" s="1909"/>
      <c r="AO562" s="1909"/>
      <c r="AP562" s="1909"/>
      <c r="AQ562" s="1909"/>
      <c r="AR562" s="1909"/>
      <c r="AS562" s="1909"/>
      <c r="AT562" s="1909"/>
      <c r="AU562" s="1909"/>
      <c r="AV562" s="1909"/>
      <c r="AW562" s="1909"/>
      <c r="AX562" s="1909"/>
      <c r="AY562" s="1909"/>
      <c r="AZ562" s="1909"/>
      <c r="BA562" s="1909"/>
      <c r="BB562" s="1909"/>
      <c r="BC562" s="1909"/>
      <c r="BD562" s="1909"/>
      <c r="BE562" s="1909"/>
      <c r="BF562" s="1909"/>
      <c r="BG562" s="1909"/>
      <c r="BH562" s="1909"/>
      <c r="BI562" s="1909"/>
    </row>
    <row r="563" spans="1:61">
      <c r="A563" s="1956"/>
      <c r="B563" s="1955"/>
      <c r="C563" s="1955"/>
      <c r="D563" s="1955"/>
      <c r="E563" s="1955"/>
      <c r="F563" s="1955"/>
      <c r="G563" s="1955"/>
      <c r="H563" s="1909"/>
      <c r="I563" s="1909"/>
      <c r="J563" s="1909"/>
      <c r="K563" s="1909"/>
      <c r="L563" s="1909"/>
      <c r="M563" s="1909"/>
      <c r="N563" s="1909"/>
      <c r="O563" s="1909"/>
      <c r="P563" s="1909"/>
      <c r="Q563" s="1909"/>
      <c r="R563" s="1909"/>
      <c r="S563" s="1909"/>
      <c r="T563" s="1909"/>
      <c r="U563" s="1909"/>
      <c r="V563" s="1909"/>
      <c r="W563" s="1909"/>
      <c r="X563" s="1909"/>
      <c r="Y563" s="1909"/>
      <c r="Z563" s="1909"/>
      <c r="AA563" s="1909"/>
      <c r="AB563" s="1909"/>
      <c r="AC563" s="1909"/>
      <c r="AD563" s="1909"/>
      <c r="AE563" s="1909"/>
      <c r="AF563" s="1909"/>
      <c r="AG563" s="1909"/>
      <c r="AH563" s="1909"/>
      <c r="AI563" s="1909"/>
      <c r="AJ563" s="1909"/>
      <c r="AK563" s="1909"/>
      <c r="AL563" s="1909"/>
      <c r="AM563" s="1909"/>
      <c r="AN563" s="1909"/>
      <c r="AO563" s="1909"/>
      <c r="AP563" s="1909"/>
      <c r="AQ563" s="1909"/>
      <c r="AR563" s="1909"/>
      <c r="AS563" s="1909"/>
      <c r="AT563" s="1909"/>
      <c r="AU563" s="1909"/>
      <c r="AV563" s="1909"/>
      <c r="AW563" s="1909"/>
      <c r="AX563" s="1909"/>
      <c r="AY563" s="1909"/>
      <c r="AZ563" s="1909"/>
      <c r="BA563" s="1909"/>
      <c r="BB563" s="1909"/>
      <c r="BC563" s="1909"/>
      <c r="BD563" s="1909"/>
      <c r="BE563" s="1909"/>
      <c r="BF563" s="1909"/>
      <c r="BG563" s="1909"/>
      <c r="BH563" s="1909"/>
      <c r="BI563" s="1909"/>
    </row>
    <row r="564" spans="1:61">
      <c r="A564" s="1956"/>
      <c r="B564" s="1955"/>
      <c r="C564" s="1955"/>
      <c r="D564" s="1955"/>
      <c r="E564" s="1955"/>
      <c r="F564" s="1955"/>
      <c r="G564" s="1955"/>
      <c r="H564" s="1909"/>
      <c r="I564" s="1909"/>
      <c r="J564" s="1909"/>
      <c r="K564" s="1909"/>
      <c r="L564" s="1909"/>
      <c r="M564" s="1909"/>
      <c r="N564" s="1909"/>
      <c r="O564" s="1909"/>
      <c r="P564" s="1909"/>
      <c r="Q564" s="1909"/>
      <c r="R564" s="1909"/>
      <c r="S564" s="1909"/>
      <c r="T564" s="1909"/>
      <c r="U564" s="1909"/>
      <c r="V564" s="1909"/>
      <c r="W564" s="1909"/>
      <c r="X564" s="1909"/>
      <c r="Y564" s="1909"/>
      <c r="Z564" s="1909"/>
      <c r="AA564" s="1909"/>
      <c r="AB564" s="1909"/>
      <c r="AC564" s="1909"/>
      <c r="AD564" s="1909"/>
      <c r="AE564" s="1909"/>
      <c r="AF564" s="1909"/>
      <c r="AG564" s="1909"/>
      <c r="AH564" s="1909"/>
      <c r="AI564" s="1909"/>
      <c r="AJ564" s="1909"/>
      <c r="AK564" s="1909"/>
      <c r="AL564" s="1909"/>
      <c r="AM564" s="1909"/>
      <c r="AN564" s="1909"/>
      <c r="AO564" s="1909"/>
      <c r="AP564" s="1909"/>
      <c r="AQ564" s="1909"/>
      <c r="AR564" s="1909"/>
      <c r="AS564" s="1909"/>
      <c r="AT564" s="1909"/>
      <c r="AU564" s="1909"/>
      <c r="AV564" s="1909"/>
      <c r="AW564" s="1909"/>
      <c r="AX564" s="1909"/>
      <c r="AY564" s="1909"/>
      <c r="AZ564" s="1909"/>
      <c r="BA564" s="1909"/>
      <c r="BB564" s="1909"/>
      <c r="BC564" s="1909"/>
      <c r="BD564" s="1909"/>
      <c r="BE564" s="1909"/>
      <c r="BF564" s="1909"/>
      <c r="BG564" s="1909"/>
      <c r="BH564" s="1909"/>
      <c r="BI564" s="1909"/>
    </row>
    <row r="565" spans="1:61">
      <c r="A565" s="1956"/>
      <c r="B565" s="1955"/>
      <c r="C565" s="1955"/>
      <c r="D565" s="1955"/>
      <c r="E565" s="1955"/>
      <c r="F565" s="1955"/>
      <c r="G565" s="1955"/>
      <c r="H565" s="1909"/>
      <c r="I565" s="1909"/>
      <c r="J565" s="1909"/>
      <c r="K565" s="1909"/>
      <c r="L565" s="1909"/>
      <c r="M565" s="1909"/>
      <c r="N565" s="1909"/>
      <c r="O565" s="1909"/>
      <c r="P565" s="1909"/>
      <c r="Q565" s="1909"/>
      <c r="R565" s="1909"/>
      <c r="S565" s="1909"/>
      <c r="T565" s="1909"/>
      <c r="U565" s="1909"/>
      <c r="V565" s="1909"/>
      <c r="W565" s="1909"/>
      <c r="X565" s="1909"/>
      <c r="Y565" s="1909"/>
      <c r="Z565" s="1909"/>
      <c r="AA565" s="1909"/>
      <c r="AB565" s="1909"/>
      <c r="AC565" s="1909"/>
      <c r="AD565" s="1909"/>
      <c r="AE565" s="1909"/>
      <c r="AF565" s="1909"/>
      <c r="AG565" s="1909"/>
      <c r="AH565" s="1909"/>
      <c r="AI565" s="1909"/>
      <c r="AJ565" s="1909"/>
      <c r="AK565" s="1909"/>
      <c r="AL565" s="1909"/>
      <c r="AM565" s="1909"/>
      <c r="AN565" s="1909"/>
      <c r="AO565" s="1909"/>
      <c r="AP565" s="1909"/>
      <c r="AQ565" s="1909"/>
      <c r="AR565" s="1909"/>
      <c r="AS565" s="1909"/>
      <c r="AT565" s="1909"/>
      <c r="AU565" s="1909"/>
      <c r="AV565" s="1909"/>
      <c r="AW565" s="1909"/>
      <c r="AX565" s="1909"/>
      <c r="AY565" s="1909"/>
      <c r="AZ565" s="1909"/>
      <c r="BA565" s="1909"/>
      <c r="BB565" s="1909"/>
      <c r="BC565" s="1909"/>
      <c r="BD565" s="1909"/>
      <c r="BE565" s="1909"/>
      <c r="BF565" s="1909"/>
      <c r="BG565" s="1909"/>
      <c r="BH565" s="1909"/>
      <c r="BI565" s="1909"/>
    </row>
    <row r="566" spans="1:61">
      <c r="A566" s="1956"/>
      <c r="B566" s="1955"/>
      <c r="C566" s="1955"/>
      <c r="D566" s="1955"/>
      <c r="E566" s="1955"/>
      <c r="F566" s="1955"/>
      <c r="G566" s="1955"/>
      <c r="H566" s="1909"/>
      <c r="I566" s="1909"/>
      <c r="J566" s="1909"/>
      <c r="K566" s="1909"/>
      <c r="L566" s="1909"/>
      <c r="M566" s="1909"/>
      <c r="N566" s="1909"/>
      <c r="O566" s="1909"/>
      <c r="P566" s="1909"/>
      <c r="Q566" s="1909"/>
      <c r="R566" s="1909"/>
      <c r="S566" s="1909"/>
      <c r="T566" s="1909"/>
      <c r="U566" s="1909"/>
      <c r="V566" s="1909"/>
      <c r="W566" s="1909"/>
      <c r="X566" s="1909"/>
      <c r="Y566" s="1909"/>
      <c r="Z566" s="1909"/>
      <c r="AA566" s="1909"/>
      <c r="AB566" s="1909"/>
      <c r="AC566" s="1909"/>
      <c r="AD566" s="1909"/>
      <c r="AE566" s="1909"/>
      <c r="AF566" s="1909"/>
      <c r="AG566" s="1909"/>
      <c r="AH566" s="1909"/>
      <c r="AI566" s="1909"/>
      <c r="AJ566" s="1909"/>
      <c r="AK566" s="1909"/>
      <c r="AL566" s="1909"/>
      <c r="AM566" s="1909"/>
      <c r="AN566" s="1909"/>
      <c r="AO566" s="1909"/>
      <c r="AP566" s="1909"/>
      <c r="AQ566" s="1909"/>
      <c r="AR566" s="1909"/>
      <c r="AS566" s="1909"/>
      <c r="AT566" s="1909"/>
      <c r="AU566" s="1909"/>
      <c r="AV566" s="1909"/>
      <c r="AW566" s="1909"/>
      <c r="AX566" s="1909"/>
      <c r="AY566" s="1909"/>
      <c r="AZ566" s="1909"/>
      <c r="BA566" s="1909"/>
      <c r="BB566" s="1909"/>
      <c r="BC566" s="1909"/>
      <c r="BD566" s="1909"/>
      <c r="BE566" s="1909"/>
      <c r="BF566" s="1909"/>
      <c r="BG566" s="1909"/>
      <c r="BH566" s="1909"/>
      <c r="BI566" s="1909"/>
    </row>
    <row r="567" spans="1:61">
      <c r="A567" s="1956"/>
      <c r="B567" s="1955"/>
      <c r="C567" s="1955"/>
      <c r="D567" s="1955"/>
      <c r="E567" s="1955"/>
      <c r="F567" s="1955"/>
      <c r="G567" s="1955"/>
      <c r="H567" s="1909"/>
      <c r="I567" s="1909"/>
      <c r="J567" s="1909"/>
      <c r="K567" s="1909"/>
      <c r="L567" s="1909"/>
      <c r="M567" s="1909"/>
      <c r="N567" s="1909"/>
      <c r="O567" s="1909"/>
      <c r="P567" s="1909"/>
      <c r="Q567" s="1909"/>
      <c r="R567" s="1909"/>
      <c r="S567" s="1909"/>
      <c r="T567" s="1909"/>
      <c r="U567" s="1909"/>
      <c r="V567" s="1909"/>
      <c r="W567" s="1909"/>
      <c r="X567" s="1909"/>
      <c r="Y567" s="1909"/>
      <c r="Z567" s="1909"/>
      <c r="AA567" s="1909"/>
      <c r="AB567" s="1909"/>
      <c r="AC567" s="1909"/>
      <c r="AD567" s="1909"/>
      <c r="AE567" s="1909"/>
      <c r="AF567" s="1909"/>
      <c r="AG567" s="1909"/>
      <c r="AH567" s="1909"/>
      <c r="AI567" s="1909"/>
      <c r="AJ567" s="1909"/>
      <c r="AK567" s="1909"/>
      <c r="AL567" s="1909"/>
      <c r="AM567" s="1909"/>
      <c r="AN567" s="1909"/>
      <c r="AO567" s="1909"/>
      <c r="AP567" s="1909"/>
      <c r="AQ567" s="1909"/>
      <c r="AR567" s="1909"/>
      <c r="AS567" s="1909"/>
      <c r="AT567" s="1909"/>
      <c r="AU567" s="1909"/>
      <c r="AV567" s="1909"/>
      <c r="AW567" s="1909"/>
      <c r="AX567" s="1909"/>
      <c r="AY567" s="1909"/>
      <c r="AZ567" s="1909"/>
      <c r="BA567" s="1909"/>
      <c r="BB567" s="1909"/>
      <c r="BC567" s="1909"/>
      <c r="BD567" s="1909"/>
      <c r="BE567" s="1909"/>
      <c r="BF567" s="1909"/>
      <c r="BG567" s="1909"/>
      <c r="BH567" s="1909"/>
      <c r="BI567" s="1909"/>
    </row>
    <row r="568" spans="1:61">
      <c r="A568" s="1956"/>
      <c r="B568" s="1955"/>
      <c r="C568" s="1955"/>
      <c r="D568" s="1955"/>
      <c r="E568" s="1955"/>
      <c r="F568" s="1955"/>
      <c r="G568" s="1955"/>
      <c r="H568" s="1909"/>
      <c r="I568" s="1909"/>
      <c r="J568" s="1909"/>
      <c r="K568" s="1909"/>
      <c r="L568" s="1909"/>
      <c r="M568" s="1909"/>
      <c r="N568" s="1909"/>
      <c r="O568" s="1909"/>
      <c r="P568" s="1909"/>
      <c r="Q568" s="1909"/>
      <c r="R568" s="1909"/>
      <c r="S568" s="1909"/>
      <c r="T568" s="1909"/>
      <c r="U568" s="1909"/>
      <c r="V568" s="1909"/>
      <c r="W568" s="1909"/>
      <c r="X568" s="1909"/>
      <c r="Y568" s="1909"/>
      <c r="Z568" s="1909"/>
      <c r="AA568" s="1909"/>
      <c r="AB568" s="1909"/>
      <c r="AC568" s="1909"/>
      <c r="AD568" s="1909"/>
      <c r="AE568" s="1909"/>
      <c r="AF568" s="1909"/>
      <c r="AG568" s="1909"/>
      <c r="AH568" s="1909"/>
      <c r="AI568" s="1909"/>
      <c r="AJ568" s="1909"/>
      <c r="AK568" s="1909"/>
      <c r="AL568" s="1909"/>
      <c r="AM568" s="1909"/>
      <c r="AN568" s="1909"/>
      <c r="AO568" s="1909"/>
      <c r="AP568" s="1909"/>
      <c r="AQ568" s="1909"/>
      <c r="AR568" s="1909"/>
      <c r="AS568" s="1909"/>
      <c r="AT568" s="1909"/>
      <c r="AU568" s="1909"/>
      <c r="AV568" s="1909"/>
      <c r="AW568" s="1909"/>
      <c r="AX568" s="1909"/>
      <c r="AY568" s="1909"/>
      <c r="AZ568" s="1909"/>
      <c r="BA568" s="1909"/>
      <c r="BB568" s="1909"/>
      <c r="BC568" s="1909"/>
      <c r="BD568" s="1909"/>
      <c r="BE568" s="1909"/>
      <c r="BF568" s="1909"/>
      <c r="BG568" s="1909"/>
      <c r="BH568" s="1909"/>
      <c r="BI568" s="1909"/>
    </row>
    <row r="569" spans="1:61">
      <c r="A569" s="1956"/>
      <c r="B569" s="1955"/>
      <c r="C569" s="1955"/>
      <c r="D569" s="1955"/>
      <c r="E569" s="1955"/>
      <c r="F569" s="1955"/>
      <c r="G569" s="1955"/>
      <c r="H569" s="1909"/>
      <c r="I569" s="1909"/>
      <c r="J569" s="1909"/>
      <c r="K569" s="1909"/>
      <c r="L569" s="1909"/>
      <c r="M569" s="1909"/>
      <c r="N569" s="1909"/>
      <c r="O569" s="1909"/>
      <c r="P569" s="1909"/>
      <c r="Q569" s="1909"/>
      <c r="R569" s="1909"/>
      <c r="S569" s="1909"/>
      <c r="T569" s="1909"/>
      <c r="U569" s="1909"/>
      <c r="V569" s="1909"/>
      <c r="W569" s="1909"/>
      <c r="X569" s="1909"/>
      <c r="Y569" s="1909"/>
      <c r="Z569" s="1909"/>
      <c r="AA569" s="1909"/>
      <c r="AB569" s="1909"/>
      <c r="AC569" s="1909"/>
      <c r="AD569" s="1909"/>
      <c r="AE569" s="1909"/>
      <c r="AF569" s="1909"/>
      <c r="AG569" s="1909"/>
      <c r="AH569" s="1909"/>
      <c r="AI569" s="1909"/>
      <c r="AJ569" s="1909"/>
      <c r="AK569" s="1909"/>
      <c r="AL569" s="1909"/>
      <c r="AM569" s="1909"/>
      <c r="AN569" s="1909"/>
      <c r="AO569" s="1909"/>
      <c r="AP569" s="1909"/>
      <c r="AQ569" s="1909"/>
      <c r="AR569" s="1909"/>
      <c r="AS569" s="1909"/>
      <c r="AT569" s="1909"/>
      <c r="AU569" s="1909"/>
      <c r="AV569" s="1909"/>
      <c r="AW569" s="1909"/>
      <c r="AX569" s="1909"/>
      <c r="AY569" s="1909"/>
      <c r="AZ569" s="1909"/>
      <c r="BA569" s="1909"/>
      <c r="BB569" s="1909"/>
      <c r="BC569" s="1909"/>
      <c r="BD569" s="1909"/>
      <c r="BE569" s="1909"/>
      <c r="BF569" s="1909"/>
      <c r="BG569" s="1909"/>
      <c r="BH569" s="1909"/>
      <c r="BI569" s="1909"/>
    </row>
    <row r="570" spans="1:61">
      <c r="A570" s="1956"/>
      <c r="B570" s="1955"/>
      <c r="C570" s="1955"/>
      <c r="D570" s="1955"/>
      <c r="E570" s="1955"/>
      <c r="F570" s="1955"/>
      <c r="G570" s="1955"/>
      <c r="H570" s="1909"/>
      <c r="I570" s="1909"/>
      <c r="J570" s="1909"/>
      <c r="K570" s="1909"/>
      <c r="L570" s="1909"/>
      <c r="M570" s="1909"/>
      <c r="N570" s="1909"/>
      <c r="O570" s="1909"/>
      <c r="P570" s="1909"/>
      <c r="Q570" s="1909"/>
      <c r="R570" s="1909"/>
      <c r="S570" s="1909"/>
      <c r="T570" s="1909"/>
      <c r="U570" s="1909"/>
      <c r="V570" s="1909"/>
      <c r="W570" s="1909"/>
      <c r="X570" s="1909"/>
      <c r="Y570" s="1909"/>
      <c r="Z570" s="1909"/>
      <c r="AA570" s="1909"/>
      <c r="AB570" s="1909"/>
      <c r="AC570" s="1909"/>
      <c r="AD570" s="1909"/>
      <c r="AE570" s="1909"/>
      <c r="AF570" s="1909"/>
      <c r="AG570" s="1909"/>
      <c r="AH570" s="1909"/>
      <c r="AI570" s="1909"/>
      <c r="AJ570" s="1909"/>
      <c r="AK570" s="1909"/>
      <c r="AL570" s="1909"/>
      <c r="AM570" s="1909"/>
      <c r="AN570" s="1909"/>
      <c r="AO570" s="1909"/>
      <c r="AP570" s="1909"/>
      <c r="AQ570" s="1909"/>
      <c r="AR570" s="1909"/>
      <c r="AS570" s="1909"/>
      <c r="AT570" s="1909"/>
      <c r="AU570" s="1909"/>
      <c r="AV570" s="1909"/>
      <c r="AW570" s="1909"/>
      <c r="AX570" s="1909"/>
      <c r="AY570" s="1909"/>
      <c r="AZ570" s="1909"/>
      <c r="BA570" s="1909"/>
      <c r="BB570" s="1909"/>
      <c r="BC570" s="1909"/>
      <c r="BD570" s="1909"/>
      <c r="BE570" s="1909"/>
      <c r="BF570" s="1909"/>
      <c r="BG570" s="1909"/>
      <c r="BH570" s="1909"/>
      <c r="BI570" s="1909"/>
    </row>
    <row r="571" spans="1:61">
      <c r="A571" s="1956"/>
      <c r="B571" s="1955"/>
      <c r="C571" s="1955"/>
      <c r="D571" s="1955"/>
      <c r="E571" s="1955"/>
      <c r="F571" s="1955"/>
      <c r="G571" s="1955"/>
      <c r="H571" s="1909"/>
      <c r="I571" s="1909"/>
      <c r="J571" s="1909"/>
      <c r="K571" s="1909"/>
      <c r="L571" s="1909"/>
      <c r="M571" s="1909"/>
      <c r="N571" s="1909"/>
      <c r="O571" s="1909"/>
      <c r="P571" s="1909"/>
      <c r="Q571" s="1909"/>
      <c r="R571" s="1909"/>
      <c r="S571" s="1909"/>
      <c r="T571" s="1909"/>
      <c r="U571" s="1909"/>
      <c r="V571" s="1909"/>
      <c r="W571" s="1909"/>
      <c r="X571" s="1909"/>
      <c r="Y571" s="1909"/>
      <c r="Z571" s="1909"/>
      <c r="AA571" s="1909"/>
      <c r="AB571" s="1909"/>
      <c r="AC571" s="1909"/>
      <c r="AD571" s="1909"/>
      <c r="AE571" s="1909"/>
      <c r="AF571" s="1909"/>
      <c r="AG571" s="1909"/>
      <c r="AH571" s="1909"/>
      <c r="AI571" s="1909"/>
      <c r="AJ571" s="1909"/>
      <c r="AK571" s="1909"/>
      <c r="AL571" s="1909"/>
      <c r="AM571" s="1909"/>
      <c r="AN571" s="1909"/>
      <c r="AO571" s="1909"/>
      <c r="AP571" s="1909"/>
      <c r="AQ571" s="1909"/>
      <c r="AR571" s="1909"/>
      <c r="AS571" s="1909"/>
      <c r="AT571" s="1909"/>
      <c r="AU571" s="1909"/>
      <c r="AV571" s="1909"/>
      <c r="AW571" s="1909"/>
      <c r="AX571" s="1909"/>
      <c r="AY571" s="1909"/>
      <c r="AZ571" s="1909"/>
      <c r="BA571" s="1909"/>
      <c r="BB571" s="1909"/>
      <c r="BC571" s="1909"/>
      <c r="BD571" s="1909"/>
      <c r="BE571" s="1909"/>
      <c r="BF571" s="1909"/>
      <c r="BG571" s="1909"/>
      <c r="BH571" s="1909"/>
      <c r="BI571" s="1909"/>
    </row>
    <row r="572" spans="1:61">
      <c r="A572" s="1956"/>
      <c r="B572" s="1955"/>
      <c r="C572" s="1955"/>
      <c r="D572" s="1955"/>
      <c r="E572" s="1955"/>
      <c r="F572" s="1955"/>
      <c r="G572" s="1955"/>
      <c r="H572" s="1909"/>
      <c r="I572" s="1909"/>
      <c r="J572" s="1909"/>
      <c r="K572" s="1909"/>
      <c r="L572" s="1909"/>
      <c r="M572" s="1909"/>
      <c r="N572" s="1909"/>
      <c r="O572" s="1909"/>
      <c r="P572" s="1909"/>
      <c r="Q572" s="1909"/>
      <c r="R572" s="1909"/>
      <c r="S572" s="1909"/>
      <c r="T572" s="1909"/>
      <c r="U572" s="1909"/>
      <c r="V572" s="1909"/>
      <c r="W572" s="1909"/>
      <c r="X572" s="1909"/>
      <c r="Y572" s="1909"/>
      <c r="Z572" s="1909"/>
      <c r="AA572" s="1909"/>
      <c r="AB572" s="1909"/>
      <c r="AC572" s="1909"/>
      <c r="AD572" s="1909"/>
      <c r="AE572" s="1909"/>
      <c r="AF572" s="1909"/>
      <c r="AG572" s="1909"/>
      <c r="AH572" s="1909"/>
      <c r="AI572" s="1909"/>
      <c r="AJ572" s="1909"/>
      <c r="AK572" s="1909"/>
      <c r="AL572" s="1909"/>
      <c r="AM572" s="1909"/>
      <c r="AN572" s="1909"/>
      <c r="AO572" s="1909"/>
      <c r="AP572" s="1909"/>
      <c r="AQ572" s="1909"/>
      <c r="AR572" s="1909"/>
      <c r="AS572" s="1909"/>
      <c r="AT572" s="1909"/>
      <c r="AU572" s="1909"/>
      <c r="AV572" s="1909"/>
      <c r="AW572" s="1909"/>
      <c r="AX572" s="1909"/>
      <c r="AY572" s="1909"/>
      <c r="AZ572" s="1909"/>
      <c r="BA572" s="1909"/>
      <c r="BB572" s="1909"/>
      <c r="BC572" s="1909"/>
      <c r="BD572" s="1909"/>
      <c r="BE572" s="1909"/>
      <c r="BF572" s="1909"/>
      <c r="BG572" s="1909"/>
      <c r="BH572" s="1909"/>
      <c r="BI572" s="1909"/>
    </row>
    <row r="573" spans="1:61">
      <c r="A573" s="1956"/>
      <c r="B573" s="1955"/>
      <c r="C573" s="1955"/>
      <c r="D573" s="1955"/>
      <c r="E573" s="1955"/>
      <c r="F573" s="1955"/>
      <c r="G573" s="1955"/>
      <c r="H573" s="1909"/>
      <c r="I573" s="1909"/>
      <c r="J573" s="1909"/>
      <c r="K573" s="1909"/>
      <c r="L573" s="1909"/>
      <c r="M573" s="1909"/>
      <c r="N573" s="1909"/>
      <c r="O573" s="1909"/>
      <c r="P573" s="1909"/>
      <c r="Q573" s="1909"/>
      <c r="R573" s="1909"/>
      <c r="S573" s="1909"/>
      <c r="T573" s="1909"/>
      <c r="U573" s="1909"/>
      <c r="V573" s="1909"/>
      <c r="W573" s="1909"/>
      <c r="X573" s="1909"/>
      <c r="Y573" s="1909"/>
      <c r="Z573" s="1909"/>
      <c r="AA573" s="1909"/>
      <c r="AB573" s="1909"/>
      <c r="AC573" s="1909"/>
      <c r="AD573" s="1909"/>
      <c r="AE573" s="1909"/>
      <c r="AF573" s="1909"/>
      <c r="AG573" s="1909"/>
      <c r="AH573" s="1909"/>
      <c r="AI573" s="1909"/>
      <c r="AJ573" s="1909"/>
      <c r="AK573" s="1909"/>
      <c r="AL573" s="1909"/>
      <c r="AM573" s="1909"/>
      <c r="AN573" s="1909"/>
      <c r="AO573" s="1909"/>
      <c r="AP573" s="1909"/>
      <c r="AQ573" s="1909"/>
      <c r="AR573" s="1909"/>
      <c r="AS573" s="1909"/>
      <c r="AT573" s="1909"/>
      <c r="AU573" s="1909"/>
      <c r="AV573" s="1909"/>
      <c r="AW573" s="1909"/>
      <c r="AX573" s="1909"/>
      <c r="AY573" s="1909"/>
      <c r="AZ573" s="1909"/>
      <c r="BA573" s="1909"/>
      <c r="BB573" s="1909"/>
      <c r="BC573" s="1909"/>
      <c r="BD573" s="1909"/>
      <c r="BE573" s="1909"/>
      <c r="BF573" s="1909"/>
      <c r="BG573" s="1909"/>
      <c r="BH573" s="1909"/>
      <c r="BI573" s="1909"/>
    </row>
    <row r="574" spans="1:61">
      <c r="A574" s="1956"/>
      <c r="B574" s="1955"/>
      <c r="C574" s="1955"/>
      <c r="D574" s="1955"/>
      <c r="E574" s="1955"/>
      <c r="F574" s="1955"/>
      <c r="G574" s="1955"/>
      <c r="H574" s="1909"/>
      <c r="I574" s="1909"/>
      <c r="J574" s="1909"/>
      <c r="K574" s="1909"/>
      <c r="L574" s="1909"/>
      <c r="M574" s="1909"/>
      <c r="N574" s="1909"/>
      <c r="O574" s="1909"/>
      <c r="P574" s="1909"/>
      <c r="Q574" s="1909"/>
      <c r="R574" s="1909"/>
      <c r="S574" s="1909"/>
      <c r="T574" s="1909"/>
      <c r="U574" s="1909"/>
      <c r="V574" s="1909"/>
      <c r="W574" s="1909"/>
      <c r="X574" s="1909"/>
      <c r="Y574" s="1909"/>
      <c r="Z574" s="1909"/>
      <c r="AA574" s="1909"/>
      <c r="AB574" s="1909"/>
      <c r="AC574" s="1909"/>
      <c r="AD574" s="1909"/>
      <c r="AE574" s="1909"/>
      <c r="AF574" s="1909"/>
      <c r="AG574" s="1909"/>
      <c r="AH574" s="1909"/>
      <c r="AI574" s="1909"/>
      <c r="AJ574" s="1909"/>
      <c r="AK574" s="1909"/>
      <c r="AL574" s="1909"/>
      <c r="AM574" s="1909"/>
      <c r="AN574" s="1909"/>
      <c r="AO574" s="1909"/>
      <c r="AP574" s="1909"/>
      <c r="AQ574" s="1909"/>
      <c r="AR574" s="1909"/>
      <c r="AS574" s="1909"/>
      <c r="AT574" s="1909"/>
      <c r="AU574" s="1909"/>
      <c r="AV574" s="1909"/>
      <c r="AW574" s="1909"/>
      <c r="AX574" s="1909"/>
      <c r="AY574" s="1909"/>
      <c r="AZ574" s="1909"/>
      <c r="BA574" s="1909"/>
      <c r="BB574" s="1909"/>
      <c r="BC574" s="1909"/>
      <c r="BD574" s="1909"/>
      <c r="BE574" s="1909"/>
      <c r="BF574" s="1909"/>
      <c r="BG574" s="1909"/>
      <c r="BH574" s="1909"/>
      <c r="BI574" s="1909"/>
    </row>
    <row r="575" spans="1:61">
      <c r="A575" s="1956"/>
      <c r="B575" s="1955"/>
      <c r="C575" s="1955"/>
      <c r="D575" s="1955"/>
      <c r="E575" s="1955"/>
      <c r="F575" s="1955"/>
      <c r="G575" s="1955"/>
      <c r="H575" s="1909"/>
      <c r="I575" s="1909"/>
      <c r="J575" s="1909"/>
      <c r="K575" s="1909"/>
      <c r="L575" s="1909"/>
      <c r="M575" s="1909"/>
      <c r="N575" s="1909"/>
      <c r="O575" s="1909"/>
      <c r="P575" s="1909"/>
      <c r="Q575" s="1909"/>
      <c r="R575" s="1909"/>
      <c r="S575" s="1909"/>
      <c r="T575" s="1909"/>
      <c r="U575" s="1909"/>
      <c r="V575" s="1909"/>
      <c r="W575" s="1909"/>
      <c r="X575" s="1909"/>
      <c r="Y575" s="1909"/>
      <c r="Z575" s="1909"/>
      <c r="AA575" s="1909"/>
      <c r="AB575" s="1909"/>
      <c r="AC575" s="1909"/>
      <c r="AD575" s="1909"/>
      <c r="AE575" s="1909"/>
      <c r="AF575" s="1909"/>
      <c r="AG575" s="1909"/>
      <c r="AH575" s="1909"/>
      <c r="AI575" s="1909"/>
      <c r="AJ575" s="1909"/>
      <c r="AK575" s="1909"/>
      <c r="AL575" s="1909"/>
      <c r="AM575" s="1909"/>
      <c r="AN575" s="1909"/>
      <c r="AO575" s="1909"/>
      <c r="AP575" s="1909"/>
      <c r="AQ575" s="1909"/>
      <c r="AR575" s="1909"/>
      <c r="AS575" s="1909"/>
      <c r="AT575" s="1909"/>
      <c r="AU575" s="1909"/>
      <c r="AV575" s="1909"/>
      <c r="AW575" s="1909"/>
      <c r="AX575" s="1909"/>
      <c r="AY575" s="1909"/>
      <c r="AZ575" s="1909"/>
      <c r="BA575" s="1909"/>
      <c r="BB575" s="1909"/>
      <c r="BC575" s="1909"/>
      <c r="BD575" s="1909"/>
      <c r="BE575" s="1909"/>
      <c r="BF575" s="1909"/>
      <c r="BG575" s="1909"/>
      <c r="BH575" s="1909"/>
      <c r="BI575" s="1909"/>
    </row>
    <row r="576" spans="1:61">
      <c r="A576" s="1956"/>
      <c r="B576" s="1955"/>
      <c r="C576" s="1955"/>
      <c r="D576" s="1955"/>
      <c r="E576" s="1955"/>
      <c r="F576" s="1955"/>
      <c r="G576" s="1955"/>
      <c r="H576" s="1909"/>
      <c r="I576" s="1909"/>
      <c r="J576" s="1909"/>
      <c r="K576" s="1909"/>
      <c r="L576" s="1909"/>
      <c r="M576" s="1909"/>
      <c r="N576" s="1909"/>
      <c r="O576" s="1909"/>
      <c r="P576" s="1909"/>
      <c r="Q576" s="1909"/>
      <c r="R576" s="1909"/>
      <c r="S576" s="1909"/>
      <c r="T576" s="1909"/>
      <c r="U576" s="1909"/>
      <c r="V576" s="1909"/>
      <c r="W576" s="1909"/>
      <c r="X576" s="1909"/>
      <c r="Y576" s="1909"/>
      <c r="Z576" s="1909"/>
      <c r="AA576" s="1909"/>
      <c r="AB576" s="1909"/>
      <c r="AC576" s="1909"/>
      <c r="AD576" s="1909"/>
      <c r="AE576" s="1909"/>
      <c r="AF576" s="1909"/>
      <c r="AG576" s="1909"/>
      <c r="AH576" s="1909"/>
      <c r="AI576" s="1909"/>
      <c r="AJ576" s="1909"/>
      <c r="AK576" s="1909"/>
      <c r="AL576" s="1909"/>
      <c r="AM576" s="1909"/>
      <c r="AN576" s="1909"/>
      <c r="AO576" s="1909"/>
      <c r="AP576" s="1909"/>
      <c r="AQ576" s="1909"/>
      <c r="AR576" s="1909"/>
      <c r="AS576" s="1909"/>
      <c r="AT576" s="1909"/>
      <c r="AU576" s="1909"/>
      <c r="AV576" s="1909"/>
      <c r="AW576" s="1909"/>
      <c r="AX576" s="1909"/>
      <c r="AY576" s="1909"/>
      <c r="AZ576" s="1909"/>
      <c r="BA576" s="1909"/>
      <c r="BB576" s="1909"/>
      <c r="BC576" s="1909"/>
      <c r="BD576" s="1909"/>
      <c r="BE576" s="1909"/>
      <c r="BF576" s="1909"/>
      <c r="BG576" s="1909"/>
      <c r="BH576" s="1909"/>
      <c r="BI576" s="1909"/>
    </row>
    <row r="577" spans="1:61">
      <c r="A577" s="1956"/>
      <c r="B577" s="1955"/>
      <c r="C577" s="1955"/>
      <c r="D577" s="1955"/>
      <c r="E577" s="1955"/>
      <c r="F577" s="1955"/>
      <c r="G577" s="1955"/>
      <c r="H577" s="1909"/>
      <c r="I577" s="1909"/>
      <c r="J577" s="1909"/>
      <c r="K577" s="1909"/>
      <c r="L577" s="1909"/>
      <c r="M577" s="1909"/>
      <c r="N577" s="1909"/>
      <c r="O577" s="1909"/>
      <c r="P577" s="1909"/>
      <c r="Q577" s="1909"/>
      <c r="R577" s="1909"/>
      <c r="S577" s="1909"/>
      <c r="T577" s="1909"/>
      <c r="U577" s="1909"/>
      <c r="V577" s="1909"/>
      <c r="W577" s="1909"/>
      <c r="X577" s="1909"/>
      <c r="Y577" s="1909"/>
      <c r="Z577" s="1909"/>
      <c r="AA577" s="1909"/>
      <c r="AB577" s="1909"/>
      <c r="AC577" s="1909"/>
      <c r="AD577" s="1909"/>
      <c r="AE577" s="1909"/>
      <c r="AF577" s="1909"/>
      <c r="AG577" s="1909"/>
      <c r="AH577" s="1909"/>
      <c r="AI577" s="1909"/>
      <c r="AJ577" s="1909"/>
      <c r="AK577" s="1909"/>
      <c r="AL577" s="1909"/>
      <c r="AM577" s="1909"/>
      <c r="AN577" s="1909"/>
      <c r="AO577" s="1909"/>
      <c r="AP577" s="1909"/>
      <c r="AQ577" s="1909"/>
      <c r="AR577" s="1909"/>
      <c r="AS577" s="1909"/>
      <c r="AT577" s="1909"/>
      <c r="AU577" s="1909"/>
      <c r="AV577" s="1909"/>
      <c r="AW577" s="1909"/>
      <c r="AX577" s="1909"/>
      <c r="AY577" s="1909"/>
      <c r="AZ577" s="1909"/>
      <c r="BA577" s="1909"/>
      <c r="BB577" s="1909"/>
      <c r="BC577" s="1909"/>
      <c r="BD577" s="1909"/>
      <c r="BE577" s="1909"/>
      <c r="BF577" s="1909"/>
      <c r="BG577" s="1909"/>
      <c r="BH577" s="1909"/>
      <c r="BI577" s="1909"/>
    </row>
    <row r="578" spans="1:61">
      <c r="A578" s="1956"/>
      <c r="B578" s="1955"/>
      <c r="C578" s="1955"/>
      <c r="D578" s="1955"/>
      <c r="E578" s="1955"/>
      <c r="F578" s="1955"/>
      <c r="G578" s="1955"/>
      <c r="H578" s="1909"/>
      <c r="I578" s="1909"/>
      <c r="J578" s="1909"/>
      <c r="K578" s="1909"/>
      <c r="L578" s="1909"/>
      <c r="M578" s="1909"/>
      <c r="N578" s="1909"/>
      <c r="O578" s="1909"/>
      <c r="P578" s="1909"/>
      <c r="Q578" s="1909"/>
      <c r="R578" s="1909"/>
      <c r="S578" s="1909"/>
      <c r="T578" s="1909"/>
      <c r="U578" s="1909"/>
      <c r="V578" s="1909"/>
      <c r="W578" s="1909"/>
      <c r="X578" s="1909"/>
      <c r="Y578" s="1909"/>
      <c r="Z578" s="1909"/>
      <c r="AA578" s="1909"/>
      <c r="AB578" s="1909"/>
      <c r="AC578" s="1909"/>
      <c r="AD578" s="1909"/>
      <c r="AE578" s="1909"/>
      <c r="AF578" s="1909"/>
      <c r="AG578" s="1909"/>
      <c r="AH578" s="1909"/>
      <c r="AI578" s="1909"/>
      <c r="AJ578" s="1909"/>
      <c r="AK578" s="1909"/>
      <c r="AL578" s="1909"/>
      <c r="AM578" s="1909"/>
      <c r="AN578" s="1909"/>
      <c r="AO578" s="1909"/>
      <c r="AP578" s="1909"/>
      <c r="AQ578" s="1909"/>
      <c r="AR578" s="1909"/>
      <c r="AS578" s="1909"/>
      <c r="AT578" s="1909"/>
      <c r="AU578" s="1909"/>
      <c r="AV578" s="1909"/>
      <c r="AW578" s="1909"/>
      <c r="AX578" s="1909"/>
      <c r="AY578" s="1909"/>
      <c r="AZ578" s="1909"/>
      <c r="BA578" s="1909"/>
      <c r="BB578" s="1909"/>
      <c r="BC578" s="1909"/>
      <c r="BD578" s="1909"/>
      <c r="BE578" s="1909"/>
      <c r="BF578" s="1909"/>
      <c r="BG578" s="1909"/>
      <c r="BH578" s="1909"/>
      <c r="BI578" s="1909"/>
    </row>
    <row r="579" spans="1:61">
      <c r="A579" s="1956"/>
      <c r="B579" s="1955"/>
      <c r="C579" s="1955"/>
      <c r="D579" s="1955"/>
      <c r="E579" s="1955"/>
      <c r="F579" s="1955"/>
      <c r="G579" s="1955"/>
      <c r="H579" s="1909"/>
      <c r="I579" s="1909"/>
      <c r="J579" s="1909"/>
      <c r="K579" s="1909"/>
      <c r="L579" s="1909"/>
      <c r="M579" s="1909"/>
      <c r="N579" s="1909"/>
      <c r="O579" s="1909"/>
      <c r="P579" s="1909"/>
      <c r="Q579" s="1909"/>
      <c r="R579" s="1909"/>
      <c r="S579" s="1909"/>
      <c r="T579" s="1909"/>
      <c r="U579" s="1909"/>
      <c r="V579" s="1909"/>
      <c r="W579" s="1909"/>
      <c r="X579" s="1909"/>
      <c r="Y579" s="1909"/>
      <c r="Z579" s="1909"/>
      <c r="AA579" s="1909"/>
      <c r="AB579" s="1909"/>
      <c r="AC579" s="1909"/>
      <c r="AD579" s="1909"/>
      <c r="AE579" s="1909"/>
      <c r="AF579" s="1909"/>
      <c r="AG579" s="1909"/>
      <c r="AH579" s="1909"/>
      <c r="AI579" s="1909"/>
      <c r="AJ579" s="1909"/>
      <c r="AK579" s="1909"/>
      <c r="AL579" s="1909"/>
      <c r="AM579" s="1909"/>
      <c r="AN579" s="1909"/>
      <c r="AO579" s="1909"/>
      <c r="AP579" s="1909"/>
      <c r="AQ579" s="1909"/>
      <c r="AR579" s="1909"/>
      <c r="AS579" s="1909"/>
      <c r="AT579" s="1909"/>
      <c r="AU579" s="1909"/>
      <c r="AV579" s="1909"/>
      <c r="AW579" s="1909"/>
      <c r="AX579" s="1909"/>
      <c r="AY579" s="1909"/>
      <c r="AZ579" s="1909"/>
      <c r="BA579" s="1909"/>
      <c r="BB579" s="1909"/>
      <c r="BC579" s="1909"/>
      <c r="BD579" s="1909"/>
      <c r="BE579" s="1909"/>
      <c r="BF579" s="1909"/>
      <c r="BG579" s="1909"/>
      <c r="BH579" s="1909"/>
      <c r="BI579" s="1909"/>
    </row>
    <row r="580" spans="1:61">
      <c r="A580" s="1956"/>
      <c r="B580" s="1955"/>
      <c r="C580" s="1955"/>
      <c r="D580" s="1955"/>
      <c r="E580" s="1955"/>
      <c r="F580" s="1955"/>
      <c r="G580" s="1955"/>
      <c r="H580" s="1909"/>
      <c r="I580" s="1909"/>
      <c r="J580" s="1909"/>
      <c r="K580" s="1909"/>
      <c r="L580" s="1909"/>
      <c r="M580" s="1909"/>
      <c r="N580" s="1909"/>
      <c r="O580" s="1909"/>
      <c r="P580" s="1909"/>
      <c r="Q580" s="1909"/>
      <c r="R580" s="1909"/>
      <c r="S580" s="1909"/>
      <c r="T580" s="1909"/>
      <c r="U580" s="1909"/>
      <c r="V580" s="1909"/>
      <c r="W580" s="1909"/>
      <c r="X580" s="1909"/>
      <c r="Y580" s="1909"/>
      <c r="Z580" s="1909"/>
      <c r="AA580" s="1909"/>
      <c r="AB580" s="1909"/>
      <c r="AC580" s="1909"/>
      <c r="AD580" s="1909"/>
      <c r="AE580" s="1909"/>
      <c r="AF580" s="1909"/>
      <c r="AG580" s="1909"/>
      <c r="AH580" s="1909"/>
      <c r="AI580" s="1909"/>
      <c r="AJ580" s="1909"/>
      <c r="AK580" s="1909"/>
      <c r="AL580" s="1909"/>
      <c r="AM580" s="1909"/>
      <c r="AN580" s="1909"/>
      <c r="AO580" s="1909"/>
      <c r="AP580" s="1909"/>
      <c r="AQ580" s="1909"/>
      <c r="AR580" s="1909"/>
      <c r="AS580" s="1909"/>
      <c r="AT580" s="1909"/>
      <c r="AU580" s="1909"/>
      <c r="AV580" s="1909"/>
      <c r="AW580" s="1909"/>
      <c r="AX580" s="1909"/>
      <c r="AY580" s="1909"/>
      <c r="AZ580" s="1909"/>
      <c r="BA580" s="1909"/>
      <c r="BB580" s="1909"/>
      <c r="BC580" s="1909"/>
      <c r="BD580" s="1909"/>
      <c r="BE580" s="1909"/>
      <c r="BF580" s="1909"/>
      <c r="BG580" s="1909"/>
      <c r="BH580" s="1909"/>
      <c r="BI580" s="1909"/>
    </row>
    <row r="581" spans="1:61">
      <c r="A581" s="1956"/>
      <c r="B581" s="1955"/>
      <c r="C581" s="1955"/>
      <c r="D581" s="1955"/>
      <c r="E581" s="1955"/>
      <c r="F581" s="1955"/>
      <c r="G581" s="1955"/>
      <c r="H581" s="1909"/>
      <c r="I581" s="1909"/>
      <c r="J581" s="1909"/>
      <c r="K581" s="1909"/>
      <c r="L581" s="1909"/>
      <c r="M581" s="1909"/>
      <c r="N581" s="1909"/>
      <c r="O581" s="1909"/>
      <c r="P581" s="1909"/>
      <c r="Q581" s="1909"/>
      <c r="R581" s="1909"/>
      <c r="S581" s="1909"/>
      <c r="T581" s="1909"/>
      <c r="U581" s="1909"/>
      <c r="V581" s="1909"/>
      <c r="W581" s="1909"/>
      <c r="X581" s="1909"/>
      <c r="Y581" s="1909"/>
      <c r="Z581" s="1909"/>
      <c r="AA581" s="1909"/>
      <c r="AB581" s="1909"/>
      <c r="AC581" s="1909"/>
      <c r="AD581" s="1909"/>
      <c r="AE581" s="1909"/>
      <c r="AF581" s="1909"/>
      <c r="AG581" s="1909"/>
      <c r="AH581" s="1909"/>
      <c r="AI581" s="1909"/>
      <c r="AJ581" s="1909"/>
      <c r="AK581" s="1909"/>
      <c r="AL581" s="1909"/>
      <c r="AM581" s="1909"/>
      <c r="AN581" s="1909"/>
      <c r="AO581" s="1909"/>
      <c r="AP581" s="1909"/>
      <c r="AQ581" s="1909"/>
      <c r="AR581" s="1909"/>
      <c r="AS581" s="1909"/>
      <c r="AT581" s="1909"/>
      <c r="AU581" s="1909"/>
      <c r="AV581" s="1909"/>
      <c r="AW581" s="1909"/>
      <c r="AX581" s="1909"/>
      <c r="AY581" s="1909"/>
      <c r="AZ581" s="1909"/>
      <c r="BA581" s="1909"/>
      <c r="BB581" s="1909"/>
      <c r="BC581" s="1909"/>
      <c r="BD581" s="1909"/>
      <c r="BE581" s="1909"/>
      <c r="BF581" s="1909"/>
      <c r="BG581" s="1909"/>
      <c r="BH581" s="1909"/>
      <c r="BI581" s="1909"/>
    </row>
    <row r="582" spans="1:61">
      <c r="A582" s="1956"/>
      <c r="B582" s="1955"/>
      <c r="C582" s="1955"/>
      <c r="D582" s="1955"/>
      <c r="E582" s="1955"/>
      <c r="F582" s="1955"/>
      <c r="G582" s="1955"/>
      <c r="H582" s="1909"/>
      <c r="I582" s="1909"/>
      <c r="J582" s="1909"/>
      <c r="K582" s="1909"/>
      <c r="L582" s="1909"/>
      <c r="M582" s="1909"/>
      <c r="N582" s="1909"/>
      <c r="O582" s="1909"/>
      <c r="P582" s="1909"/>
      <c r="Q582" s="1909"/>
      <c r="R582" s="1909"/>
      <c r="S582" s="1909"/>
      <c r="T582" s="1909"/>
      <c r="U582" s="1909"/>
      <c r="V582" s="1909"/>
      <c r="W582" s="1909"/>
      <c r="X582" s="1909"/>
      <c r="Y582" s="1909"/>
      <c r="Z582" s="1909"/>
      <c r="AA582" s="1909"/>
      <c r="AB582" s="1909"/>
      <c r="AC582" s="1909"/>
      <c r="AD582" s="1909"/>
      <c r="AE582" s="1909"/>
      <c r="AF582" s="1909"/>
      <c r="AG582" s="1909"/>
      <c r="AH582" s="1909"/>
      <c r="AI582" s="1909"/>
      <c r="AJ582" s="1909"/>
      <c r="AK582" s="1909"/>
      <c r="AL582" s="1909"/>
      <c r="AM582" s="1909"/>
      <c r="AN582" s="1909"/>
      <c r="AO582" s="1909"/>
      <c r="AP582" s="1909"/>
      <c r="AQ582" s="1909"/>
      <c r="AR582" s="1909"/>
      <c r="AS582" s="1909"/>
      <c r="AT582" s="1909"/>
      <c r="AU582" s="1909"/>
      <c r="AV582" s="1909"/>
      <c r="AW582" s="1909"/>
      <c r="AX582" s="1909"/>
      <c r="AY582" s="1909"/>
      <c r="AZ582" s="1909"/>
      <c r="BA582" s="1909"/>
      <c r="BB582" s="1909"/>
      <c r="BC582" s="1909"/>
      <c r="BD582" s="1909"/>
      <c r="BE582" s="1909"/>
      <c r="BF582" s="1909"/>
      <c r="BG582" s="1909"/>
      <c r="BH582" s="1909"/>
      <c r="BI582" s="1909"/>
    </row>
    <row r="583" spans="1:61">
      <c r="A583" s="1956"/>
      <c r="B583" s="1955"/>
      <c r="C583" s="1955"/>
      <c r="D583" s="1955"/>
      <c r="E583" s="1955"/>
      <c r="F583" s="1955"/>
      <c r="G583" s="1955"/>
      <c r="H583" s="1909"/>
      <c r="I583" s="1909"/>
      <c r="J583" s="1909"/>
      <c r="K583" s="1909"/>
      <c r="L583" s="1909"/>
      <c r="M583" s="1909"/>
      <c r="N583" s="1909"/>
      <c r="O583" s="1909"/>
      <c r="P583" s="1909"/>
      <c r="Q583" s="1909"/>
      <c r="R583" s="1909"/>
      <c r="S583" s="1909"/>
      <c r="T583" s="1909"/>
      <c r="U583" s="1909"/>
      <c r="V583" s="1909"/>
      <c r="W583" s="1909"/>
      <c r="X583" s="1909"/>
      <c r="Y583" s="1909"/>
      <c r="Z583" s="1909"/>
      <c r="AA583" s="1909"/>
      <c r="AB583" s="1909"/>
      <c r="AC583" s="1909"/>
      <c r="AD583" s="1909"/>
      <c r="AE583" s="1909"/>
      <c r="AF583" s="1909"/>
      <c r="AG583" s="1909"/>
      <c r="AH583" s="1909"/>
      <c r="AI583" s="1909"/>
      <c r="AJ583" s="1909"/>
      <c r="AK583" s="1909"/>
      <c r="AL583" s="1909"/>
      <c r="AM583" s="1909"/>
      <c r="AN583" s="1909"/>
      <c r="AO583" s="1909"/>
      <c r="AP583" s="1909"/>
      <c r="AQ583" s="1909"/>
      <c r="AR583" s="1909"/>
      <c r="AS583" s="1909"/>
      <c r="AT583" s="1909"/>
      <c r="AU583" s="1909"/>
      <c r="AV583" s="1909"/>
      <c r="AW583" s="1909"/>
      <c r="AX583" s="1909"/>
      <c r="AY583" s="1909"/>
      <c r="AZ583" s="1909"/>
      <c r="BA583" s="1909"/>
      <c r="BB583" s="1909"/>
      <c r="BC583" s="1909"/>
      <c r="BD583" s="1909"/>
      <c r="BE583" s="1909"/>
      <c r="BF583" s="1909"/>
      <c r="BG583" s="1909"/>
      <c r="BH583" s="1909"/>
      <c r="BI583" s="1909"/>
    </row>
    <row r="584" spans="1:61">
      <c r="A584" s="1956"/>
      <c r="B584" s="1955"/>
      <c r="C584" s="1955"/>
      <c r="D584" s="1955"/>
      <c r="E584" s="1955"/>
      <c r="F584" s="1955"/>
      <c r="G584" s="1955"/>
      <c r="H584" s="1909"/>
      <c r="I584" s="1909"/>
      <c r="J584" s="1909"/>
      <c r="K584" s="1909"/>
      <c r="L584" s="1909"/>
      <c r="M584" s="1909"/>
      <c r="N584" s="1909"/>
      <c r="O584" s="1909"/>
      <c r="P584" s="1909"/>
      <c r="Q584" s="1909"/>
      <c r="R584" s="1909"/>
      <c r="S584" s="1909"/>
      <c r="T584" s="1909"/>
      <c r="U584" s="1909"/>
      <c r="V584" s="1909"/>
      <c r="W584" s="1909"/>
      <c r="X584" s="1909"/>
      <c r="Y584" s="1909"/>
      <c r="Z584" s="1909"/>
      <c r="AA584" s="1909"/>
      <c r="AB584" s="1909"/>
      <c r="AC584" s="1909"/>
      <c r="AD584" s="1909"/>
      <c r="AE584" s="1909"/>
      <c r="AF584" s="1909"/>
      <c r="AG584" s="1909"/>
      <c r="AH584" s="1909"/>
      <c r="AI584" s="1909"/>
      <c r="AJ584" s="1909"/>
      <c r="AK584" s="1909"/>
      <c r="AL584" s="1909"/>
      <c r="AM584" s="1909"/>
      <c r="AN584" s="1909"/>
      <c r="AO584" s="1909"/>
      <c r="AP584" s="1909"/>
      <c r="AQ584" s="1909"/>
      <c r="AR584" s="1909"/>
      <c r="AS584" s="1909"/>
      <c r="AT584" s="1909"/>
      <c r="AU584" s="1909"/>
      <c r="AV584" s="1909"/>
      <c r="AW584" s="1909"/>
      <c r="AX584" s="1909"/>
      <c r="AY584" s="1909"/>
      <c r="AZ584" s="1909"/>
      <c r="BA584" s="1909"/>
      <c r="BB584" s="1909"/>
      <c r="BC584" s="1909"/>
      <c r="BD584" s="1909"/>
      <c r="BE584" s="1909"/>
      <c r="BF584" s="1909"/>
      <c r="BG584" s="1909"/>
      <c r="BH584" s="1909"/>
      <c r="BI584" s="1909"/>
    </row>
    <row r="585" spans="1:61">
      <c r="A585" s="1956"/>
      <c r="B585" s="1955"/>
      <c r="C585" s="1955"/>
      <c r="D585" s="1955"/>
      <c r="E585" s="1955"/>
      <c r="F585" s="1955"/>
      <c r="G585" s="1955"/>
      <c r="H585" s="1909"/>
      <c r="I585" s="1909"/>
      <c r="J585" s="1909"/>
      <c r="K585" s="1909"/>
      <c r="L585" s="1909"/>
      <c r="M585" s="1909"/>
      <c r="N585" s="1909"/>
      <c r="O585" s="1909"/>
      <c r="P585" s="1909"/>
      <c r="Q585" s="1909"/>
      <c r="R585" s="1909"/>
      <c r="S585" s="1909"/>
      <c r="T585" s="1909"/>
      <c r="U585" s="1909"/>
      <c r="V585" s="1909"/>
      <c r="W585" s="1909"/>
      <c r="X585" s="1909"/>
      <c r="Y585" s="1909"/>
      <c r="Z585" s="1909"/>
      <c r="AA585" s="1909"/>
      <c r="AB585" s="1909"/>
      <c r="AC585" s="1909"/>
      <c r="AD585" s="1909"/>
      <c r="AE585" s="1909"/>
      <c r="AF585" s="1909"/>
      <c r="AG585" s="1909"/>
      <c r="AH585" s="1909"/>
      <c r="AI585" s="1909"/>
      <c r="AJ585" s="1909"/>
      <c r="AK585" s="1909"/>
      <c r="AL585" s="1909"/>
      <c r="AM585" s="1909"/>
      <c r="AN585" s="1909"/>
      <c r="AO585" s="1909"/>
      <c r="AP585" s="1909"/>
      <c r="AQ585" s="1909"/>
      <c r="AR585" s="1909"/>
      <c r="AS585" s="1909"/>
      <c r="AT585" s="1909"/>
      <c r="AU585" s="1909"/>
      <c r="AV585" s="1909"/>
      <c r="AW585" s="1909"/>
      <c r="AX585" s="1909"/>
      <c r="AY585" s="1909"/>
      <c r="AZ585" s="1909"/>
      <c r="BA585" s="1909"/>
      <c r="BB585" s="1909"/>
      <c r="BC585" s="1909"/>
      <c r="BD585" s="1909"/>
      <c r="BE585" s="1909"/>
      <c r="BF585" s="1909"/>
      <c r="BG585" s="1909"/>
      <c r="BH585" s="1909"/>
      <c r="BI585" s="1909"/>
    </row>
    <row r="586" spans="1:61">
      <c r="A586" s="1956"/>
      <c r="B586" s="1955"/>
      <c r="C586" s="1955"/>
      <c r="D586" s="1955"/>
      <c r="E586" s="1955"/>
      <c r="F586" s="1955"/>
      <c r="G586" s="1955"/>
      <c r="H586" s="1909"/>
      <c r="I586" s="1909"/>
      <c r="J586" s="1909"/>
      <c r="K586" s="1909"/>
      <c r="L586" s="1909"/>
      <c r="M586" s="1909"/>
      <c r="N586" s="1909"/>
      <c r="O586" s="1909"/>
      <c r="P586" s="1909"/>
      <c r="Q586" s="1909"/>
      <c r="R586" s="1909"/>
      <c r="S586" s="1909"/>
      <c r="T586" s="1909"/>
      <c r="U586" s="1909"/>
      <c r="V586" s="1909"/>
      <c r="W586" s="1909"/>
      <c r="X586" s="1909"/>
      <c r="Y586" s="1909"/>
      <c r="Z586" s="1909"/>
      <c r="AA586" s="1909"/>
      <c r="AB586" s="1909"/>
      <c r="AC586" s="1909"/>
      <c r="AD586" s="1909"/>
      <c r="AE586" s="1909"/>
      <c r="AF586" s="1909"/>
      <c r="AG586" s="1909"/>
      <c r="AH586" s="1909"/>
      <c r="AI586" s="1909"/>
      <c r="AJ586" s="1909"/>
      <c r="AK586" s="1909"/>
      <c r="AL586" s="1909"/>
      <c r="AM586" s="1909"/>
      <c r="AN586" s="1909"/>
      <c r="AO586" s="1909"/>
      <c r="AP586" s="1909"/>
      <c r="AQ586" s="1909"/>
      <c r="AR586" s="1909"/>
      <c r="AS586" s="1909"/>
      <c r="AT586" s="1909"/>
      <c r="AU586" s="1909"/>
      <c r="AV586" s="1909"/>
      <c r="AW586" s="1909"/>
      <c r="AX586" s="1909"/>
      <c r="AY586" s="1909"/>
      <c r="AZ586" s="1909"/>
      <c r="BA586" s="1909"/>
      <c r="BB586" s="1909"/>
      <c r="BC586" s="1909"/>
      <c r="BD586" s="1909"/>
      <c r="BE586" s="1909"/>
      <c r="BF586" s="1909"/>
      <c r="BG586" s="1909"/>
      <c r="BH586" s="1909"/>
      <c r="BI586" s="1909"/>
    </row>
    <row r="587" spans="1:61">
      <c r="A587" s="1956"/>
      <c r="B587" s="1955"/>
      <c r="C587" s="1955"/>
      <c r="D587" s="1955"/>
      <c r="E587" s="1955"/>
      <c r="F587" s="1955"/>
      <c r="G587" s="1955"/>
      <c r="H587" s="1909"/>
      <c r="I587" s="1909"/>
      <c r="J587" s="1909"/>
      <c r="K587" s="1909"/>
      <c r="L587" s="1909"/>
      <c r="M587" s="1909"/>
      <c r="N587" s="1909"/>
      <c r="O587" s="1909"/>
      <c r="P587" s="1909"/>
      <c r="Q587" s="1909"/>
      <c r="R587" s="1909"/>
      <c r="S587" s="1909"/>
      <c r="T587" s="1909"/>
      <c r="U587" s="1909"/>
      <c r="V587" s="1909"/>
      <c r="W587" s="1909"/>
      <c r="X587" s="1909"/>
      <c r="Y587" s="1909"/>
      <c r="Z587" s="1909"/>
      <c r="AA587" s="1909"/>
      <c r="AB587" s="1909"/>
      <c r="AC587" s="1909"/>
      <c r="AD587" s="1909"/>
      <c r="AE587" s="1909"/>
      <c r="AF587" s="1909"/>
      <c r="AG587" s="1909"/>
      <c r="AH587" s="1909"/>
      <c r="AI587" s="1909"/>
      <c r="AJ587" s="1909"/>
      <c r="AK587" s="1909"/>
      <c r="AL587" s="1909"/>
      <c r="AM587" s="1909"/>
      <c r="AN587" s="1909"/>
      <c r="AO587" s="1909"/>
      <c r="AP587" s="1909"/>
      <c r="AQ587" s="1909"/>
      <c r="AR587" s="1909"/>
      <c r="AS587" s="1909"/>
      <c r="AT587" s="1909"/>
      <c r="AU587" s="1909"/>
      <c r="AV587" s="1909"/>
      <c r="AW587" s="1909"/>
      <c r="AX587" s="1909"/>
      <c r="AY587" s="1909"/>
      <c r="AZ587" s="1909"/>
      <c r="BA587" s="1909"/>
      <c r="BB587" s="1909"/>
      <c r="BC587" s="1909"/>
      <c r="BD587" s="1909"/>
      <c r="BE587" s="1909"/>
      <c r="BF587" s="1909"/>
      <c r="BG587" s="1909"/>
      <c r="BH587" s="1909"/>
      <c r="BI587" s="1909"/>
    </row>
    <row r="588" spans="1:61">
      <c r="A588" s="1956"/>
      <c r="B588" s="1955"/>
      <c r="C588" s="1955"/>
      <c r="D588" s="1955"/>
      <c r="E588" s="1955"/>
      <c r="F588" s="1955"/>
      <c r="G588" s="1955"/>
      <c r="H588" s="1909"/>
      <c r="I588" s="1909"/>
      <c r="J588" s="1909"/>
      <c r="K588" s="1909"/>
      <c r="L588" s="1909"/>
      <c r="M588" s="1909"/>
      <c r="N588" s="1909"/>
      <c r="O588" s="1909"/>
      <c r="P588" s="1909"/>
      <c r="Q588" s="1909"/>
      <c r="R588" s="1909"/>
      <c r="S588" s="1909"/>
      <c r="T588" s="1909"/>
      <c r="U588" s="1909"/>
      <c r="V588" s="1909"/>
      <c r="W588" s="1909"/>
      <c r="X588" s="1909"/>
      <c r="Y588" s="1909"/>
      <c r="Z588" s="1909"/>
      <c r="AA588" s="1909"/>
      <c r="AB588" s="1909"/>
      <c r="AC588" s="1909"/>
      <c r="AD588" s="1909"/>
      <c r="AE588" s="1909"/>
      <c r="AF588" s="1909"/>
      <c r="AG588" s="1909"/>
      <c r="AH588" s="1909"/>
      <c r="AI588" s="1909"/>
      <c r="AJ588" s="1909"/>
      <c r="AK588" s="1909"/>
      <c r="AL588" s="1909"/>
      <c r="AM588" s="1909"/>
      <c r="AN588" s="1909"/>
      <c r="AO588" s="1909"/>
      <c r="AP588" s="1909"/>
      <c r="AQ588" s="1909"/>
      <c r="AR588" s="1909"/>
      <c r="AS588" s="1909"/>
      <c r="AT588" s="1909"/>
      <c r="AU588" s="1909"/>
      <c r="AV588" s="1909"/>
      <c r="AW588" s="1909"/>
      <c r="AX588" s="1909"/>
      <c r="AY588" s="1909"/>
      <c r="AZ588" s="1909"/>
      <c r="BA588" s="1909"/>
      <c r="BB588" s="1909"/>
      <c r="BC588" s="1909"/>
      <c r="BD588" s="1909"/>
      <c r="BE588" s="1909"/>
      <c r="BF588" s="1909"/>
      <c r="BG588" s="1909"/>
      <c r="BH588" s="1909"/>
      <c r="BI588" s="1909"/>
    </row>
    <row r="589" spans="1:61">
      <c r="A589" s="1956"/>
      <c r="B589" s="1955"/>
      <c r="C589" s="1955"/>
      <c r="D589" s="1955"/>
      <c r="E589" s="1955"/>
      <c r="F589" s="1955"/>
      <c r="G589" s="1955"/>
      <c r="H589" s="1909"/>
      <c r="I589" s="1909"/>
      <c r="J589" s="1909"/>
      <c r="K589" s="1909"/>
      <c r="L589" s="1909"/>
      <c r="M589" s="1909"/>
      <c r="N589" s="1909"/>
      <c r="O589" s="1909"/>
      <c r="P589" s="1909"/>
      <c r="Q589" s="1909"/>
      <c r="R589" s="1909"/>
      <c r="S589" s="1909"/>
      <c r="T589" s="1909"/>
      <c r="U589" s="1909"/>
      <c r="V589" s="1909"/>
      <c r="W589" s="1909"/>
      <c r="X589" s="1909"/>
      <c r="Y589" s="1909"/>
      <c r="Z589" s="1909"/>
      <c r="AA589" s="1909"/>
      <c r="AB589" s="1909"/>
      <c r="AC589" s="1909"/>
      <c r="AD589" s="1909"/>
      <c r="AE589" s="1909"/>
      <c r="AF589" s="1909"/>
      <c r="AG589" s="1909"/>
      <c r="AH589" s="1909"/>
      <c r="AI589" s="1909"/>
      <c r="AJ589" s="1909"/>
      <c r="AK589" s="1909"/>
      <c r="AL589" s="1909"/>
      <c r="AM589" s="1909"/>
      <c r="AN589" s="1909"/>
      <c r="AO589" s="1909"/>
      <c r="AP589" s="1909"/>
      <c r="AQ589" s="1909"/>
      <c r="AR589" s="1909"/>
      <c r="AS589" s="1909"/>
      <c r="AT589" s="1909"/>
      <c r="AU589" s="1909"/>
      <c r="AV589" s="1909"/>
      <c r="AW589" s="1909"/>
      <c r="AX589" s="1909"/>
      <c r="AY589" s="1909"/>
      <c r="AZ589" s="1909"/>
      <c r="BA589" s="1909"/>
      <c r="BB589" s="1909"/>
      <c r="BC589" s="1909"/>
      <c r="BD589" s="1909"/>
      <c r="BE589" s="1909"/>
      <c r="BF589" s="1909"/>
      <c r="BG589" s="1909"/>
      <c r="BH589" s="1909"/>
      <c r="BI589" s="1909"/>
    </row>
    <row r="590" spans="1:61">
      <c r="A590" s="1956"/>
      <c r="B590" s="1955"/>
      <c r="C590" s="1955"/>
      <c r="D590" s="1955"/>
      <c r="E590" s="1955"/>
      <c r="F590" s="1955"/>
      <c r="G590" s="1955"/>
      <c r="H590" s="1909"/>
      <c r="I590" s="1909"/>
      <c r="J590" s="1909"/>
      <c r="K590" s="1909"/>
      <c r="L590" s="1909"/>
      <c r="M590" s="1909"/>
      <c r="N590" s="1909"/>
      <c r="O590" s="1909"/>
      <c r="P590" s="1909"/>
      <c r="Q590" s="1909"/>
      <c r="R590" s="1909"/>
      <c r="S590" s="1909"/>
      <c r="T590" s="1909"/>
      <c r="U590" s="1909"/>
      <c r="V590" s="1909"/>
      <c r="W590" s="1909"/>
      <c r="X590" s="1909"/>
      <c r="Y590" s="1909"/>
      <c r="Z590" s="1909"/>
      <c r="AA590" s="1909"/>
      <c r="AB590" s="1909"/>
      <c r="AC590" s="1909"/>
      <c r="AD590" s="1909"/>
      <c r="AE590" s="1909"/>
      <c r="AF590" s="1909"/>
      <c r="AG590" s="1909"/>
      <c r="AH590" s="1909"/>
      <c r="AI590" s="1909"/>
      <c r="AJ590" s="1909"/>
      <c r="AK590" s="1909"/>
      <c r="AL590" s="1909"/>
      <c r="AM590" s="1909"/>
      <c r="AN590" s="1909"/>
      <c r="AO590" s="1909"/>
      <c r="AP590" s="1909"/>
      <c r="AQ590" s="1909"/>
      <c r="AR590" s="1909"/>
      <c r="AS590" s="1909"/>
      <c r="AT590" s="1909"/>
      <c r="AU590" s="1909"/>
      <c r="AV590" s="1909"/>
      <c r="AW590" s="1909"/>
      <c r="AX590" s="1909"/>
      <c r="AY590" s="1909"/>
      <c r="AZ590" s="1909"/>
      <c r="BA590" s="1909"/>
      <c r="BB590" s="1909"/>
      <c r="BC590" s="1909"/>
      <c r="BD590" s="1909"/>
      <c r="BE590" s="1909"/>
      <c r="BF590" s="1909"/>
      <c r="BG590" s="1909"/>
      <c r="BH590" s="1909"/>
      <c r="BI590" s="1909"/>
    </row>
    <row r="591" spans="1:61">
      <c r="A591" s="1956"/>
      <c r="B591" s="1955"/>
      <c r="C591" s="1955"/>
      <c r="D591" s="1955"/>
      <c r="E591" s="1955"/>
      <c r="F591" s="1955"/>
      <c r="G591" s="1955"/>
      <c r="H591" s="1909"/>
      <c r="I591" s="1909"/>
      <c r="J591" s="1909"/>
      <c r="K591" s="1909"/>
      <c r="L591" s="1909"/>
      <c r="M591" s="1909"/>
      <c r="N591" s="1909"/>
      <c r="O591" s="1909"/>
      <c r="P591" s="1909"/>
      <c r="Q591" s="1909"/>
      <c r="R591" s="1909"/>
      <c r="S591" s="1909"/>
      <c r="T591" s="1909"/>
      <c r="U591" s="1909"/>
      <c r="V591" s="1909"/>
      <c r="W591" s="1909"/>
      <c r="X591" s="1909"/>
      <c r="Y591" s="1909"/>
      <c r="Z591" s="1909"/>
      <c r="AA591" s="1909"/>
      <c r="AB591" s="1909"/>
      <c r="AC591" s="1909"/>
      <c r="AD591" s="1909"/>
      <c r="AE591" s="1909"/>
      <c r="AF591" s="1909"/>
      <c r="AG591" s="1909"/>
      <c r="AH591" s="1909"/>
      <c r="AI591" s="1909"/>
      <c r="AJ591" s="1909"/>
      <c r="AK591" s="1909"/>
      <c r="AL591" s="1909"/>
      <c r="AM591" s="1909"/>
      <c r="AN591" s="1909"/>
      <c r="AO591" s="1909"/>
      <c r="AP591" s="1909"/>
      <c r="AQ591" s="1909"/>
      <c r="AR591" s="1909"/>
      <c r="AS591" s="1909"/>
      <c r="AT591" s="1909"/>
      <c r="AU591" s="1909"/>
      <c r="AV591" s="1909"/>
      <c r="AW591" s="1909"/>
      <c r="AX591" s="1909"/>
      <c r="AY591" s="1909"/>
      <c r="AZ591" s="1909"/>
      <c r="BA591" s="1909"/>
      <c r="BB591" s="1909"/>
      <c r="BC591" s="1909"/>
      <c r="BD591" s="1909"/>
      <c r="BE591" s="1909"/>
      <c r="BF591" s="1909"/>
      <c r="BG591" s="1909"/>
      <c r="BH591" s="1909"/>
      <c r="BI591" s="1909"/>
    </row>
    <row r="592" spans="1:61">
      <c r="A592" s="1956"/>
      <c r="B592" s="1955"/>
      <c r="C592" s="1955"/>
      <c r="D592" s="1955"/>
      <c r="E592" s="1955"/>
      <c r="F592" s="1955"/>
      <c r="G592" s="1955"/>
      <c r="H592" s="1909"/>
      <c r="I592" s="1909"/>
      <c r="J592" s="1909"/>
      <c r="K592" s="1909"/>
      <c r="L592" s="1909"/>
      <c r="M592" s="1909"/>
      <c r="N592" s="1909"/>
      <c r="O592" s="1909"/>
      <c r="P592" s="1909"/>
      <c r="Q592" s="1909"/>
      <c r="R592" s="1909"/>
      <c r="S592" s="1909"/>
      <c r="T592" s="1909"/>
      <c r="U592" s="1909"/>
      <c r="V592" s="1909"/>
      <c r="W592" s="1909"/>
      <c r="X592" s="1909"/>
      <c r="Y592" s="1909"/>
      <c r="Z592" s="1909"/>
      <c r="AA592" s="1909"/>
      <c r="AB592" s="1909"/>
      <c r="AC592" s="1909"/>
      <c r="AD592" s="1909"/>
      <c r="AE592" s="1909"/>
      <c r="AF592" s="1909"/>
      <c r="AG592" s="1909"/>
      <c r="AH592" s="1909"/>
      <c r="AI592" s="1909"/>
      <c r="AJ592" s="1909"/>
      <c r="AK592" s="1909"/>
      <c r="AL592" s="1909"/>
      <c r="AM592" s="1909"/>
      <c r="AN592" s="1909"/>
      <c r="AO592" s="1909"/>
      <c r="AP592" s="1909"/>
      <c r="AQ592" s="1909"/>
      <c r="AR592" s="1909"/>
      <c r="AS592" s="1909"/>
      <c r="AT592" s="1909"/>
      <c r="AU592" s="1909"/>
      <c r="AV592" s="1909"/>
      <c r="AW592" s="1909"/>
      <c r="AX592" s="1909"/>
      <c r="AY592" s="1909"/>
      <c r="AZ592" s="1909"/>
      <c r="BA592" s="1909"/>
      <c r="BB592" s="1909"/>
      <c r="BC592" s="1909"/>
      <c r="BD592" s="1909"/>
      <c r="BE592" s="1909"/>
      <c r="BF592" s="1909"/>
      <c r="BG592" s="1909"/>
      <c r="BH592" s="1909"/>
      <c r="BI592" s="1909"/>
    </row>
    <row r="593" spans="1:61">
      <c r="A593" s="1956"/>
      <c r="B593" s="1955"/>
      <c r="C593" s="1955"/>
      <c r="D593" s="1955"/>
      <c r="E593" s="1955"/>
      <c r="F593" s="1955"/>
      <c r="G593" s="1955"/>
      <c r="H593" s="1909"/>
      <c r="I593" s="1909"/>
      <c r="J593" s="1909"/>
      <c r="K593" s="1909"/>
      <c r="L593" s="1909"/>
      <c r="M593" s="1909"/>
      <c r="N593" s="1909"/>
      <c r="O593" s="1909"/>
      <c r="P593" s="1909"/>
      <c r="Q593" s="1909"/>
      <c r="R593" s="1909"/>
      <c r="S593" s="1909"/>
      <c r="T593" s="1909"/>
      <c r="U593" s="1909"/>
      <c r="V593" s="1909"/>
      <c r="W593" s="1909"/>
      <c r="X593" s="1909"/>
      <c r="Y593" s="1909"/>
      <c r="Z593" s="1909"/>
      <c r="AA593" s="1909"/>
      <c r="AB593" s="1909"/>
      <c r="AC593" s="1909"/>
      <c r="AD593" s="1909"/>
      <c r="AE593" s="1909"/>
      <c r="AF593" s="1909"/>
      <c r="AG593" s="1909"/>
      <c r="AH593" s="1909"/>
      <c r="AI593" s="1909"/>
      <c r="AJ593" s="1909"/>
      <c r="AK593" s="1909"/>
      <c r="AL593" s="1909"/>
      <c r="AM593" s="1909"/>
      <c r="AN593" s="1909"/>
      <c r="AO593" s="1909"/>
      <c r="AP593" s="1909"/>
      <c r="AQ593" s="1909"/>
      <c r="AR593" s="1909"/>
      <c r="AS593" s="1909"/>
      <c r="AT593" s="1909"/>
      <c r="AU593" s="1909"/>
      <c r="AV593" s="1909"/>
      <c r="AW593" s="1909"/>
      <c r="AX593" s="1909"/>
      <c r="AY593" s="1909"/>
      <c r="AZ593" s="1909"/>
      <c r="BA593" s="1909"/>
      <c r="BB593" s="1909"/>
      <c r="BC593" s="1909"/>
      <c r="BD593" s="1909"/>
      <c r="BE593" s="1909"/>
      <c r="BF593" s="1909"/>
      <c r="BG593" s="1909"/>
      <c r="BH593" s="1909"/>
      <c r="BI593" s="1909"/>
    </row>
    <row r="594" spans="1:61">
      <c r="A594" s="1956"/>
      <c r="B594" s="1955"/>
      <c r="C594" s="1955"/>
      <c r="D594" s="1955"/>
      <c r="E594" s="1955"/>
      <c r="F594" s="1955"/>
      <c r="G594" s="1955"/>
      <c r="H594" s="1909"/>
      <c r="I594" s="1909"/>
      <c r="J594" s="1909"/>
      <c r="K594" s="1909"/>
      <c r="L594" s="1909"/>
      <c r="M594" s="1909"/>
      <c r="N594" s="1909"/>
      <c r="O594" s="1909"/>
      <c r="P594" s="1909"/>
      <c r="Q594" s="1909"/>
      <c r="R594" s="1909"/>
      <c r="S594" s="1909"/>
      <c r="T594" s="1909"/>
      <c r="U594" s="1909"/>
      <c r="V594" s="1909"/>
      <c r="W594" s="1909"/>
      <c r="X594" s="1909"/>
      <c r="Y594" s="1909"/>
      <c r="Z594" s="1909"/>
      <c r="AA594" s="1909"/>
      <c r="AB594" s="1909"/>
      <c r="AC594" s="1909"/>
      <c r="AD594" s="1909"/>
      <c r="AE594" s="1909"/>
      <c r="AF594" s="1909"/>
      <c r="AG594" s="1909"/>
      <c r="AH594" s="1909"/>
      <c r="AI594" s="1909"/>
      <c r="AJ594" s="1909"/>
      <c r="AK594" s="1909"/>
      <c r="AL594" s="1909"/>
      <c r="AM594" s="1909"/>
      <c r="AN594" s="1909"/>
      <c r="AO594" s="1909"/>
      <c r="AP594" s="1909"/>
      <c r="AQ594" s="1909"/>
      <c r="AR594" s="1909"/>
      <c r="AS594" s="1909"/>
      <c r="AT594" s="1909"/>
      <c r="AU594" s="1909"/>
      <c r="AV594" s="1909"/>
      <c r="AW594" s="1909"/>
      <c r="AX594" s="1909"/>
      <c r="AY594" s="1909"/>
      <c r="AZ594" s="1909"/>
      <c r="BA594" s="1909"/>
      <c r="BB594" s="1909"/>
      <c r="BC594" s="1909"/>
      <c r="BD594" s="1909"/>
      <c r="BE594" s="1909"/>
      <c r="BF594" s="1909"/>
      <c r="BG594" s="1909"/>
      <c r="BH594" s="1909"/>
      <c r="BI594" s="1909"/>
    </row>
    <row r="595" spans="1:61">
      <c r="A595" s="1956"/>
      <c r="B595" s="1955"/>
      <c r="C595" s="1955"/>
      <c r="D595" s="1955"/>
      <c r="E595" s="1955"/>
      <c r="F595" s="1955"/>
      <c r="G595" s="1955"/>
      <c r="H595" s="1909"/>
      <c r="I595" s="1909"/>
      <c r="J595" s="1909"/>
      <c r="K595" s="1909"/>
      <c r="L595" s="1909"/>
      <c r="M595" s="1909"/>
      <c r="N595" s="1909"/>
      <c r="O595" s="1909"/>
      <c r="P595" s="1909"/>
      <c r="Q595" s="1909"/>
      <c r="R595" s="1909"/>
      <c r="S595" s="1909"/>
      <c r="T595" s="1909"/>
      <c r="U595" s="1909"/>
      <c r="V595" s="1909"/>
      <c r="W595" s="1909"/>
      <c r="X595" s="1909"/>
      <c r="Y595" s="1909"/>
      <c r="Z595" s="1909"/>
      <c r="AA595" s="1909"/>
      <c r="AB595" s="1909"/>
      <c r="AC595" s="1909"/>
      <c r="AD595" s="1909"/>
      <c r="AE595" s="1909"/>
      <c r="AF595" s="1909"/>
      <c r="AG595" s="1909"/>
      <c r="AH595" s="1909"/>
      <c r="AI595" s="1909"/>
      <c r="AJ595" s="1909"/>
      <c r="AK595" s="1909"/>
      <c r="AL595" s="1909"/>
      <c r="AM595" s="1909"/>
      <c r="AN595" s="1909"/>
      <c r="AO595" s="1909"/>
      <c r="AP595" s="1909"/>
      <c r="AQ595" s="1909"/>
      <c r="AR595" s="1909"/>
      <c r="AS595" s="1909"/>
      <c r="AT595" s="1909"/>
      <c r="AU595" s="1909"/>
      <c r="AV595" s="1909"/>
      <c r="AW595" s="1909"/>
      <c r="AX595" s="1909"/>
      <c r="AY595" s="1909"/>
      <c r="AZ595" s="1909"/>
      <c r="BA595" s="1909"/>
      <c r="BB595" s="1909"/>
      <c r="BC595" s="1909"/>
      <c r="BD595" s="1909"/>
      <c r="BE595" s="1909"/>
      <c r="BF595" s="1909"/>
      <c r="BG595" s="1909"/>
      <c r="BH595" s="1909"/>
      <c r="BI595" s="1909"/>
    </row>
    <row r="596" spans="1:61">
      <c r="A596" s="1956"/>
      <c r="B596" s="1955"/>
      <c r="C596" s="1955"/>
      <c r="D596" s="1955"/>
      <c r="E596" s="1955"/>
      <c r="F596" s="1955"/>
      <c r="G596" s="1955"/>
      <c r="H596" s="1909"/>
      <c r="I596" s="1909"/>
      <c r="J596" s="1909"/>
      <c r="K596" s="1909"/>
      <c r="L596" s="1909"/>
      <c r="M596" s="1909"/>
      <c r="N596" s="1909"/>
      <c r="O596" s="1909"/>
      <c r="P596" s="1909"/>
      <c r="Q596" s="1909"/>
      <c r="R596" s="1909"/>
      <c r="S596" s="1909"/>
      <c r="T596" s="1909"/>
      <c r="U596" s="1909"/>
      <c r="V596" s="1909"/>
      <c r="W596" s="1909"/>
      <c r="X596" s="1909"/>
      <c r="Y596" s="1909"/>
      <c r="Z596" s="1909"/>
      <c r="AA596" s="1909"/>
      <c r="AB596" s="1909"/>
      <c r="AC596" s="1909"/>
      <c r="AD596" s="1909"/>
      <c r="AE596" s="1909"/>
      <c r="AF596" s="1909"/>
      <c r="AG596" s="1909"/>
      <c r="AH596" s="1909"/>
      <c r="AI596" s="1909"/>
      <c r="AJ596" s="1909"/>
      <c r="AK596" s="1909"/>
      <c r="AL596" s="1909"/>
      <c r="AM596" s="1909"/>
      <c r="AN596" s="1909"/>
      <c r="AO596" s="1909"/>
      <c r="AP596" s="1909"/>
      <c r="AQ596" s="1909"/>
      <c r="AR596" s="1909"/>
      <c r="AS596" s="1909"/>
      <c r="AT596" s="1909"/>
      <c r="AU596" s="1909"/>
      <c r="AV596" s="1909"/>
      <c r="AW596" s="1909"/>
      <c r="AX596" s="1909"/>
      <c r="AY596" s="1909"/>
      <c r="AZ596" s="1909"/>
      <c r="BA596" s="1909"/>
      <c r="BB596" s="1909"/>
      <c r="BC596" s="1909"/>
      <c r="BD596" s="1909"/>
      <c r="BE596" s="1909"/>
      <c r="BF596" s="1909"/>
      <c r="BG596" s="1909"/>
      <c r="BH596" s="1909"/>
      <c r="BI596" s="1909"/>
    </row>
    <row r="597" spans="1:61">
      <c r="A597" s="1956"/>
      <c r="B597" s="1955"/>
      <c r="C597" s="1955"/>
      <c r="D597" s="1955"/>
      <c r="E597" s="1955"/>
      <c r="F597" s="1955"/>
      <c r="G597" s="1955"/>
      <c r="H597" s="1909"/>
      <c r="I597" s="1909"/>
      <c r="J597" s="1909"/>
      <c r="K597" s="1909"/>
      <c r="L597" s="1909"/>
      <c r="M597" s="1909"/>
      <c r="N597" s="1909"/>
      <c r="O597" s="1909"/>
      <c r="P597" s="1909"/>
      <c r="Q597" s="1909"/>
      <c r="R597" s="1909"/>
      <c r="S597" s="1909"/>
      <c r="T597" s="1909"/>
      <c r="U597" s="1909"/>
      <c r="V597" s="1909"/>
      <c r="W597" s="1909"/>
      <c r="X597" s="1909"/>
      <c r="Y597" s="1909"/>
      <c r="Z597" s="1909"/>
      <c r="AA597" s="1909"/>
      <c r="AB597" s="1909"/>
      <c r="AC597" s="1909"/>
      <c r="AD597" s="1909"/>
      <c r="AE597" s="1909"/>
      <c r="AF597" s="1909"/>
      <c r="AG597" s="1909"/>
      <c r="AH597" s="1909"/>
      <c r="AI597" s="1909"/>
      <c r="AJ597" s="1909"/>
      <c r="AK597" s="1909"/>
      <c r="AL597" s="1909"/>
      <c r="AM597" s="1909"/>
      <c r="AN597" s="1909"/>
      <c r="AO597" s="1909"/>
      <c r="AP597" s="1909"/>
      <c r="AQ597" s="1909"/>
      <c r="AR597" s="1909"/>
      <c r="AS597" s="1909"/>
      <c r="AT597" s="1909"/>
      <c r="AU597" s="1909"/>
      <c r="AV597" s="1909"/>
      <c r="AW597" s="1909"/>
      <c r="AX597" s="1909"/>
      <c r="AY597" s="1909"/>
      <c r="AZ597" s="1909"/>
      <c r="BA597" s="1909"/>
      <c r="BB597" s="1909"/>
      <c r="BC597" s="1909"/>
      <c r="BD597" s="1909"/>
      <c r="BE597" s="1909"/>
      <c r="BF597" s="1909"/>
      <c r="BG597" s="1909"/>
      <c r="BH597" s="1909"/>
      <c r="BI597" s="1909"/>
    </row>
    <row r="598" spans="1:61">
      <c r="A598" s="1956"/>
      <c r="B598" s="1955"/>
      <c r="C598" s="1955"/>
      <c r="D598" s="1955"/>
      <c r="E598" s="1955"/>
      <c r="F598" s="1955"/>
      <c r="G598" s="1955"/>
      <c r="H598" s="1909"/>
      <c r="I598" s="1909"/>
      <c r="J598" s="1909"/>
      <c r="K598" s="1909"/>
      <c r="L598" s="1909"/>
      <c r="M598" s="1909"/>
      <c r="N598" s="1909"/>
      <c r="O598" s="1909"/>
      <c r="P598" s="1909"/>
      <c r="Q598" s="1909"/>
      <c r="R598" s="1909"/>
      <c r="S598" s="1909"/>
      <c r="T598" s="1909"/>
      <c r="U598" s="1909"/>
      <c r="V598" s="1909"/>
      <c r="W598" s="1909"/>
      <c r="X598" s="1909"/>
      <c r="Y598" s="1909"/>
      <c r="Z598" s="1909"/>
      <c r="AA598" s="1909"/>
      <c r="AB598" s="1909"/>
      <c r="AC598" s="1909"/>
      <c r="AD598" s="1909"/>
      <c r="AE598" s="1909"/>
      <c r="AF598" s="1909"/>
      <c r="AG598" s="1909"/>
      <c r="AH598" s="1909"/>
      <c r="AI598" s="1909"/>
      <c r="AJ598" s="1909"/>
      <c r="AK598" s="1909"/>
      <c r="AL598" s="1909"/>
      <c r="AM598" s="1909"/>
      <c r="AN598" s="1909"/>
      <c r="AO598" s="1909"/>
      <c r="AP598" s="1909"/>
      <c r="AQ598" s="1909"/>
      <c r="AR598" s="1909"/>
      <c r="AS598" s="1909"/>
      <c r="AT598" s="1909"/>
      <c r="AU598" s="1909"/>
      <c r="AV598" s="1909"/>
      <c r="AW598" s="1909"/>
      <c r="AX598" s="1909"/>
      <c r="AY598" s="1909"/>
      <c r="AZ598" s="1909"/>
      <c r="BA598" s="1909"/>
      <c r="BB598" s="1909"/>
      <c r="BC598" s="1909"/>
      <c r="BD598" s="1909"/>
      <c r="BE598" s="1909"/>
      <c r="BF598" s="1909"/>
      <c r="BG598" s="1909"/>
      <c r="BH598" s="1909"/>
      <c r="BI598" s="1909"/>
    </row>
    <row r="599" spans="1:61">
      <c r="A599" s="1956"/>
      <c r="B599" s="1955"/>
      <c r="C599" s="1955"/>
      <c r="D599" s="1955"/>
      <c r="E599" s="1955"/>
      <c r="F599" s="1955"/>
      <c r="G599" s="1955"/>
      <c r="H599" s="1909"/>
      <c r="I599" s="1909"/>
      <c r="J599" s="1909"/>
      <c r="K599" s="1909"/>
      <c r="L599" s="1909"/>
      <c r="M599" s="1909"/>
      <c r="N599" s="1909"/>
      <c r="O599" s="1909"/>
      <c r="P599" s="1909"/>
      <c r="Q599" s="1909"/>
      <c r="R599" s="1909"/>
      <c r="S599" s="1909"/>
      <c r="T599" s="1909"/>
      <c r="U599" s="1909"/>
      <c r="V599" s="1909"/>
      <c r="W599" s="1909"/>
      <c r="X599" s="1909"/>
      <c r="Y599" s="1909"/>
      <c r="Z599" s="1909"/>
      <c r="AA599" s="1909"/>
      <c r="AB599" s="1909"/>
      <c r="AC599" s="1909"/>
      <c r="AD599" s="1909"/>
      <c r="AE599" s="1909"/>
      <c r="AF599" s="1909"/>
      <c r="AG599" s="1909"/>
      <c r="AH599" s="1909"/>
      <c r="AI599" s="1909"/>
      <c r="AJ599" s="1909"/>
      <c r="AK599" s="1909"/>
      <c r="AL599" s="1909"/>
      <c r="AM599" s="1909"/>
      <c r="AN599" s="1909"/>
      <c r="AO599" s="1909"/>
      <c r="AP599" s="1909"/>
      <c r="AQ599" s="1909"/>
      <c r="AR599" s="1909"/>
      <c r="AS599" s="1909"/>
      <c r="AT599" s="1909"/>
      <c r="AU599" s="1909"/>
      <c r="AV599" s="1909"/>
      <c r="AW599" s="1909"/>
      <c r="AX599" s="1909"/>
      <c r="AY599" s="1909"/>
      <c r="AZ599" s="1909"/>
      <c r="BA599" s="1909"/>
      <c r="BB599" s="1909"/>
      <c r="BC599" s="1909"/>
      <c r="BD599" s="1909"/>
      <c r="BE599" s="1909"/>
      <c r="BF599" s="1909"/>
      <c r="BG599" s="1909"/>
      <c r="BH599" s="1909"/>
      <c r="BI599" s="1909"/>
    </row>
    <row r="600" spans="1:61">
      <c r="A600" s="1956"/>
      <c r="B600" s="1955"/>
      <c r="C600" s="1955"/>
      <c r="D600" s="1955"/>
      <c r="E600" s="1955"/>
      <c r="F600" s="1955"/>
      <c r="G600" s="1955"/>
      <c r="H600" s="1909"/>
      <c r="I600" s="1909"/>
      <c r="J600" s="1909"/>
      <c r="K600" s="1909"/>
      <c r="L600" s="1909"/>
      <c r="M600" s="1909"/>
      <c r="N600" s="1909"/>
      <c r="O600" s="1909"/>
      <c r="P600" s="1909"/>
      <c r="Q600" s="1909"/>
      <c r="R600" s="1909"/>
      <c r="S600" s="1909"/>
      <c r="T600" s="1909"/>
      <c r="U600" s="1909"/>
      <c r="V600" s="1909"/>
      <c r="W600" s="1909"/>
      <c r="X600" s="1909"/>
      <c r="Y600" s="1909"/>
      <c r="Z600" s="1909"/>
      <c r="AA600" s="1909"/>
      <c r="AB600" s="1909"/>
      <c r="AC600" s="1909"/>
      <c r="AD600" s="1909"/>
      <c r="AE600" s="1909"/>
      <c r="AF600" s="1909"/>
      <c r="AG600" s="1909"/>
      <c r="AH600" s="1909"/>
      <c r="AI600" s="1909"/>
      <c r="AJ600" s="1909"/>
      <c r="AK600" s="1909"/>
      <c r="AL600" s="1909"/>
      <c r="AM600" s="1909"/>
      <c r="AN600" s="1909"/>
      <c r="AO600" s="1909"/>
      <c r="AP600" s="1909"/>
      <c r="AQ600" s="1909"/>
      <c r="AR600" s="1909"/>
      <c r="AS600" s="1909"/>
      <c r="AT600" s="1909"/>
      <c r="AU600" s="1909"/>
      <c r="AV600" s="1909"/>
      <c r="AW600" s="1909"/>
      <c r="AX600" s="1909"/>
      <c r="AY600" s="1909"/>
      <c r="AZ600" s="1909"/>
      <c r="BA600" s="1909"/>
      <c r="BB600" s="1909"/>
      <c r="BC600" s="1909"/>
      <c r="BD600" s="1909"/>
      <c r="BE600" s="1909"/>
      <c r="BF600" s="1909"/>
      <c r="BG600" s="1909"/>
      <c r="BH600" s="1909"/>
      <c r="BI600" s="1909"/>
    </row>
    <row r="601" spans="1:61">
      <c r="A601" s="1956"/>
      <c r="B601" s="1955"/>
      <c r="C601" s="1955"/>
      <c r="D601" s="1955"/>
      <c r="E601" s="1955"/>
      <c r="F601" s="1955"/>
      <c r="G601" s="1955"/>
      <c r="H601" s="1909"/>
      <c r="I601" s="1909"/>
      <c r="J601" s="1909"/>
      <c r="K601" s="1909"/>
      <c r="L601" s="1909"/>
      <c r="M601" s="1909"/>
      <c r="N601" s="1909"/>
      <c r="O601" s="1909"/>
      <c r="P601" s="1909"/>
      <c r="Q601" s="1909"/>
      <c r="R601" s="1909"/>
      <c r="S601" s="1909"/>
      <c r="T601" s="1909"/>
      <c r="U601" s="1909"/>
      <c r="V601" s="1909"/>
      <c r="W601" s="1909"/>
      <c r="X601" s="1909"/>
      <c r="Y601" s="1909"/>
      <c r="Z601" s="1909"/>
      <c r="AA601" s="1909"/>
      <c r="AB601" s="1909"/>
      <c r="AC601" s="1909"/>
      <c r="AD601" s="1909"/>
      <c r="AE601" s="1909"/>
      <c r="AF601" s="1909"/>
      <c r="AG601" s="1909"/>
      <c r="AH601" s="1909"/>
      <c r="AI601" s="1909"/>
      <c r="AJ601" s="1909"/>
      <c r="AK601" s="1909"/>
      <c r="AL601" s="1909"/>
      <c r="AM601" s="1909"/>
      <c r="AN601" s="1909"/>
      <c r="AO601" s="1909"/>
      <c r="AP601" s="1909"/>
      <c r="AQ601" s="1909"/>
      <c r="AR601" s="1909"/>
      <c r="AS601" s="1909"/>
      <c r="AT601" s="1909"/>
      <c r="AU601" s="1909"/>
      <c r="AV601" s="1909"/>
      <c r="AW601" s="1909"/>
      <c r="AX601" s="1909"/>
      <c r="AY601" s="1909"/>
      <c r="AZ601" s="1909"/>
      <c r="BA601" s="1909"/>
      <c r="BB601" s="1909"/>
      <c r="BC601" s="1909"/>
      <c r="BD601" s="1909"/>
      <c r="BE601" s="1909"/>
      <c r="BF601" s="1909"/>
      <c r="BG601" s="1909"/>
      <c r="BH601" s="1909"/>
      <c r="BI601" s="1909"/>
    </row>
    <row r="602" spans="1:61">
      <c r="A602" s="1956"/>
      <c r="B602" s="1955"/>
      <c r="C602" s="1955"/>
      <c r="D602" s="1955"/>
      <c r="E602" s="1955"/>
      <c r="F602" s="1955"/>
      <c r="G602" s="1955"/>
      <c r="H602" s="1909"/>
      <c r="I602" s="1909"/>
      <c r="J602" s="1909"/>
      <c r="K602" s="1909"/>
      <c r="L602" s="1909"/>
      <c r="M602" s="1909"/>
      <c r="N602" s="1909"/>
      <c r="O602" s="1909"/>
      <c r="P602" s="1909"/>
      <c r="Q602" s="1909"/>
      <c r="R602" s="1909"/>
      <c r="S602" s="1909"/>
      <c r="T602" s="1909"/>
      <c r="U602" s="1909"/>
      <c r="V602" s="1909"/>
      <c r="W602" s="1909"/>
      <c r="X602" s="1909"/>
      <c r="Y602" s="1909"/>
      <c r="Z602" s="1909"/>
      <c r="AA602" s="1909"/>
      <c r="AB602" s="1909"/>
      <c r="AC602" s="1909"/>
      <c r="AD602" s="1909"/>
      <c r="AE602" s="1909"/>
      <c r="AF602" s="1909"/>
      <c r="AG602" s="1909"/>
      <c r="AH602" s="1909"/>
      <c r="AI602" s="1909"/>
      <c r="AJ602" s="1909"/>
      <c r="AK602" s="1909"/>
      <c r="AL602" s="1909"/>
      <c r="AM602" s="1909"/>
      <c r="AN602" s="1909"/>
      <c r="AO602" s="1909"/>
      <c r="AP602" s="1909"/>
      <c r="AQ602" s="1909"/>
      <c r="AR602" s="1909"/>
      <c r="AS602" s="1909"/>
      <c r="AT602" s="1909"/>
      <c r="AU602" s="1909"/>
      <c r="AV602" s="1909"/>
      <c r="AW602" s="1909"/>
      <c r="AX602" s="1909"/>
      <c r="AY602" s="1909"/>
      <c r="AZ602" s="1909"/>
      <c r="BA602" s="1909"/>
      <c r="BB602" s="1909"/>
      <c r="BC602" s="1909"/>
      <c r="BD602" s="1909"/>
      <c r="BE602" s="1909"/>
      <c r="BF602" s="1909"/>
      <c r="BG602" s="1909"/>
      <c r="BH602" s="1909"/>
      <c r="BI602" s="1909"/>
    </row>
    <row r="603" spans="1:61">
      <c r="A603" s="1956"/>
      <c r="B603" s="1955"/>
      <c r="C603" s="1955"/>
      <c r="D603" s="1955"/>
      <c r="E603" s="1955"/>
      <c r="F603" s="1955"/>
      <c r="G603" s="1955"/>
      <c r="H603" s="1909"/>
      <c r="I603" s="1909"/>
      <c r="J603" s="1909"/>
      <c r="K603" s="1909"/>
      <c r="L603" s="1909"/>
      <c r="M603" s="1909"/>
      <c r="N603" s="1909"/>
      <c r="O603" s="1909"/>
      <c r="P603" s="1909"/>
      <c r="Q603" s="1909"/>
      <c r="R603" s="1909"/>
      <c r="S603" s="1909"/>
      <c r="T603" s="1909"/>
      <c r="U603" s="1909"/>
      <c r="V603" s="1909"/>
      <c r="W603" s="1909"/>
      <c r="X603" s="1909"/>
      <c r="Y603" s="1909"/>
      <c r="Z603" s="1909"/>
      <c r="AA603" s="1909"/>
      <c r="AB603" s="1909"/>
      <c r="AC603" s="1909"/>
      <c r="AD603" s="1909"/>
      <c r="AE603" s="1909"/>
      <c r="AF603" s="1909"/>
      <c r="AG603" s="1909"/>
      <c r="AH603" s="1909"/>
      <c r="AI603" s="1909"/>
      <c r="AJ603" s="1909"/>
      <c r="AK603" s="1909"/>
      <c r="AL603" s="1909"/>
      <c r="AM603" s="1909"/>
      <c r="AN603" s="1909"/>
      <c r="AO603" s="1909"/>
      <c r="AP603" s="1909"/>
      <c r="AQ603" s="1909"/>
      <c r="AR603" s="1909"/>
      <c r="AS603" s="1909"/>
      <c r="AT603" s="1909"/>
      <c r="AU603" s="1909"/>
      <c r="AV603" s="1909"/>
      <c r="AW603" s="1909"/>
      <c r="AX603" s="1909"/>
      <c r="AY603" s="1909"/>
      <c r="AZ603" s="1909"/>
      <c r="BA603" s="1909"/>
      <c r="BB603" s="1909"/>
      <c r="BC603" s="1909"/>
      <c r="BD603" s="1909"/>
      <c r="BE603" s="1909"/>
      <c r="BF603" s="1909"/>
      <c r="BG603" s="1909"/>
      <c r="BH603" s="1909"/>
      <c r="BI603" s="1909"/>
    </row>
    <row r="604" spans="1:61">
      <c r="A604" s="1956"/>
      <c r="B604" s="1955"/>
      <c r="C604" s="1955"/>
      <c r="D604" s="1955"/>
      <c r="E604" s="1955"/>
      <c r="F604" s="1955"/>
      <c r="G604" s="1955"/>
      <c r="H604" s="1909"/>
      <c r="I604" s="1909"/>
      <c r="J604" s="1909"/>
      <c r="K604" s="1909"/>
      <c r="L604" s="1909"/>
      <c r="M604" s="1909"/>
      <c r="N604" s="1909"/>
      <c r="O604" s="1909"/>
      <c r="P604" s="1909"/>
      <c r="Q604" s="1909"/>
      <c r="R604" s="1909"/>
      <c r="S604" s="1909"/>
      <c r="T604" s="1909"/>
      <c r="U604" s="1909"/>
      <c r="V604" s="1909"/>
      <c r="W604" s="1909"/>
      <c r="X604" s="1909"/>
      <c r="Y604" s="1909"/>
      <c r="Z604" s="1909"/>
      <c r="AA604" s="1909"/>
      <c r="AB604" s="1909"/>
      <c r="AC604" s="1909"/>
      <c r="AD604" s="1909"/>
      <c r="AE604" s="1909"/>
      <c r="AF604" s="1909"/>
      <c r="AG604" s="1909"/>
      <c r="AH604" s="1909"/>
      <c r="AI604" s="1909"/>
      <c r="AJ604" s="1909"/>
      <c r="AK604" s="1909"/>
      <c r="AL604" s="1909"/>
      <c r="AM604" s="1909"/>
      <c r="AN604" s="1909"/>
      <c r="AO604" s="1909"/>
      <c r="AP604" s="1909"/>
      <c r="AQ604" s="1909"/>
      <c r="AR604" s="1909"/>
      <c r="AS604" s="1909"/>
      <c r="AT604" s="1909"/>
      <c r="AU604" s="1909"/>
      <c r="AV604" s="1909"/>
      <c r="AW604" s="1909"/>
      <c r="AX604" s="1909"/>
      <c r="AY604" s="1909"/>
      <c r="AZ604" s="1909"/>
      <c r="BA604" s="1909"/>
      <c r="BB604" s="1909"/>
      <c r="BC604" s="1909"/>
      <c r="BD604" s="1909"/>
      <c r="BE604" s="1909"/>
      <c r="BF604" s="1909"/>
      <c r="BG604" s="1909"/>
      <c r="BH604" s="1909"/>
      <c r="BI604" s="1909"/>
    </row>
    <row r="605" spans="1:61">
      <c r="A605" s="1956"/>
      <c r="B605" s="1955"/>
      <c r="C605" s="1955"/>
      <c r="D605" s="1955"/>
      <c r="E605" s="1955"/>
      <c r="F605" s="1955"/>
      <c r="G605" s="1955"/>
      <c r="H605" s="1909"/>
      <c r="I605" s="1909"/>
      <c r="J605" s="1909"/>
      <c r="K605" s="1909"/>
      <c r="L605" s="1909"/>
      <c r="M605" s="1909"/>
      <c r="N605" s="1909"/>
      <c r="O605" s="1909"/>
      <c r="P605" s="1909"/>
      <c r="Q605" s="1909"/>
      <c r="R605" s="1909"/>
      <c r="S605" s="1909"/>
      <c r="T605" s="1909"/>
      <c r="U605" s="1909"/>
      <c r="V605" s="1909"/>
      <c r="W605" s="1909"/>
      <c r="X605" s="1909"/>
      <c r="Y605" s="1909"/>
      <c r="Z605" s="1909"/>
      <c r="AA605" s="1909"/>
      <c r="AB605" s="1909"/>
      <c r="AC605" s="1909"/>
      <c r="AD605" s="1909"/>
      <c r="AE605" s="1909"/>
      <c r="AF605" s="1909"/>
      <c r="AG605" s="1909"/>
      <c r="AH605" s="1909"/>
      <c r="AI605" s="1909"/>
      <c r="AJ605" s="1909"/>
      <c r="AK605" s="1909"/>
      <c r="AL605" s="1909"/>
      <c r="AM605" s="1909"/>
      <c r="AN605" s="1909"/>
      <c r="AO605" s="1909"/>
      <c r="AP605" s="1909"/>
      <c r="AQ605" s="1909"/>
      <c r="AR605" s="1909"/>
      <c r="AS605" s="1909"/>
      <c r="AT605" s="1909"/>
      <c r="AU605" s="1909"/>
      <c r="AV605" s="1909"/>
      <c r="AW605" s="1909"/>
      <c r="AX605" s="1909"/>
      <c r="AY605" s="1909"/>
      <c r="AZ605" s="1909"/>
      <c r="BA605" s="1909"/>
      <c r="BB605" s="1909"/>
      <c r="BC605" s="1909"/>
      <c r="BD605" s="1909"/>
      <c r="BE605" s="1909"/>
      <c r="BF605" s="1909"/>
      <c r="BG605" s="1909"/>
      <c r="BH605" s="1909"/>
      <c r="BI605" s="1909"/>
    </row>
    <row r="606" spans="1:61">
      <c r="A606" s="1956"/>
      <c r="B606" s="1955"/>
      <c r="C606" s="1955"/>
      <c r="D606" s="1955"/>
      <c r="E606" s="1955"/>
      <c r="F606" s="1955"/>
      <c r="G606" s="1955"/>
      <c r="H606" s="1909"/>
      <c r="I606" s="1909"/>
      <c r="J606" s="1909"/>
      <c r="K606" s="1909"/>
      <c r="L606" s="1909"/>
      <c r="M606" s="1909"/>
      <c r="N606" s="1909"/>
      <c r="O606" s="1909"/>
      <c r="P606" s="1909"/>
      <c r="Q606" s="1909"/>
      <c r="R606" s="1909"/>
      <c r="S606" s="1909"/>
      <c r="T606" s="1909"/>
      <c r="U606" s="1909"/>
      <c r="V606" s="1909"/>
      <c r="W606" s="1909"/>
      <c r="X606" s="1909"/>
      <c r="Y606" s="1909"/>
      <c r="Z606" s="1909"/>
      <c r="AA606" s="1909"/>
      <c r="AB606" s="1909"/>
      <c r="AC606" s="1909"/>
      <c r="AD606" s="1909"/>
      <c r="AE606" s="1909"/>
      <c r="AF606" s="1909"/>
      <c r="AG606" s="1909"/>
      <c r="AH606" s="1909"/>
      <c r="AI606" s="1909"/>
      <c r="AJ606" s="1909"/>
      <c r="AK606" s="1909"/>
      <c r="AL606" s="1909"/>
      <c r="AM606" s="1909"/>
      <c r="AN606" s="1909"/>
      <c r="AO606" s="1909"/>
      <c r="AP606" s="1909"/>
      <c r="AQ606" s="1909"/>
      <c r="AR606" s="1909"/>
      <c r="AS606" s="1909"/>
      <c r="AT606" s="1909"/>
      <c r="AU606" s="1909"/>
      <c r="AV606" s="1909"/>
      <c r="AW606" s="1909"/>
      <c r="AX606" s="1909"/>
      <c r="AY606" s="1909"/>
      <c r="AZ606" s="1909"/>
      <c r="BA606" s="1909"/>
      <c r="BB606" s="1909"/>
      <c r="BC606" s="1909"/>
      <c r="BD606" s="1909"/>
      <c r="BE606" s="1909"/>
      <c r="BF606" s="1909"/>
      <c r="BG606" s="1909"/>
      <c r="BH606" s="1909"/>
      <c r="BI606" s="1909"/>
    </row>
    <row r="607" spans="1:61">
      <c r="A607" s="1956"/>
      <c r="B607" s="1955"/>
      <c r="C607" s="1955"/>
      <c r="D607" s="1955"/>
      <c r="E607" s="1955"/>
      <c r="F607" s="1955"/>
      <c r="G607" s="1955"/>
      <c r="H607" s="1909"/>
      <c r="I607" s="1909"/>
      <c r="J607" s="1909"/>
      <c r="K607" s="1909"/>
      <c r="L607" s="1909"/>
      <c r="M607" s="1909"/>
      <c r="N607" s="1909"/>
      <c r="O607" s="1909"/>
      <c r="P607" s="1909"/>
      <c r="Q607" s="1909"/>
      <c r="R607" s="1909"/>
      <c r="S607" s="1909"/>
      <c r="T607" s="1909"/>
      <c r="U607" s="1909"/>
      <c r="V607" s="1909"/>
      <c r="W607" s="1909"/>
      <c r="X607" s="1909"/>
      <c r="Y607" s="1909"/>
      <c r="Z607" s="1909"/>
      <c r="AA607" s="1909"/>
      <c r="AB607" s="1909"/>
      <c r="AC607" s="1909"/>
      <c r="AD607" s="1909"/>
      <c r="AE607" s="1909"/>
      <c r="AF607" s="1909"/>
      <c r="AG607" s="1909"/>
      <c r="AH607" s="1909"/>
      <c r="AI607" s="1909"/>
      <c r="AJ607" s="1909"/>
      <c r="AK607" s="1909"/>
      <c r="AL607" s="1909"/>
      <c r="AM607" s="1909"/>
      <c r="AN607" s="1909"/>
      <c r="AO607" s="1909"/>
      <c r="AP607" s="1909"/>
      <c r="AQ607" s="1909"/>
      <c r="AR607" s="1909"/>
      <c r="AS607" s="1909"/>
      <c r="AT607" s="1909"/>
      <c r="AU607" s="1909"/>
      <c r="AV607" s="1909"/>
      <c r="AW607" s="1909"/>
      <c r="AX607" s="1909"/>
      <c r="AY607" s="1909"/>
      <c r="AZ607" s="1909"/>
      <c r="BA607" s="1909"/>
      <c r="BB607" s="1909"/>
      <c r="BC607" s="1909"/>
      <c r="BD607" s="1909"/>
      <c r="BE607" s="1909"/>
      <c r="BF607" s="1909"/>
      <c r="BG607" s="1909"/>
      <c r="BH607" s="1909"/>
      <c r="BI607" s="1909"/>
    </row>
    <row r="608" spans="1:61">
      <c r="A608" s="1956"/>
      <c r="B608" s="1955"/>
      <c r="C608" s="1955"/>
      <c r="D608" s="1955"/>
      <c r="E608" s="1955"/>
      <c r="F608" s="1955"/>
      <c r="G608" s="1955"/>
      <c r="H608" s="1909"/>
      <c r="I608" s="1909"/>
      <c r="J608" s="1909"/>
      <c r="K608" s="1909"/>
      <c r="L608" s="1909"/>
      <c r="M608" s="1909"/>
      <c r="N608" s="1909"/>
      <c r="O608" s="1909"/>
      <c r="P608" s="1909"/>
      <c r="Q608" s="1909"/>
      <c r="R608" s="1909"/>
      <c r="S608" s="1909"/>
      <c r="T608" s="1909"/>
      <c r="U608" s="1909"/>
      <c r="V608" s="1909"/>
      <c r="W608" s="1909"/>
      <c r="X608" s="1909"/>
      <c r="Y608" s="1909"/>
      <c r="Z608" s="1909"/>
      <c r="AA608" s="1909"/>
      <c r="AB608" s="1909"/>
      <c r="AC608" s="1909"/>
      <c r="AD608" s="1909"/>
      <c r="AE608" s="1909"/>
      <c r="AF608" s="1909"/>
      <c r="AG608" s="1909"/>
      <c r="AH608" s="1909"/>
      <c r="AI608" s="1909"/>
      <c r="AJ608" s="1909"/>
      <c r="AK608" s="1909"/>
      <c r="AL608" s="1909"/>
      <c r="AM608" s="1909"/>
      <c r="AN608" s="1909"/>
      <c r="AO608" s="1909"/>
      <c r="AP608" s="1909"/>
      <c r="AQ608" s="1909"/>
      <c r="AR608" s="1909"/>
      <c r="AS608" s="1909"/>
      <c r="AT608" s="1909"/>
      <c r="AU608" s="1909"/>
      <c r="AV608" s="1909"/>
      <c r="AW608" s="1909"/>
      <c r="AX608" s="1909"/>
      <c r="AY608" s="1909"/>
      <c r="AZ608" s="1909"/>
      <c r="BA608" s="1909"/>
      <c r="BB608" s="1909"/>
      <c r="BC608" s="1909"/>
      <c r="BD608" s="1909"/>
      <c r="BE608" s="1909"/>
      <c r="BF608" s="1909"/>
      <c r="BG608" s="1909"/>
      <c r="BH608" s="1909"/>
      <c r="BI608" s="1909"/>
    </row>
    <row r="609" spans="1:61">
      <c r="A609" s="1956"/>
      <c r="B609" s="1955"/>
      <c r="C609" s="1955"/>
      <c r="D609" s="1955"/>
      <c r="E609" s="1955"/>
      <c r="F609" s="1955"/>
      <c r="G609" s="1955"/>
      <c r="H609" s="1909"/>
      <c r="I609" s="1909"/>
      <c r="J609" s="1909"/>
      <c r="K609" s="1909"/>
      <c r="L609" s="1909"/>
      <c r="M609" s="1909"/>
      <c r="N609" s="1909"/>
      <c r="O609" s="1909"/>
      <c r="P609" s="1909"/>
      <c r="Q609" s="1909"/>
      <c r="R609" s="1909"/>
      <c r="S609" s="1909"/>
      <c r="T609" s="1909"/>
      <c r="U609" s="1909"/>
      <c r="V609" s="1909"/>
      <c r="W609" s="1909"/>
      <c r="X609" s="1909"/>
      <c r="Y609" s="1909"/>
      <c r="Z609" s="1909"/>
      <c r="AA609" s="1909"/>
      <c r="AB609" s="1909"/>
      <c r="AC609" s="1909"/>
      <c r="AD609" s="1909"/>
      <c r="AE609" s="1909"/>
      <c r="AF609" s="1909"/>
      <c r="AG609" s="1909"/>
      <c r="AH609" s="1909"/>
      <c r="AI609" s="1909"/>
      <c r="AJ609" s="1909"/>
      <c r="AK609" s="1909"/>
      <c r="AL609" s="1909"/>
      <c r="AM609" s="1909"/>
      <c r="AN609" s="1909"/>
      <c r="AO609" s="1909"/>
      <c r="AP609" s="1909"/>
      <c r="AQ609" s="1909"/>
      <c r="AR609" s="1909"/>
      <c r="AS609" s="1909"/>
      <c r="AT609" s="1909"/>
      <c r="AU609" s="1909"/>
      <c r="AV609" s="1909"/>
      <c r="AW609" s="1909"/>
      <c r="AX609" s="1909"/>
      <c r="AY609" s="1909"/>
      <c r="AZ609" s="1909"/>
      <c r="BA609" s="1909"/>
      <c r="BB609" s="1909"/>
      <c r="BC609" s="1909"/>
      <c r="BD609" s="1909"/>
      <c r="BE609" s="1909"/>
      <c r="BF609" s="1909"/>
      <c r="BG609" s="1909"/>
      <c r="BH609" s="1909"/>
      <c r="BI609" s="1909"/>
    </row>
    <row r="610" spans="1:61">
      <c r="A610" s="1956"/>
      <c r="B610" s="1955"/>
      <c r="C610" s="1955"/>
      <c r="D610" s="1955"/>
      <c r="E610" s="1955"/>
      <c r="F610" s="1955"/>
      <c r="G610" s="1955"/>
      <c r="H610" s="1909"/>
      <c r="I610" s="1909"/>
      <c r="J610" s="1909"/>
      <c r="K610" s="1909"/>
      <c r="L610" s="1909"/>
      <c r="M610" s="1909"/>
      <c r="N610" s="1909"/>
      <c r="O610" s="1909"/>
      <c r="P610" s="1909"/>
      <c r="Q610" s="1909"/>
      <c r="R610" s="1909"/>
      <c r="S610" s="1909"/>
      <c r="T610" s="1909"/>
      <c r="U610" s="1909"/>
      <c r="V610" s="1909"/>
      <c r="W610" s="1909"/>
      <c r="X610" s="1909"/>
      <c r="Y610" s="1909"/>
      <c r="Z610" s="1909"/>
      <c r="AA610" s="1909"/>
      <c r="AB610" s="1909"/>
      <c r="AC610" s="1909"/>
      <c r="AD610" s="1909"/>
      <c r="AE610" s="1909"/>
      <c r="AF610" s="1909"/>
      <c r="AG610" s="1909"/>
      <c r="AH610" s="1909"/>
      <c r="AI610" s="1909"/>
      <c r="AJ610" s="1909"/>
      <c r="AK610" s="1909"/>
      <c r="AL610" s="1909"/>
      <c r="AM610" s="1909"/>
      <c r="AN610" s="1909"/>
      <c r="AO610" s="1909"/>
      <c r="AP610" s="1909"/>
      <c r="AQ610" s="1909"/>
      <c r="AR610" s="1909"/>
      <c r="AS610" s="1909"/>
      <c r="AT610" s="1909"/>
      <c r="AU610" s="1909"/>
      <c r="AV610" s="1909"/>
      <c r="AW610" s="1909"/>
      <c r="AX610" s="1909"/>
      <c r="AY610" s="1909"/>
      <c r="AZ610" s="1909"/>
      <c r="BA610" s="1909"/>
      <c r="BB610" s="1909"/>
      <c r="BC610" s="1909"/>
      <c r="BD610" s="1909"/>
      <c r="BE610" s="1909"/>
      <c r="BF610" s="1909"/>
      <c r="BG610" s="1909"/>
      <c r="BH610" s="1909"/>
      <c r="BI610" s="1909"/>
    </row>
    <row r="611" spans="1:61">
      <c r="A611" s="1956"/>
      <c r="B611" s="1955"/>
      <c r="C611" s="1955"/>
      <c r="D611" s="1955"/>
      <c r="E611" s="1955"/>
      <c r="F611" s="1955"/>
      <c r="G611" s="1955"/>
      <c r="H611" s="1909"/>
      <c r="I611" s="1909"/>
      <c r="J611" s="1909"/>
      <c r="K611" s="1909"/>
      <c r="L611" s="1909"/>
      <c r="M611" s="1909"/>
      <c r="N611" s="1909"/>
      <c r="O611" s="1909"/>
      <c r="P611" s="1909"/>
      <c r="Q611" s="1909"/>
      <c r="R611" s="1909"/>
      <c r="S611" s="1909"/>
      <c r="T611" s="1909"/>
      <c r="U611" s="1909"/>
      <c r="V611" s="1909"/>
      <c r="W611" s="1909"/>
      <c r="X611" s="1909"/>
      <c r="Y611" s="1909"/>
      <c r="Z611" s="1909"/>
      <c r="AA611" s="1909"/>
      <c r="AB611" s="1909"/>
      <c r="AC611" s="1909"/>
      <c r="AD611" s="1909"/>
      <c r="AE611" s="1909"/>
      <c r="AF611" s="1909"/>
      <c r="AG611" s="1909"/>
      <c r="AH611" s="1909"/>
      <c r="AI611" s="1909"/>
      <c r="AJ611" s="1909"/>
      <c r="AK611" s="1909"/>
      <c r="AL611" s="1909"/>
      <c r="AM611" s="1909"/>
      <c r="AN611" s="1909"/>
      <c r="AO611" s="1909"/>
      <c r="AP611" s="1909"/>
      <c r="AQ611" s="1909"/>
      <c r="AR611" s="1909"/>
      <c r="AS611" s="1909"/>
      <c r="AT611" s="1909"/>
      <c r="AU611" s="1909"/>
      <c r="AV611" s="1909"/>
      <c r="AW611" s="1909"/>
      <c r="AX611" s="1909"/>
      <c r="AY611" s="1909"/>
      <c r="AZ611" s="1909"/>
      <c r="BA611" s="1909"/>
      <c r="BB611" s="1909"/>
      <c r="BC611" s="1909"/>
      <c r="BD611" s="1909"/>
      <c r="BE611" s="1909"/>
      <c r="BF611" s="1909"/>
      <c r="BG611" s="1909"/>
      <c r="BH611" s="1909"/>
      <c r="BI611" s="1909"/>
    </row>
    <row r="612" spans="1:61">
      <c r="A612" s="1956"/>
      <c r="B612" s="1955"/>
      <c r="C612" s="1955"/>
      <c r="D612" s="1955"/>
      <c r="E612" s="1955"/>
      <c r="F612" s="1955"/>
      <c r="G612" s="1955"/>
      <c r="H612" s="1909"/>
      <c r="I612" s="1909"/>
      <c r="J612" s="1909"/>
      <c r="K612" s="1909"/>
      <c r="L612" s="1909"/>
      <c r="M612" s="1909"/>
      <c r="N612" s="1909"/>
      <c r="O612" s="1909"/>
      <c r="P612" s="1909"/>
      <c r="Q612" s="1909"/>
      <c r="R612" s="1909"/>
      <c r="S612" s="1909"/>
      <c r="T612" s="1909"/>
      <c r="U612" s="1909"/>
      <c r="V612" s="1909"/>
      <c r="W612" s="1909"/>
      <c r="X612" s="1909"/>
      <c r="Y612" s="1909"/>
      <c r="Z612" s="1909"/>
      <c r="AA612" s="1909"/>
      <c r="AB612" s="1909"/>
      <c r="AC612" s="1909"/>
      <c r="AD612" s="1909"/>
      <c r="AE612" s="1909"/>
      <c r="AF612" s="1909"/>
      <c r="AG612" s="1909"/>
      <c r="AH612" s="1909"/>
      <c r="AI612" s="1909"/>
      <c r="AJ612" s="1909"/>
      <c r="AK612" s="1909"/>
      <c r="AL612" s="1909"/>
      <c r="AM612" s="1909"/>
      <c r="AN612" s="1909"/>
      <c r="AO612" s="1909"/>
      <c r="AP612" s="1909"/>
      <c r="AQ612" s="1909"/>
      <c r="AR612" s="1909"/>
      <c r="AS612" s="1909"/>
      <c r="AT612" s="1909"/>
      <c r="AU612" s="1909"/>
      <c r="AV612" s="1909"/>
      <c r="AW612" s="1909"/>
      <c r="AX612" s="1909"/>
      <c r="AY612" s="1909"/>
      <c r="AZ612" s="1909"/>
      <c r="BA612" s="1909"/>
      <c r="BB612" s="1909"/>
      <c r="BC612" s="1909"/>
      <c r="BD612" s="1909"/>
      <c r="BE612" s="1909"/>
      <c r="BF612" s="1909"/>
      <c r="BG612" s="1909"/>
      <c r="BH612" s="1909"/>
      <c r="BI612" s="1909"/>
    </row>
    <row r="613" spans="1:61">
      <c r="A613" s="1956"/>
      <c r="B613" s="1955"/>
      <c r="C613" s="1955"/>
      <c r="D613" s="1955"/>
      <c r="E613" s="1955"/>
      <c r="F613" s="1955"/>
      <c r="G613" s="1955"/>
      <c r="H613" s="1909"/>
      <c r="I613" s="1909"/>
      <c r="J613" s="1909"/>
      <c r="K613" s="1909"/>
      <c r="L613" s="1909"/>
      <c r="M613" s="1909"/>
      <c r="N613" s="1909"/>
      <c r="O613" s="1909"/>
      <c r="P613" s="1909"/>
      <c r="Q613" s="1909"/>
      <c r="R613" s="1909"/>
      <c r="S613" s="1909"/>
      <c r="T613" s="1909"/>
      <c r="U613" s="1909"/>
      <c r="V613" s="1909"/>
      <c r="W613" s="1909"/>
      <c r="X613" s="1909"/>
      <c r="Y613" s="1909"/>
      <c r="Z613" s="1909"/>
      <c r="AA613" s="1909"/>
      <c r="AB613" s="1909"/>
      <c r="AC613" s="1909"/>
      <c r="AD613" s="1909"/>
      <c r="AE613" s="1909"/>
      <c r="AF613" s="1909"/>
      <c r="AG613" s="1909"/>
      <c r="AH613" s="1909"/>
      <c r="AI613" s="1909"/>
      <c r="AJ613" s="1909"/>
      <c r="AK613" s="1909"/>
      <c r="AL613" s="1909"/>
      <c r="AM613" s="1909"/>
      <c r="AN613" s="1909"/>
      <c r="AO613" s="1909"/>
      <c r="AP613" s="1909"/>
      <c r="AQ613" s="1909"/>
      <c r="AR613" s="1909"/>
      <c r="AS613" s="1909"/>
      <c r="AT613" s="1909"/>
      <c r="AU613" s="1909"/>
      <c r="AV613" s="1909"/>
      <c r="AW613" s="1909"/>
      <c r="AX613" s="1909"/>
      <c r="AY613" s="1909"/>
      <c r="AZ613" s="1909"/>
      <c r="BA613" s="1909"/>
      <c r="BB613" s="1909"/>
      <c r="BC613" s="1909"/>
      <c r="BD613" s="1909"/>
      <c r="BE613" s="1909"/>
      <c r="BF613" s="1909"/>
      <c r="BG613" s="1909"/>
      <c r="BH613" s="1909"/>
      <c r="BI613" s="1909"/>
    </row>
    <row r="614" spans="1:61">
      <c r="A614" s="1956"/>
      <c r="B614" s="1955"/>
      <c r="C614" s="1955"/>
      <c r="D614" s="1955"/>
      <c r="E614" s="1955"/>
      <c r="F614" s="1955"/>
      <c r="G614" s="1955"/>
      <c r="H614" s="1909"/>
      <c r="I614" s="1909"/>
      <c r="J614" s="1909"/>
      <c r="K614" s="1909"/>
      <c r="L614" s="1909"/>
      <c r="M614" s="1909"/>
      <c r="N614" s="1909"/>
      <c r="O614" s="1909"/>
      <c r="P614" s="1909"/>
      <c r="Q614" s="1909"/>
      <c r="R614" s="1909"/>
      <c r="S614" s="1909"/>
      <c r="T614" s="1909"/>
      <c r="U614" s="1909"/>
      <c r="V614" s="1909"/>
      <c r="W614" s="1909"/>
      <c r="X614" s="1909"/>
      <c r="Y614" s="1909"/>
      <c r="Z614" s="1909"/>
      <c r="AA614" s="1909"/>
      <c r="AB614" s="1909"/>
      <c r="AC614" s="1909"/>
      <c r="AD614" s="1909"/>
      <c r="AE614" s="1909"/>
      <c r="AF614" s="1909"/>
      <c r="AG614" s="1909"/>
      <c r="AH614" s="1909"/>
      <c r="AI614" s="1909"/>
      <c r="AJ614" s="1909"/>
      <c r="AK614" s="1909"/>
      <c r="AL614" s="1909"/>
      <c r="AM614" s="1909"/>
      <c r="AN614" s="1909"/>
      <c r="AO614" s="1909"/>
      <c r="AP614" s="1909"/>
      <c r="AQ614" s="1909"/>
      <c r="AR614" s="1909"/>
      <c r="AS614" s="1909"/>
      <c r="AT614" s="1909"/>
      <c r="AU614" s="1909"/>
      <c r="AV614" s="1909"/>
      <c r="AW614" s="1909"/>
      <c r="AX614" s="1909"/>
      <c r="AY614" s="1909"/>
      <c r="AZ614" s="1909"/>
      <c r="BA614" s="1909"/>
      <c r="BB614" s="1909"/>
      <c r="BC614" s="1909"/>
      <c r="BD614" s="1909"/>
      <c r="BE614" s="1909"/>
      <c r="BF614" s="1909"/>
      <c r="BG614" s="1909"/>
      <c r="BH614" s="1909"/>
      <c r="BI614" s="1909"/>
    </row>
    <row r="615" spans="1:61">
      <c r="A615" s="1956"/>
      <c r="B615" s="1955"/>
      <c r="C615" s="1955"/>
      <c r="D615" s="1955"/>
      <c r="E615" s="1955"/>
      <c r="F615" s="1955"/>
      <c r="G615" s="1955"/>
      <c r="H615" s="1909"/>
      <c r="I615" s="1909"/>
      <c r="J615" s="1909"/>
      <c r="K615" s="1909"/>
      <c r="L615" s="1909"/>
      <c r="M615" s="1909"/>
      <c r="N615" s="1909"/>
      <c r="O615" s="1909"/>
      <c r="P615" s="1909"/>
      <c r="Q615" s="1909"/>
      <c r="R615" s="1909"/>
      <c r="S615" s="1909"/>
      <c r="T615" s="1909"/>
      <c r="U615" s="1909"/>
      <c r="V615" s="1909"/>
      <c r="W615" s="1909"/>
      <c r="X615" s="1909"/>
      <c r="Y615" s="1909"/>
      <c r="Z615" s="1909"/>
      <c r="AA615" s="1909"/>
      <c r="AB615" s="1909"/>
      <c r="AC615" s="1909"/>
      <c r="AD615" s="1909"/>
      <c r="AE615" s="1909"/>
      <c r="AF615" s="1909"/>
      <c r="AG615" s="1909"/>
      <c r="AH615" s="1909"/>
      <c r="AI615" s="1909"/>
      <c r="AJ615" s="1909"/>
      <c r="AK615" s="1909"/>
      <c r="AL615" s="1909"/>
      <c r="AM615" s="1909"/>
      <c r="AN615" s="1909"/>
      <c r="AO615" s="1909"/>
      <c r="AP615" s="1909"/>
      <c r="AQ615" s="1909"/>
      <c r="AR615" s="1909"/>
      <c r="AS615" s="1909"/>
      <c r="AT615" s="1909"/>
      <c r="AU615" s="1909"/>
      <c r="AV615" s="1909"/>
      <c r="AW615" s="1909"/>
      <c r="AX615" s="1909"/>
      <c r="AY615" s="1909"/>
      <c r="AZ615" s="1909"/>
      <c r="BA615" s="1909"/>
      <c r="BB615" s="1909"/>
      <c r="BC615" s="1909"/>
      <c r="BD615" s="1909"/>
      <c r="BE615" s="1909"/>
      <c r="BF615" s="1909"/>
      <c r="BG615" s="1909"/>
      <c r="BH615" s="1909"/>
      <c r="BI615" s="1909"/>
    </row>
    <row r="616" spans="1:61">
      <c r="A616" s="1956"/>
      <c r="B616" s="1955"/>
      <c r="C616" s="1955"/>
      <c r="D616" s="1955"/>
      <c r="E616" s="1955"/>
      <c r="F616" s="1955"/>
      <c r="G616" s="1955"/>
      <c r="H616" s="1909"/>
      <c r="I616" s="1909"/>
      <c r="J616" s="1909"/>
      <c r="K616" s="1909"/>
      <c r="L616" s="1909"/>
      <c r="M616" s="1909"/>
      <c r="N616" s="1909"/>
      <c r="O616" s="1909"/>
      <c r="P616" s="1909"/>
      <c r="Q616" s="1909"/>
      <c r="R616" s="1909"/>
      <c r="S616" s="1909"/>
      <c r="T616" s="1909"/>
      <c r="U616" s="1909"/>
      <c r="V616" s="1909"/>
      <c r="W616" s="1909"/>
      <c r="X616" s="1909"/>
      <c r="Y616" s="1909"/>
      <c r="Z616" s="1909"/>
      <c r="AA616" s="1909"/>
      <c r="AB616" s="1909"/>
      <c r="AC616" s="1909"/>
      <c r="AD616" s="1909"/>
      <c r="AE616" s="1909"/>
      <c r="AF616" s="1909"/>
      <c r="AG616" s="1909"/>
      <c r="AH616" s="1909"/>
      <c r="AI616" s="1909"/>
      <c r="AJ616" s="1909"/>
      <c r="AK616" s="1909"/>
      <c r="AL616" s="1909"/>
      <c r="AM616" s="1909"/>
      <c r="AN616" s="1909"/>
      <c r="AO616" s="1909"/>
      <c r="AP616" s="1909"/>
      <c r="AQ616" s="1909"/>
      <c r="AR616" s="1909"/>
      <c r="AS616" s="1909"/>
      <c r="AT616" s="1909"/>
      <c r="AU616" s="1909"/>
      <c r="AV616" s="1909"/>
      <c r="AW616" s="1909"/>
      <c r="AX616" s="1909"/>
      <c r="AY616" s="1909"/>
      <c r="AZ616" s="1909"/>
      <c r="BA616" s="1909"/>
      <c r="BB616" s="1909"/>
      <c r="BC616" s="1909"/>
      <c r="BD616" s="1909"/>
      <c r="BE616" s="1909"/>
      <c r="BF616" s="1909"/>
      <c r="BG616" s="1909"/>
      <c r="BH616" s="1909"/>
      <c r="BI616" s="1909"/>
    </row>
    <row r="617" spans="1:61">
      <c r="A617" s="1956"/>
      <c r="B617" s="1955"/>
      <c r="C617" s="1955"/>
      <c r="D617" s="1955"/>
      <c r="E617" s="1955"/>
      <c r="F617" s="1955"/>
      <c r="G617" s="1955"/>
      <c r="H617" s="1909"/>
      <c r="I617" s="1909"/>
      <c r="J617" s="1909"/>
      <c r="K617" s="1909"/>
      <c r="L617" s="1909"/>
      <c r="M617" s="1909"/>
      <c r="N617" s="1909"/>
      <c r="O617" s="1909"/>
      <c r="P617" s="1909"/>
      <c r="Q617" s="1909"/>
      <c r="R617" s="1909"/>
      <c r="S617" s="1909"/>
      <c r="T617" s="1909"/>
      <c r="U617" s="1909"/>
      <c r="V617" s="1909"/>
      <c r="W617" s="1909"/>
      <c r="X617" s="1909"/>
      <c r="Y617" s="1909"/>
      <c r="Z617" s="1909"/>
      <c r="AA617" s="1909"/>
      <c r="AB617" s="1909"/>
      <c r="AC617" s="1909"/>
      <c r="AD617" s="1909"/>
      <c r="AE617" s="1909"/>
      <c r="AF617" s="1909"/>
      <c r="AG617" s="1909"/>
      <c r="AH617" s="1909"/>
      <c r="AI617" s="1909"/>
      <c r="AJ617" s="1909"/>
      <c r="AK617" s="1909"/>
      <c r="AL617" s="1909"/>
      <c r="AM617" s="1909"/>
      <c r="AN617" s="1909"/>
      <c r="AO617" s="1909"/>
      <c r="AP617" s="1909"/>
      <c r="AQ617" s="1909"/>
      <c r="AR617" s="1909"/>
      <c r="AS617" s="1909"/>
      <c r="AT617" s="1909"/>
      <c r="AU617" s="1909"/>
      <c r="AV617" s="1909"/>
      <c r="AW617" s="1909"/>
      <c r="AX617" s="1909"/>
      <c r="AY617" s="1909"/>
      <c r="AZ617" s="1909"/>
      <c r="BA617" s="1909"/>
      <c r="BB617" s="1909"/>
      <c r="BC617" s="1909"/>
      <c r="BD617" s="1909"/>
      <c r="BE617" s="1909"/>
      <c r="BF617" s="1909"/>
      <c r="BG617" s="1909"/>
      <c r="BH617" s="1909"/>
      <c r="BI617" s="1909"/>
    </row>
    <row r="618" spans="1:61">
      <c r="A618" s="1956"/>
      <c r="B618" s="1955"/>
      <c r="C618" s="1955"/>
      <c r="D618" s="1955"/>
      <c r="E618" s="1955"/>
      <c r="F618" s="1955"/>
      <c r="G618" s="1955"/>
      <c r="H618" s="1909"/>
      <c r="I618" s="1909"/>
      <c r="J618" s="1909"/>
      <c r="K618" s="1909"/>
      <c r="L618" s="1909"/>
      <c r="M618" s="1909"/>
      <c r="N618" s="1909"/>
      <c r="O618" s="1909"/>
      <c r="P618" s="1909"/>
      <c r="Q618" s="1909"/>
      <c r="R618" s="1909"/>
      <c r="S618" s="1909"/>
      <c r="T618" s="1909"/>
      <c r="U618" s="1909"/>
      <c r="V618" s="1909"/>
      <c r="W618" s="1909"/>
      <c r="X618" s="1909"/>
      <c r="Y618" s="1909"/>
      <c r="Z618" s="1909"/>
      <c r="AA618" s="1909"/>
      <c r="AB618" s="1909"/>
      <c r="AC618" s="1909"/>
      <c r="AD618" s="1909"/>
      <c r="AE618" s="1909"/>
      <c r="AF618" s="1909"/>
      <c r="AG618" s="1909"/>
      <c r="AH618" s="1909"/>
      <c r="AI618" s="1909"/>
      <c r="AJ618" s="1909"/>
      <c r="AK618" s="1909"/>
      <c r="AL618" s="1909"/>
      <c r="AM618" s="1909"/>
      <c r="AN618" s="1909"/>
      <c r="AO618" s="1909"/>
      <c r="AP618" s="1909"/>
      <c r="AQ618" s="1909"/>
      <c r="AR618" s="1909"/>
      <c r="AS618" s="1909"/>
      <c r="AT618" s="1909"/>
      <c r="AU618" s="1909"/>
      <c r="AV618" s="1909"/>
      <c r="AW618" s="1909"/>
      <c r="AX618" s="1909"/>
      <c r="AY618" s="1909"/>
      <c r="AZ618" s="1909"/>
      <c r="BA618" s="1909"/>
      <c r="BB618" s="1909"/>
      <c r="BC618" s="1909"/>
      <c r="BD618" s="1909"/>
      <c r="BE618" s="1909"/>
      <c r="BF618" s="1909"/>
      <c r="BG618" s="1909"/>
      <c r="BH618" s="1909"/>
      <c r="BI618" s="1909"/>
    </row>
    <row r="619" spans="1:61">
      <c r="A619" s="1956"/>
      <c r="B619" s="1955"/>
      <c r="C619" s="1955"/>
      <c r="D619" s="1955"/>
      <c r="E619" s="1955"/>
      <c r="F619" s="1955"/>
      <c r="G619" s="1955"/>
      <c r="H619" s="1909"/>
      <c r="I619" s="1909"/>
      <c r="J619" s="1909"/>
      <c r="K619" s="1909"/>
      <c r="L619" s="1909"/>
      <c r="M619" s="1909"/>
      <c r="N619" s="1909"/>
      <c r="O619" s="1909"/>
      <c r="P619" s="1909"/>
      <c r="Q619" s="1909"/>
      <c r="R619" s="1909"/>
      <c r="S619" s="1909"/>
      <c r="T619" s="1909"/>
      <c r="U619" s="1909"/>
      <c r="V619" s="1909"/>
      <c r="W619" s="1909"/>
      <c r="X619" s="1909"/>
      <c r="Y619" s="1909"/>
      <c r="Z619" s="1909"/>
      <c r="AA619" s="1909"/>
      <c r="AB619" s="1909"/>
      <c r="AC619" s="1909"/>
      <c r="AD619" s="1909"/>
      <c r="AE619" s="1909"/>
      <c r="AF619" s="1909"/>
      <c r="AG619" s="1909"/>
      <c r="AH619" s="1909"/>
      <c r="AI619" s="1909"/>
      <c r="AJ619" s="1909"/>
      <c r="AK619" s="1909"/>
      <c r="AL619" s="1909"/>
      <c r="AM619" s="1909"/>
      <c r="AN619" s="1909"/>
      <c r="AO619" s="1909"/>
      <c r="AP619" s="1909"/>
      <c r="AQ619" s="1909"/>
      <c r="AR619" s="1909"/>
      <c r="AS619" s="1909"/>
      <c r="AT619" s="1909"/>
      <c r="AU619" s="1909"/>
      <c r="AV619" s="1909"/>
      <c r="AW619" s="1909"/>
      <c r="AX619" s="1909"/>
      <c r="AY619" s="1909"/>
      <c r="AZ619" s="1909"/>
      <c r="BA619" s="1909"/>
      <c r="BB619" s="1909"/>
      <c r="BC619" s="1909"/>
      <c r="BD619" s="1909"/>
      <c r="BE619" s="1909"/>
      <c r="BF619" s="1909"/>
      <c r="BG619" s="1909"/>
      <c r="BH619" s="1909"/>
      <c r="BI619" s="1909"/>
    </row>
    <row r="620" spans="1:61">
      <c r="A620" s="1956"/>
      <c r="B620" s="1955"/>
      <c r="C620" s="1955"/>
      <c r="D620" s="1955"/>
      <c r="E620" s="1955"/>
      <c r="F620" s="1955"/>
      <c r="G620" s="1955"/>
      <c r="H620" s="1909"/>
      <c r="I620" s="1909"/>
      <c r="J620" s="1909"/>
      <c r="K620" s="1909"/>
      <c r="L620" s="1909"/>
      <c r="M620" s="1909"/>
      <c r="N620" s="1909"/>
      <c r="O620" s="1909"/>
      <c r="P620" s="1909"/>
      <c r="Q620" s="1909"/>
      <c r="R620" s="1909"/>
      <c r="S620" s="1909"/>
      <c r="T620" s="1909"/>
      <c r="U620" s="1909"/>
      <c r="V620" s="1909"/>
      <c r="W620" s="1909"/>
      <c r="X620" s="1909"/>
      <c r="Y620" s="1909"/>
      <c r="Z620" s="1909"/>
      <c r="AA620" s="1909"/>
      <c r="AB620" s="1909"/>
      <c r="AC620" s="1909"/>
      <c r="AD620" s="1909"/>
      <c r="AE620" s="1909"/>
      <c r="AF620" s="1909"/>
      <c r="AG620" s="1909"/>
      <c r="AH620" s="1909"/>
      <c r="AI620" s="1909"/>
      <c r="AJ620" s="1909"/>
      <c r="AK620" s="1909"/>
      <c r="AL620" s="1909"/>
      <c r="AM620" s="1909"/>
      <c r="AN620" s="1909"/>
      <c r="AO620" s="1909"/>
      <c r="AP620" s="1909"/>
      <c r="AQ620" s="1909"/>
      <c r="AR620" s="1909"/>
      <c r="AS620" s="1909"/>
      <c r="AT620" s="1909"/>
      <c r="AU620" s="1909"/>
      <c r="AV620" s="1909"/>
      <c r="AW620" s="1909"/>
      <c r="AX620" s="1909"/>
      <c r="AY620" s="1909"/>
      <c r="AZ620" s="1909"/>
      <c r="BA620" s="1909"/>
      <c r="BB620" s="1909"/>
      <c r="BC620" s="1909"/>
      <c r="BD620" s="1909"/>
      <c r="BE620" s="1909"/>
      <c r="BF620" s="1909"/>
      <c r="BG620" s="1909"/>
      <c r="BH620" s="1909"/>
      <c r="BI620" s="1909"/>
    </row>
    <row r="621" spans="1:61">
      <c r="A621" s="1956"/>
      <c r="B621" s="1955"/>
      <c r="C621" s="1955"/>
      <c r="D621" s="1955"/>
      <c r="E621" s="1955"/>
      <c r="F621" s="1955"/>
      <c r="G621" s="1955"/>
      <c r="H621" s="1909"/>
      <c r="I621" s="1909"/>
      <c r="J621" s="1909"/>
      <c r="K621" s="1909"/>
      <c r="L621" s="1909"/>
      <c r="M621" s="1909"/>
      <c r="N621" s="1909"/>
      <c r="O621" s="1909"/>
      <c r="P621" s="1909"/>
      <c r="Q621" s="1909"/>
      <c r="R621" s="1909"/>
      <c r="S621" s="1909"/>
      <c r="T621" s="1909"/>
      <c r="U621" s="1909"/>
      <c r="V621" s="1909"/>
      <c r="W621" s="1909"/>
      <c r="X621" s="1909"/>
      <c r="Y621" s="1909"/>
      <c r="Z621" s="1909"/>
      <c r="AA621" s="1909"/>
      <c r="AB621" s="1909"/>
      <c r="AC621" s="1909"/>
      <c r="AD621" s="1909"/>
      <c r="AE621" s="1909"/>
      <c r="AF621" s="1909"/>
      <c r="AG621" s="1909"/>
      <c r="AH621" s="1909"/>
      <c r="AI621" s="1909"/>
      <c r="AJ621" s="1909"/>
      <c r="AK621" s="1909"/>
      <c r="AL621" s="1909"/>
      <c r="AM621" s="1909"/>
      <c r="AN621" s="1909"/>
      <c r="AO621" s="1909"/>
      <c r="AP621" s="1909"/>
      <c r="AQ621" s="1909"/>
      <c r="AR621" s="1909"/>
      <c r="AS621" s="1909"/>
      <c r="AT621" s="1909"/>
      <c r="AU621" s="1909"/>
      <c r="AV621" s="1909"/>
      <c r="AW621" s="1909"/>
      <c r="AX621" s="1909"/>
      <c r="AY621" s="1909"/>
      <c r="AZ621" s="1909"/>
      <c r="BA621" s="1909"/>
      <c r="BB621" s="1909"/>
      <c r="BC621" s="1909"/>
      <c r="BD621" s="1909"/>
      <c r="BE621" s="1909"/>
      <c r="BF621" s="1909"/>
      <c r="BG621" s="1909"/>
      <c r="BH621" s="1909"/>
      <c r="BI621" s="1909"/>
    </row>
    <row r="622" spans="1:61">
      <c r="A622" s="1956"/>
      <c r="B622" s="1955"/>
      <c r="C622" s="1955"/>
      <c r="D622" s="1955"/>
      <c r="E622" s="1955"/>
      <c r="F622" s="1955"/>
      <c r="G622" s="1955"/>
      <c r="H622" s="1909"/>
      <c r="I622" s="1909"/>
      <c r="J622" s="1909"/>
      <c r="K622" s="1909"/>
      <c r="L622" s="1909"/>
      <c r="M622" s="1909"/>
      <c r="N622" s="1909"/>
      <c r="O622" s="1909"/>
      <c r="P622" s="1909"/>
      <c r="Q622" s="1909"/>
      <c r="R622" s="1909"/>
      <c r="S622" s="1909"/>
      <c r="T622" s="1909"/>
      <c r="U622" s="1909"/>
      <c r="V622" s="1909"/>
      <c r="W622" s="1909"/>
      <c r="X622" s="1909"/>
      <c r="Y622" s="1909"/>
      <c r="Z622" s="1909"/>
      <c r="AA622" s="1909"/>
      <c r="AB622" s="1909"/>
      <c r="AC622" s="1909"/>
      <c r="AD622" s="1909"/>
      <c r="AE622" s="1909"/>
      <c r="AF622" s="1909"/>
      <c r="AG622" s="1909"/>
      <c r="AH622" s="1909"/>
      <c r="AI622" s="1909"/>
      <c r="AJ622" s="1909"/>
      <c r="AK622" s="1909"/>
      <c r="AL622" s="1909"/>
      <c r="AM622" s="1909"/>
      <c r="AN622" s="1909"/>
      <c r="AO622" s="1909"/>
      <c r="AP622" s="1909"/>
      <c r="AQ622" s="1909"/>
      <c r="AR622" s="1909"/>
      <c r="AS622" s="1909"/>
      <c r="AT622" s="1909"/>
      <c r="AU622" s="1909"/>
      <c r="AV622" s="1909"/>
      <c r="AW622" s="1909"/>
      <c r="AX622" s="1909"/>
      <c r="AY622" s="1909"/>
      <c r="AZ622" s="1909"/>
      <c r="BA622" s="1909"/>
      <c r="BB622" s="1909"/>
      <c r="BC622" s="1909"/>
      <c r="BD622" s="1909"/>
      <c r="BE622" s="1909"/>
      <c r="BF622" s="1909"/>
      <c r="BG622" s="1909"/>
      <c r="BH622" s="1909"/>
      <c r="BI622" s="1909"/>
    </row>
    <row r="623" spans="1:61">
      <c r="A623" s="1956"/>
      <c r="B623" s="1955"/>
      <c r="C623" s="1955"/>
      <c r="D623" s="1955"/>
      <c r="E623" s="1955"/>
      <c r="F623" s="1955"/>
      <c r="G623" s="1955"/>
      <c r="H623" s="1909"/>
      <c r="I623" s="1909"/>
      <c r="J623" s="1909"/>
      <c r="K623" s="1909"/>
      <c r="L623" s="1909"/>
      <c r="M623" s="1909"/>
      <c r="N623" s="1909"/>
      <c r="O623" s="1909"/>
      <c r="P623" s="1909"/>
      <c r="Q623" s="1909"/>
      <c r="R623" s="1909"/>
      <c r="S623" s="1909"/>
      <c r="T623" s="1909"/>
      <c r="U623" s="1909"/>
      <c r="V623" s="1909"/>
      <c r="W623" s="1909"/>
      <c r="X623" s="1909"/>
      <c r="Y623" s="1909"/>
      <c r="Z623" s="1909"/>
      <c r="AA623" s="1909"/>
      <c r="AB623" s="1909"/>
      <c r="AC623" s="1909"/>
      <c r="AD623" s="1909"/>
      <c r="AE623" s="1909"/>
      <c r="AF623" s="1909"/>
      <c r="AG623" s="1909"/>
      <c r="AH623" s="1909"/>
      <c r="AI623" s="1909"/>
      <c r="AJ623" s="1909"/>
      <c r="AK623" s="1909"/>
      <c r="AL623" s="1909"/>
      <c r="AM623" s="1909"/>
      <c r="AN623" s="1909"/>
      <c r="AO623" s="1909"/>
      <c r="AP623" s="1909"/>
      <c r="AQ623" s="1909"/>
      <c r="AR623" s="1909"/>
      <c r="AS623" s="1909"/>
      <c r="AT623" s="1909"/>
      <c r="AU623" s="1909"/>
      <c r="AV623" s="1909"/>
      <c r="AW623" s="1909"/>
      <c r="AX623" s="1909"/>
      <c r="AY623" s="1909"/>
      <c r="AZ623" s="1909"/>
      <c r="BA623" s="1909"/>
      <c r="BB623" s="1909"/>
      <c r="BC623" s="1909"/>
      <c r="BD623" s="1909"/>
      <c r="BE623" s="1909"/>
      <c r="BF623" s="1909"/>
      <c r="BG623" s="1909"/>
      <c r="BH623" s="1909"/>
      <c r="BI623" s="1909"/>
    </row>
    <row r="624" spans="1:61">
      <c r="A624" s="1956"/>
      <c r="B624" s="1955"/>
      <c r="C624" s="1955"/>
      <c r="D624" s="1955"/>
      <c r="E624" s="1955"/>
      <c r="F624" s="1955"/>
      <c r="G624" s="1955"/>
      <c r="H624" s="1909"/>
      <c r="I624" s="1909"/>
      <c r="J624" s="1909"/>
      <c r="K624" s="1909"/>
      <c r="L624" s="1909"/>
      <c r="M624" s="1909"/>
      <c r="N624" s="1909"/>
      <c r="O624" s="1909"/>
      <c r="P624" s="1909"/>
      <c r="Q624" s="1909"/>
      <c r="R624" s="1909"/>
      <c r="S624" s="1909"/>
      <c r="T624" s="1909"/>
      <c r="U624" s="1909"/>
      <c r="V624" s="1909"/>
      <c r="W624" s="1909"/>
      <c r="X624" s="1909"/>
      <c r="Y624" s="1909"/>
      <c r="Z624" s="1909"/>
      <c r="AA624" s="1909"/>
      <c r="AB624" s="1909"/>
      <c r="AC624" s="1909"/>
      <c r="AD624" s="1909"/>
      <c r="AE624" s="1909"/>
      <c r="AF624" s="1909"/>
      <c r="AG624" s="1909"/>
      <c r="AH624" s="1909"/>
      <c r="AI624" s="1909"/>
      <c r="AJ624" s="1909"/>
      <c r="AK624" s="1909"/>
      <c r="AL624" s="1909"/>
      <c r="AM624" s="1909"/>
      <c r="AN624" s="1909"/>
      <c r="AO624" s="1909"/>
      <c r="AP624" s="1909"/>
      <c r="AQ624" s="1909"/>
      <c r="AR624" s="1909"/>
      <c r="AS624" s="1909"/>
      <c r="AT624" s="1909"/>
      <c r="AU624" s="1909"/>
      <c r="AV624" s="1909"/>
      <c r="AW624" s="1909"/>
      <c r="AX624" s="1909"/>
      <c r="AY624" s="1909"/>
      <c r="AZ624" s="1909"/>
      <c r="BA624" s="1909"/>
      <c r="BB624" s="1909"/>
      <c r="BC624" s="1909"/>
      <c r="BD624" s="1909"/>
      <c r="BE624" s="1909"/>
      <c r="BF624" s="1909"/>
      <c r="BG624" s="1909"/>
      <c r="BH624" s="1909"/>
      <c r="BI624" s="1909"/>
    </row>
    <row r="625" spans="1:61">
      <c r="A625" s="1956"/>
      <c r="B625" s="1955"/>
      <c r="C625" s="1955"/>
      <c r="D625" s="1955"/>
      <c r="E625" s="1955"/>
      <c r="F625" s="1955"/>
      <c r="G625" s="1955"/>
      <c r="H625" s="1909"/>
      <c r="I625" s="1909"/>
      <c r="J625" s="1909"/>
      <c r="K625" s="1909"/>
      <c r="L625" s="1909"/>
      <c r="M625" s="1909"/>
      <c r="N625" s="1909"/>
      <c r="O625" s="1909"/>
      <c r="P625" s="1909"/>
      <c r="Q625" s="1909"/>
      <c r="R625" s="1909"/>
      <c r="S625" s="1909"/>
      <c r="T625" s="1909"/>
      <c r="U625" s="1909"/>
      <c r="V625" s="1909"/>
      <c r="W625" s="1909"/>
      <c r="X625" s="1909"/>
      <c r="Y625" s="1909"/>
      <c r="Z625" s="1909"/>
      <c r="AA625" s="1909"/>
      <c r="AB625" s="1909"/>
      <c r="AC625" s="1909"/>
      <c r="AD625" s="1909"/>
      <c r="AE625" s="1909"/>
      <c r="AF625" s="1909"/>
      <c r="AG625" s="1909"/>
      <c r="AH625" s="1909"/>
      <c r="AI625" s="1909"/>
      <c r="AJ625" s="1909"/>
      <c r="AK625" s="1909"/>
      <c r="AL625" s="1909"/>
      <c r="AM625" s="1909"/>
      <c r="AN625" s="1909"/>
      <c r="AO625" s="1909"/>
      <c r="AP625" s="1909"/>
      <c r="AQ625" s="1909"/>
      <c r="AR625" s="1909"/>
      <c r="AS625" s="1909"/>
      <c r="AT625" s="1909"/>
      <c r="AU625" s="1909"/>
      <c r="AV625" s="1909"/>
      <c r="AW625" s="1909"/>
      <c r="AX625" s="1909"/>
      <c r="AY625" s="1909"/>
      <c r="AZ625" s="1909"/>
      <c r="BA625" s="1909"/>
      <c r="BB625" s="1909"/>
      <c r="BC625" s="1909"/>
      <c r="BD625" s="1909"/>
      <c r="BE625" s="1909"/>
      <c r="BF625" s="1909"/>
      <c r="BG625" s="1909"/>
      <c r="BH625" s="1909"/>
      <c r="BI625" s="1909"/>
    </row>
    <row r="626" spans="1:61">
      <c r="A626" s="1956"/>
      <c r="B626" s="1955"/>
      <c r="C626" s="1955"/>
      <c r="D626" s="1955"/>
      <c r="E626" s="1955"/>
      <c r="F626" s="1955"/>
      <c r="G626" s="1955"/>
      <c r="H626" s="1909"/>
      <c r="I626" s="1909"/>
      <c r="J626" s="1909"/>
      <c r="K626" s="1909"/>
      <c r="L626" s="1909"/>
      <c r="M626" s="1909"/>
      <c r="N626" s="1909"/>
      <c r="O626" s="1909"/>
      <c r="P626" s="1909"/>
      <c r="Q626" s="1909"/>
      <c r="R626" s="1909"/>
      <c r="S626" s="1909"/>
      <c r="T626" s="1909"/>
      <c r="U626" s="1909"/>
      <c r="V626" s="1909"/>
      <c r="W626" s="1909"/>
      <c r="X626" s="1909"/>
      <c r="Y626" s="1909"/>
      <c r="Z626" s="1909"/>
      <c r="AA626" s="1909"/>
      <c r="AB626" s="1909"/>
      <c r="AC626" s="1909"/>
      <c r="AD626" s="1909"/>
      <c r="AE626" s="1909"/>
      <c r="AF626" s="1909"/>
      <c r="AG626" s="1909"/>
      <c r="AH626" s="1909"/>
      <c r="AI626" s="1909"/>
      <c r="AJ626" s="1909"/>
      <c r="AK626" s="1909"/>
      <c r="AL626" s="1909"/>
      <c r="AM626" s="1909"/>
      <c r="AN626" s="1909"/>
      <c r="AO626" s="1909"/>
      <c r="AP626" s="1909"/>
      <c r="AQ626" s="1909"/>
      <c r="AR626" s="1909"/>
      <c r="AS626" s="1909"/>
      <c r="AT626" s="1909"/>
      <c r="AU626" s="1909"/>
      <c r="AV626" s="1909"/>
      <c r="AW626" s="1909"/>
      <c r="AX626" s="1909"/>
      <c r="AY626" s="1909"/>
      <c r="AZ626" s="1909"/>
      <c r="BA626" s="1909"/>
      <c r="BB626" s="1909"/>
      <c r="BC626" s="1909"/>
      <c r="BD626" s="1909"/>
      <c r="BE626" s="1909"/>
      <c r="BF626" s="1909"/>
      <c r="BG626" s="1909"/>
      <c r="BH626" s="1909"/>
      <c r="BI626" s="1909"/>
    </row>
    <row r="627" spans="1:61">
      <c r="A627" s="1956"/>
      <c r="B627" s="1955"/>
      <c r="C627" s="1955"/>
      <c r="D627" s="1955"/>
      <c r="E627" s="1955"/>
      <c r="F627" s="1955"/>
      <c r="G627" s="1955"/>
      <c r="H627" s="1909"/>
      <c r="I627" s="1909"/>
      <c r="J627" s="1909"/>
      <c r="K627" s="1909"/>
      <c r="L627" s="1909"/>
      <c r="M627" s="1909"/>
      <c r="N627" s="1909"/>
      <c r="O627" s="1909"/>
      <c r="P627" s="1909"/>
      <c r="Q627" s="1909"/>
      <c r="R627" s="1909"/>
      <c r="S627" s="1909"/>
      <c r="T627" s="1909"/>
      <c r="U627" s="1909"/>
      <c r="V627" s="1909"/>
      <c r="W627" s="1909"/>
      <c r="X627" s="1909"/>
      <c r="Y627" s="1909"/>
      <c r="Z627" s="1909"/>
      <c r="AA627" s="1909"/>
      <c r="AB627" s="1909"/>
      <c r="AC627" s="1909"/>
      <c r="AD627" s="1909"/>
      <c r="AE627" s="1909"/>
      <c r="AF627" s="1909"/>
      <c r="AG627" s="1909"/>
      <c r="AH627" s="1909"/>
      <c r="AI627" s="1909"/>
      <c r="AJ627" s="1909"/>
      <c r="AK627" s="1909"/>
      <c r="AL627" s="1909"/>
      <c r="AM627" s="1909"/>
      <c r="AN627" s="1909"/>
      <c r="AO627" s="1909"/>
      <c r="AP627" s="1909"/>
      <c r="AQ627" s="1909"/>
      <c r="AR627" s="1909"/>
      <c r="AS627" s="1909"/>
      <c r="AT627" s="1909"/>
      <c r="AU627" s="1909"/>
      <c r="AV627" s="1909"/>
      <c r="AW627" s="1909"/>
      <c r="AX627" s="1909"/>
      <c r="AY627" s="1909"/>
      <c r="AZ627" s="1909"/>
      <c r="BA627" s="1909"/>
      <c r="BB627" s="1909"/>
      <c r="BC627" s="1909"/>
      <c r="BD627" s="1909"/>
      <c r="BE627" s="1909"/>
      <c r="BF627" s="1909"/>
      <c r="BG627" s="1909"/>
      <c r="BH627" s="1909"/>
      <c r="BI627" s="1909"/>
    </row>
    <row r="628" spans="1:61">
      <c r="A628" s="1956"/>
      <c r="B628" s="1955"/>
      <c r="C628" s="1955"/>
      <c r="D628" s="1955"/>
      <c r="E628" s="1955"/>
      <c r="F628" s="1955"/>
      <c r="G628" s="1955"/>
      <c r="H628" s="1909"/>
      <c r="I628" s="1909"/>
      <c r="J628" s="1909"/>
      <c r="K628" s="1909"/>
      <c r="L628" s="1909"/>
      <c r="M628" s="1909"/>
      <c r="N628" s="1909"/>
      <c r="O628" s="1909"/>
      <c r="P628" s="1909"/>
      <c r="Q628" s="1909"/>
      <c r="R628" s="1909"/>
      <c r="S628" s="1909"/>
      <c r="T628" s="1909"/>
      <c r="U628" s="1909"/>
      <c r="V628" s="1909"/>
      <c r="W628" s="1909"/>
      <c r="X628" s="1909"/>
      <c r="Y628" s="1909"/>
      <c r="Z628" s="1909"/>
      <c r="AA628" s="1909"/>
      <c r="AB628" s="1909"/>
      <c r="AC628" s="1909"/>
      <c r="AD628" s="1909"/>
      <c r="AE628" s="1909"/>
      <c r="AF628" s="1909"/>
      <c r="AG628" s="1909"/>
      <c r="AH628" s="1909"/>
      <c r="AI628" s="1909"/>
      <c r="AJ628" s="1909"/>
      <c r="AK628" s="1909"/>
      <c r="AL628" s="1909"/>
      <c r="AM628" s="1909"/>
      <c r="AN628" s="1909"/>
      <c r="AO628" s="1909"/>
      <c r="AP628" s="1909"/>
      <c r="AQ628" s="1909"/>
      <c r="AR628" s="1909"/>
      <c r="AS628" s="1909"/>
      <c r="AT628" s="1909"/>
      <c r="AU628" s="1909"/>
      <c r="AV628" s="1909"/>
      <c r="AW628" s="1909"/>
      <c r="AX628" s="1909"/>
      <c r="AY628" s="1909"/>
      <c r="AZ628" s="1909"/>
      <c r="BA628" s="1909"/>
      <c r="BB628" s="1909"/>
      <c r="BC628" s="1909"/>
      <c r="BD628" s="1909"/>
      <c r="BE628" s="1909"/>
      <c r="BF628" s="1909"/>
      <c r="BG628" s="1909"/>
      <c r="BH628" s="1909"/>
      <c r="BI628" s="1909"/>
    </row>
    <row r="629" spans="1:61">
      <c r="A629" s="1956"/>
      <c r="B629" s="1955"/>
      <c r="C629" s="1955"/>
      <c r="D629" s="1955"/>
      <c r="E629" s="1955"/>
      <c r="F629" s="1955"/>
      <c r="G629" s="1955"/>
      <c r="H629" s="1909"/>
      <c r="I629" s="1909"/>
      <c r="J629" s="1909"/>
      <c r="K629" s="1909"/>
      <c r="L629" s="1909"/>
      <c r="M629" s="1909"/>
      <c r="N629" s="1909"/>
      <c r="O629" s="1909"/>
      <c r="P629" s="1909"/>
      <c r="Q629" s="1909"/>
      <c r="R629" s="1909"/>
      <c r="S629" s="1909"/>
      <c r="T629" s="1909"/>
      <c r="U629" s="1909"/>
      <c r="V629" s="1909"/>
      <c r="W629" s="1909"/>
      <c r="X629" s="1909"/>
      <c r="Y629" s="1909"/>
      <c r="Z629" s="1909"/>
      <c r="AA629" s="1909"/>
      <c r="AB629" s="1909"/>
      <c r="AC629" s="1909"/>
      <c r="AD629" s="1909"/>
      <c r="AE629" s="1909"/>
      <c r="AF629" s="1909"/>
      <c r="AG629" s="1909"/>
      <c r="AH629" s="1909"/>
      <c r="AI629" s="1909"/>
      <c r="AJ629" s="1909"/>
      <c r="AK629" s="1909"/>
      <c r="AL629" s="1909"/>
      <c r="AM629" s="1909"/>
      <c r="AN629" s="1909"/>
      <c r="AO629" s="1909"/>
      <c r="AP629" s="1909"/>
      <c r="AQ629" s="1909"/>
      <c r="AR629" s="1909"/>
      <c r="AS629" s="1909"/>
      <c r="AT629" s="1909"/>
      <c r="AU629" s="1909"/>
      <c r="AV629" s="1909"/>
      <c r="AW629" s="1909"/>
      <c r="AX629" s="1909"/>
      <c r="AY629" s="1909"/>
      <c r="AZ629" s="1909"/>
      <c r="BA629" s="1909"/>
      <c r="BB629" s="1909"/>
      <c r="BC629" s="1909"/>
      <c r="BD629" s="1909"/>
      <c r="BE629" s="1909"/>
      <c r="BF629" s="1909"/>
      <c r="BG629" s="1909"/>
      <c r="BH629" s="1909"/>
      <c r="BI629" s="1909"/>
    </row>
    <row r="630" spans="1:61">
      <c r="A630" s="1956"/>
      <c r="B630" s="1955"/>
      <c r="C630" s="1955"/>
      <c r="D630" s="1955"/>
      <c r="E630" s="1955"/>
      <c r="F630" s="1955"/>
      <c r="G630" s="1955"/>
      <c r="H630" s="1909"/>
      <c r="I630" s="1909"/>
      <c r="J630" s="1909"/>
      <c r="K630" s="1909"/>
      <c r="L630" s="1909"/>
      <c r="M630" s="1909"/>
      <c r="N630" s="1909"/>
      <c r="O630" s="1909"/>
      <c r="P630" s="1909"/>
      <c r="Q630" s="1909"/>
      <c r="R630" s="1909"/>
      <c r="S630" s="1909"/>
      <c r="T630" s="1909"/>
      <c r="U630" s="1909"/>
      <c r="V630" s="1909"/>
      <c r="W630" s="1909"/>
      <c r="X630" s="1909"/>
      <c r="Y630" s="1909"/>
      <c r="Z630" s="1909"/>
      <c r="AA630" s="1909"/>
      <c r="AB630" s="1909"/>
      <c r="AC630" s="1909"/>
      <c r="AD630" s="1909"/>
      <c r="AE630" s="1909"/>
      <c r="AF630" s="1909"/>
      <c r="AG630" s="1909"/>
      <c r="AH630" s="1909"/>
      <c r="AI630" s="1909"/>
      <c r="AJ630" s="1909"/>
      <c r="AK630" s="1909"/>
      <c r="AL630" s="1909"/>
      <c r="AM630" s="1909"/>
      <c r="AN630" s="1909"/>
      <c r="AO630" s="1909"/>
      <c r="AP630" s="1909"/>
      <c r="AQ630" s="1909"/>
      <c r="AR630" s="1909"/>
      <c r="AS630" s="1909"/>
      <c r="AT630" s="1909"/>
      <c r="AU630" s="1909"/>
      <c r="AV630" s="1909"/>
      <c r="AW630" s="1909"/>
      <c r="AX630" s="1909"/>
      <c r="AY630" s="1909"/>
      <c r="AZ630" s="1909"/>
      <c r="BA630" s="1909"/>
      <c r="BB630" s="1909"/>
      <c r="BC630" s="1909"/>
      <c r="BD630" s="1909"/>
      <c r="BE630" s="1909"/>
      <c r="BF630" s="1909"/>
      <c r="BG630" s="1909"/>
      <c r="BH630" s="1909"/>
      <c r="BI630" s="1909"/>
    </row>
    <row r="631" spans="1:61">
      <c r="A631" s="1956"/>
      <c r="B631" s="1955"/>
      <c r="C631" s="1955"/>
      <c r="D631" s="1955"/>
      <c r="E631" s="1955"/>
      <c r="F631" s="1955"/>
      <c r="G631" s="1955"/>
      <c r="H631" s="1909"/>
      <c r="I631" s="1909"/>
      <c r="J631" s="1909"/>
      <c r="K631" s="1909"/>
      <c r="L631" s="1909"/>
      <c r="M631" s="1909"/>
      <c r="N631" s="1909"/>
      <c r="O631" s="1909"/>
      <c r="P631" s="1909"/>
      <c r="Q631" s="1909"/>
      <c r="R631" s="1909"/>
      <c r="S631" s="1909"/>
      <c r="T631" s="1909"/>
      <c r="U631" s="1909"/>
      <c r="V631" s="1909"/>
      <c r="W631" s="1909"/>
      <c r="X631" s="1909"/>
      <c r="Y631" s="1909"/>
      <c r="Z631" s="1909"/>
      <c r="AA631" s="1909"/>
      <c r="AB631" s="1909"/>
      <c r="AC631" s="1909"/>
      <c r="AD631" s="1909"/>
      <c r="AE631" s="1909"/>
      <c r="AF631" s="1909"/>
      <c r="AG631" s="1909"/>
      <c r="AH631" s="1909"/>
      <c r="AI631" s="1909"/>
      <c r="AJ631" s="1909"/>
      <c r="AK631" s="1909"/>
      <c r="AL631" s="1909"/>
      <c r="AM631" s="1909"/>
      <c r="AN631" s="1909"/>
      <c r="AO631" s="1909"/>
      <c r="AP631" s="1909"/>
      <c r="AQ631" s="1909"/>
      <c r="AR631" s="1909"/>
      <c r="AS631" s="1909"/>
      <c r="AT631" s="1909"/>
      <c r="AU631" s="1909"/>
      <c r="AV631" s="1909"/>
      <c r="AW631" s="1909"/>
      <c r="AX631" s="1909"/>
      <c r="AY631" s="1909"/>
      <c r="AZ631" s="1909"/>
      <c r="BA631" s="1909"/>
      <c r="BB631" s="1909"/>
      <c r="BC631" s="1909"/>
      <c r="BD631" s="1909"/>
      <c r="BE631" s="1909"/>
      <c r="BF631" s="1909"/>
      <c r="BG631" s="1909"/>
      <c r="BH631" s="1909"/>
      <c r="BI631" s="1909"/>
    </row>
    <row r="632" spans="1:61">
      <c r="A632" s="1956"/>
      <c r="B632" s="1955"/>
      <c r="C632" s="1955"/>
      <c r="D632" s="1955"/>
      <c r="E632" s="1955"/>
      <c r="F632" s="1955"/>
      <c r="G632" s="1955"/>
      <c r="H632" s="1909"/>
      <c r="I632" s="1909"/>
      <c r="J632" s="1909"/>
      <c r="K632" s="1909"/>
      <c r="L632" s="1909"/>
      <c r="M632" s="1909"/>
      <c r="N632" s="1909"/>
      <c r="O632" s="1909"/>
      <c r="P632" s="1909"/>
      <c r="Q632" s="1909"/>
      <c r="R632" s="1909"/>
      <c r="S632" s="1909"/>
      <c r="T632" s="1909"/>
      <c r="U632" s="1909"/>
      <c r="V632" s="1909"/>
      <c r="W632" s="1909"/>
      <c r="X632" s="1909"/>
      <c r="Y632" s="1909"/>
      <c r="Z632" s="1909"/>
      <c r="AA632" s="1909"/>
      <c r="AB632" s="1909"/>
      <c r="AC632" s="1909"/>
      <c r="AD632" s="1909"/>
      <c r="AE632" s="1909"/>
      <c r="AF632" s="1909"/>
      <c r="AG632" s="1909"/>
      <c r="AH632" s="1909"/>
      <c r="AI632" s="1909"/>
      <c r="AJ632" s="1909"/>
      <c r="AK632" s="1909"/>
      <c r="AL632" s="1909"/>
      <c r="AM632" s="1909"/>
      <c r="AN632" s="1909"/>
      <c r="AO632" s="1909"/>
      <c r="AP632" s="1909"/>
      <c r="AQ632" s="1909"/>
      <c r="AR632" s="1909"/>
      <c r="AS632" s="1909"/>
      <c r="AT632" s="1909"/>
      <c r="AU632" s="1909"/>
      <c r="AV632" s="1909"/>
      <c r="AW632" s="1909"/>
      <c r="AX632" s="1909"/>
      <c r="AY632" s="1909"/>
      <c r="AZ632" s="1909"/>
      <c r="BA632" s="1909"/>
      <c r="BB632" s="1909"/>
      <c r="BC632" s="1909"/>
      <c r="BD632" s="1909"/>
      <c r="BE632" s="1909"/>
      <c r="BF632" s="1909"/>
      <c r="BG632" s="1909"/>
      <c r="BH632" s="1909"/>
      <c r="BI632" s="1909"/>
    </row>
    <row r="633" spans="1:61">
      <c r="A633" s="1956"/>
      <c r="B633" s="1955"/>
      <c r="C633" s="1955"/>
      <c r="D633" s="1955"/>
      <c r="E633" s="1955"/>
      <c r="F633" s="1955"/>
      <c r="G633" s="1955"/>
      <c r="H633" s="1909"/>
      <c r="I633" s="1909"/>
      <c r="J633" s="1909"/>
      <c r="K633" s="1909"/>
      <c r="L633" s="1909"/>
      <c r="M633" s="1909"/>
      <c r="N633" s="1909"/>
      <c r="O633" s="1909"/>
      <c r="P633" s="1909"/>
      <c r="Q633" s="1909"/>
      <c r="R633" s="1909"/>
      <c r="S633" s="1909"/>
      <c r="T633" s="1909"/>
      <c r="U633" s="1909"/>
      <c r="V633" s="1909"/>
      <c r="W633" s="1909"/>
      <c r="X633" s="1909"/>
      <c r="Y633" s="1909"/>
      <c r="Z633" s="1909"/>
      <c r="AA633" s="1909"/>
      <c r="AB633" s="1909"/>
      <c r="AC633" s="1909"/>
      <c r="AD633" s="1909"/>
      <c r="AE633" s="1909"/>
      <c r="AF633" s="1909"/>
      <c r="AG633" s="1909"/>
      <c r="AH633" s="1909"/>
      <c r="AI633" s="1909"/>
      <c r="AJ633" s="1909"/>
      <c r="AK633" s="1909"/>
      <c r="AL633" s="1909"/>
      <c r="AM633" s="1909"/>
      <c r="AN633" s="1909"/>
      <c r="AO633" s="1909"/>
      <c r="AP633" s="1909"/>
      <c r="AQ633" s="1909"/>
      <c r="AR633" s="1909"/>
      <c r="AS633" s="1909"/>
      <c r="AT633" s="1909"/>
      <c r="AU633" s="1909"/>
      <c r="AV633" s="1909"/>
      <c r="AW633" s="1909"/>
      <c r="AX633" s="1909"/>
      <c r="AY633" s="1909"/>
      <c r="AZ633" s="1909"/>
      <c r="BA633" s="1909"/>
      <c r="BB633" s="1909"/>
      <c r="BC633" s="1909"/>
      <c r="BD633" s="1909"/>
      <c r="BE633" s="1909"/>
      <c r="BF633" s="1909"/>
      <c r="BG633" s="1909"/>
      <c r="BH633" s="1909"/>
      <c r="BI633" s="1909"/>
    </row>
    <row r="634" spans="1:61">
      <c r="A634" s="1956"/>
      <c r="B634" s="1955"/>
      <c r="C634" s="1955"/>
      <c r="D634" s="1955"/>
      <c r="E634" s="1955"/>
      <c r="F634" s="1955"/>
      <c r="G634" s="1955"/>
      <c r="H634" s="1909"/>
      <c r="I634" s="1909"/>
      <c r="J634" s="1909"/>
      <c r="K634" s="1909"/>
      <c r="L634" s="1909"/>
      <c r="M634" s="1909"/>
      <c r="N634" s="1909"/>
      <c r="O634" s="1909"/>
      <c r="P634" s="1909"/>
      <c r="Q634" s="1909"/>
      <c r="R634" s="1909"/>
      <c r="S634" s="1909"/>
      <c r="T634" s="1909"/>
      <c r="U634" s="1909"/>
      <c r="V634" s="1909"/>
      <c r="W634" s="1909"/>
      <c r="X634" s="1909"/>
      <c r="Y634" s="1909"/>
      <c r="Z634" s="1909"/>
      <c r="AA634" s="1909"/>
      <c r="AB634" s="1909"/>
      <c r="AC634" s="1909"/>
      <c r="AD634" s="1909"/>
      <c r="AE634" s="1909"/>
      <c r="AF634" s="1909"/>
      <c r="AG634" s="1909"/>
      <c r="AH634" s="1909"/>
      <c r="AI634" s="1909"/>
      <c r="AJ634" s="1909"/>
      <c r="AK634" s="1909"/>
      <c r="AL634" s="1909"/>
      <c r="AM634" s="1909"/>
      <c r="AN634" s="1909"/>
      <c r="AO634" s="1909"/>
      <c r="AP634" s="1909"/>
      <c r="AQ634" s="1909"/>
      <c r="AR634" s="1909"/>
      <c r="AS634" s="1909"/>
      <c r="AT634" s="1909"/>
      <c r="AU634" s="1909"/>
      <c r="AV634" s="1909"/>
      <c r="AW634" s="1909"/>
      <c r="AX634" s="1909"/>
      <c r="AY634" s="1909"/>
      <c r="AZ634" s="1909"/>
      <c r="BA634" s="1909"/>
      <c r="BB634" s="1909"/>
      <c r="BC634" s="1909"/>
      <c r="BD634" s="1909"/>
      <c r="BE634" s="1909"/>
      <c r="BF634" s="1909"/>
      <c r="BG634" s="1909"/>
      <c r="BH634" s="1909"/>
      <c r="BI634" s="1909"/>
    </row>
    <row r="635" spans="1:61">
      <c r="A635" s="1956"/>
      <c r="B635" s="1955"/>
      <c r="C635" s="1955"/>
      <c r="D635" s="1955"/>
      <c r="E635" s="1955"/>
      <c r="F635" s="1955"/>
      <c r="G635" s="1955"/>
      <c r="H635" s="1909"/>
      <c r="I635" s="1909"/>
      <c r="J635" s="1909"/>
      <c r="K635" s="1909"/>
      <c r="L635" s="1909"/>
      <c r="M635" s="1909"/>
      <c r="N635" s="1909"/>
      <c r="O635" s="1909"/>
      <c r="P635" s="1909"/>
      <c r="Q635" s="1909"/>
      <c r="R635" s="1909"/>
      <c r="S635" s="1909"/>
      <c r="T635" s="1909"/>
      <c r="U635" s="1909"/>
      <c r="V635" s="1909"/>
      <c r="W635" s="1909"/>
      <c r="X635" s="1909"/>
      <c r="Y635" s="1909"/>
      <c r="Z635" s="1909"/>
      <c r="AA635" s="1909"/>
      <c r="AB635" s="1909"/>
      <c r="AC635" s="1909"/>
      <c r="AD635" s="1909"/>
      <c r="AE635" s="1909"/>
      <c r="AF635" s="1909"/>
      <c r="AG635" s="1909"/>
      <c r="AH635" s="1909"/>
      <c r="AI635" s="1909"/>
      <c r="AJ635" s="1909"/>
      <c r="AK635" s="1909"/>
      <c r="AL635" s="1909"/>
      <c r="AM635" s="1909"/>
      <c r="AN635" s="1909"/>
      <c r="AO635" s="1909"/>
      <c r="AP635" s="1909"/>
      <c r="AQ635" s="1909"/>
      <c r="AR635" s="1909"/>
      <c r="AS635" s="1909"/>
      <c r="AT635" s="1909"/>
      <c r="AU635" s="1909"/>
      <c r="AV635" s="1909"/>
      <c r="AW635" s="1909"/>
      <c r="AX635" s="1909"/>
      <c r="AY635" s="1909"/>
      <c r="AZ635" s="1909"/>
      <c r="BA635" s="1909"/>
      <c r="BB635" s="1909"/>
      <c r="BC635" s="1909"/>
      <c r="BD635" s="1909"/>
      <c r="BE635" s="1909"/>
      <c r="BF635" s="1909"/>
      <c r="BG635" s="1909"/>
      <c r="BH635" s="1909"/>
      <c r="BI635" s="1909"/>
    </row>
    <row r="636" spans="1:61">
      <c r="A636" s="1956"/>
      <c r="B636" s="1955"/>
      <c r="C636" s="1955"/>
      <c r="D636" s="1955"/>
      <c r="E636" s="1955"/>
      <c r="F636" s="1955"/>
      <c r="G636" s="1955"/>
      <c r="H636" s="1909"/>
      <c r="I636" s="1909"/>
      <c r="J636" s="1909"/>
      <c r="K636" s="1909"/>
      <c r="L636" s="1909"/>
      <c r="M636" s="1909"/>
      <c r="N636" s="1909"/>
      <c r="O636" s="1909"/>
      <c r="P636" s="1909"/>
      <c r="Q636" s="1909"/>
      <c r="R636" s="1909"/>
      <c r="S636" s="1909"/>
      <c r="T636" s="1909"/>
      <c r="U636" s="1909"/>
      <c r="V636" s="1909"/>
      <c r="W636" s="1909"/>
      <c r="X636" s="1909"/>
      <c r="Y636" s="1909"/>
      <c r="Z636" s="1909"/>
      <c r="AA636" s="1909"/>
      <c r="AB636" s="1909"/>
      <c r="AC636" s="1909"/>
      <c r="AD636" s="1909"/>
      <c r="AE636" s="1909"/>
      <c r="AF636" s="1909"/>
      <c r="AG636" s="1909"/>
      <c r="AH636" s="1909"/>
      <c r="AI636" s="1909"/>
      <c r="AJ636" s="1909"/>
      <c r="AK636" s="1909"/>
      <c r="AL636" s="1909"/>
      <c r="AM636" s="1909"/>
      <c r="AN636" s="1909"/>
      <c r="AO636" s="1909"/>
      <c r="AP636" s="1909"/>
      <c r="AQ636" s="1909"/>
      <c r="AR636" s="1909"/>
      <c r="AS636" s="1909"/>
      <c r="AT636" s="1909"/>
      <c r="AU636" s="1909"/>
      <c r="AV636" s="1909"/>
      <c r="AW636" s="1909"/>
      <c r="AX636" s="1909"/>
      <c r="AY636" s="1909"/>
      <c r="AZ636" s="1909"/>
      <c r="BA636" s="1909"/>
      <c r="BB636" s="1909"/>
      <c r="BC636" s="1909"/>
      <c r="BD636" s="1909"/>
      <c r="BE636" s="1909"/>
      <c r="BF636" s="1909"/>
      <c r="BG636" s="1909"/>
      <c r="BH636" s="1909"/>
      <c r="BI636" s="1909"/>
    </row>
    <row r="637" spans="1:61">
      <c r="A637" s="1956"/>
      <c r="B637" s="1955"/>
      <c r="C637" s="1955"/>
      <c r="D637" s="1955"/>
      <c r="E637" s="1955"/>
      <c r="F637" s="1955"/>
      <c r="G637" s="1955"/>
      <c r="H637" s="1909"/>
      <c r="I637" s="1909"/>
      <c r="J637" s="1909"/>
      <c r="K637" s="1909"/>
      <c r="L637" s="1909"/>
      <c r="M637" s="1909"/>
      <c r="N637" s="1909"/>
      <c r="O637" s="1909"/>
      <c r="P637" s="1909"/>
      <c r="Q637" s="1909"/>
      <c r="R637" s="1909"/>
      <c r="S637" s="1909"/>
      <c r="T637" s="1909"/>
      <c r="U637" s="1909"/>
      <c r="V637" s="1909"/>
      <c r="W637" s="1909"/>
      <c r="X637" s="1909"/>
      <c r="Y637" s="1909"/>
      <c r="Z637" s="1909"/>
      <c r="AA637" s="1909"/>
      <c r="AB637" s="1909"/>
      <c r="AC637" s="1909"/>
      <c r="AD637" s="1909"/>
      <c r="AE637" s="1909"/>
      <c r="AF637" s="1909"/>
      <c r="AG637" s="1909"/>
      <c r="AH637" s="1909"/>
      <c r="AI637" s="1909"/>
      <c r="AJ637" s="1909"/>
      <c r="AK637" s="1909"/>
      <c r="AL637" s="1909"/>
      <c r="AM637" s="1909"/>
      <c r="AN637" s="1909"/>
      <c r="AO637" s="1909"/>
      <c r="AP637" s="1909"/>
      <c r="AQ637" s="1909"/>
      <c r="AR637" s="1909"/>
      <c r="AS637" s="1909"/>
      <c r="AT637" s="1909"/>
      <c r="AU637" s="1909"/>
      <c r="AV637" s="1909"/>
      <c r="AW637" s="1909"/>
      <c r="AX637" s="1909"/>
      <c r="AY637" s="1909"/>
      <c r="AZ637" s="1909"/>
      <c r="BA637" s="1909"/>
      <c r="BB637" s="1909"/>
      <c r="BC637" s="1909"/>
      <c r="BD637" s="1909"/>
      <c r="BE637" s="1909"/>
      <c r="BF637" s="1909"/>
      <c r="BG637" s="1909"/>
      <c r="BH637" s="1909"/>
      <c r="BI637" s="1909"/>
    </row>
    <row r="638" spans="1:61">
      <c r="A638" s="1956"/>
      <c r="B638" s="1955"/>
      <c r="C638" s="1955"/>
      <c r="D638" s="1955"/>
      <c r="E638" s="1955"/>
      <c r="F638" s="1955"/>
      <c r="G638" s="1955"/>
      <c r="H638" s="1909"/>
      <c r="I638" s="1909"/>
      <c r="J638" s="1909"/>
      <c r="K638" s="1909"/>
      <c r="L638" s="1909"/>
      <c r="M638" s="1909"/>
      <c r="N638" s="1909"/>
      <c r="O638" s="1909"/>
      <c r="P638" s="1909"/>
      <c r="Q638" s="1909"/>
      <c r="R638" s="1909"/>
      <c r="S638" s="1909"/>
      <c r="T638" s="1909"/>
      <c r="U638" s="1909"/>
      <c r="V638" s="1909"/>
      <c r="W638" s="1909"/>
      <c r="X638" s="1909"/>
      <c r="Y638" s="1909"/>
      <c r="Z638" s="1909"/>
      <c r="AA638" s="1909"/>
      <c r="AB638" s="1909"/>
      <c r="AC638" s="1909"/>
      <c r="AD638" s="1909"/>
      <c r="AE638" s="1909"/>
      <c r="AF638" s="1909"/>
      <c r="AG638" s="1909"/>
      <c r="AH638" s="1909"/>
      <c r="AI638" s="1909"/>
      <c r="AJ638" s="1909"/>
      <c r="AK638" s="1909"/>
      <c r="AL638" s="1909"/>
      <c r="AM638" s="1909"/>
      <c r="AN638" s="1909"/>
      <c r="AO638" s="1909"/>
      <c r="AP638" s="1909"/>
      <c r="AQ638" s="1909"/>
      <c r="AR638" s="1909"/>
      <c r="AS638" s="1909"/>
      <c r="AT638" s="1909"/>
      <c r="AU638" s="1909"/>
      <c r="AV638" s="1909"/>
      <c r="AW638" s="1909"/>
      <c r="AX638" s="1909"/>
      <c r="AY638" s="1909"/>
      <c r="AZ638" s="1909"/>
      <c r="BA638" s="1909"/>
      <c r="BB638" s="1909"/>
      <c r="BC638" s="1909"/>
      <c r="BD638" s="1909"/>
      <c r="BE638" s="1909"/>
      <c r="BF638" s="1909"/>
      <c r="BG638" s="1909"/>
      <c r="BH638" s="1909"/>
      <c r="BI638" s="1909"/>
    </row>
    <row r="639" spans="1:61">
      <c r="A639" s="1956"/>
      <c r="B639" s="1955"/>
      <c r="C639" s="1955"/>
      <c r="D639" s="1955"/>
      <c r="E639" s="1955"/>
      <c r="F639" s="1955"/>
      <c r="G639" s="1955"/>
      <c r="H639" s="1909"/>
      <c r="I639" s="1909"/>
      <c r="J639" s="1909"/>
      <c r="K639" s="1909"/>
      <c r="L639" s="1909"/>
      <c r="M639" s="1909"/>
      <c r="N639" s="1909"/>
      <c r="O639" s="1909"/>
      <c r="P639" s="1909"/>
      <c r="Q639" s="1909"/>
      <c r="R639" s="1909"/>
      <c r="S639" s="1909"/>
      <c r="T639" s="1909"/>
      <c r="U639" s="1909"/>
      <c r="V639" s="1909"/>
      <c r="W639" s="1909"/>
      <c r="X639" s="1909"/>
      <c r="Y639" s="1909"/>
      <c r="Z639" s="1909"/>
      <c r="AA639" s="1909"/>
      <c r="AB639" s="1909"/>
      <c r="AC639" s="1909"/>
      <c r="AD639" s="1909"/>
      <c r="AE639" s="1909"/>
      <c r="AF639" s="1909"/>
      <c r="AG639" s="1909"/>
      <c r="AH639" s="1909"/>
      <c r="AI639" s="1909"/>
      <c r="AJ639" s="1909"/>
      <c r="AK639" s="1909"/>
      <c r="AL639" s="1909"/>
      <c r="AM639" s="1909"/>
      <c r="AN639" s="1909"/>
      <c r="AO639" s="1909"/>
      <c r="AP639" s="1909"/>
      <c r="AQ639" s="1909"/>
      <c r="AR639" s="1909"/>
      <c r="AS639" s="1909"/>
      <c r="AT639" s="1909"/>
      <c r="AU639" s="1909"/>
      <c r="AV639" s="1909"/>
      <c r="AW639" s="1909"/>
      <c r="AX639" s="1909"/>
      <c r="AY639" s="1909"/>
      <c r="AZ639" s="1909"/>
      <c r="BA639" s="1909"/>
      <c r="BB639" s="1909"/>
      <c r="BC639" s="1909"/>
      <c r="BD639" s="1909"/>
      <c r="BE639" s="1909"/>
      <c r="BF639" s="1909"/>
      <c r="BG639" s="1909"/>
      <c r="BH639" s="1909"/>
      <c r="BI639" s="1909"/>
    </row>
    <row r="640" spans="1:61">
      <c r="A640" s="1956"/>
      <c r="B640" s="1955"/>
      <c r="C640" s="1955"/>
      <c r="D640" s="1955"/>
      <c r="E640" s="1955"/>
      <c r="F640" s="1955"/>
      <c r="G640" s="1955"/>
      <c r="H640" s="1909"/>
      <c r="I640" s="1909"/>
      <c r="J640" s="1909"/>
      <c r="K640" s="1909"/>
      <c r="L640" s="1909"/>
      <c r="M640" s="1909"/>
      <c r="N640" s="1909"/>
      <c r="O640" s="1909"/>
      <c r="P640" s="1909"/>
      <c r="Q640" s="1909"/>
      <c r="R640" s="1909"/>
      <c r="S640" s="1909"/>
      <c r="T640" s="1909"/>
      <c r="U640" s="1909"/>
      <c r="V640" s="1909"/>
      <c r="W640" s="1909"/>
      <c r="X640" s="1909"/>
      <c r="Y640" s="1909"/>
      <c r="Z640" s="1909"/>
      <c r="AA640" s="1909"/>
      <c r="AB640" s="1909"/>
      <c r="AC640" s="1909"/>
      <c r="AD640" s="1909"/>
      <c r="AE640" s="1909"/>
      <c r="AF640" s="1909"/>
      <c r="AG640" s="1909"/>
      <c r="AH640" s="1909"/>
      <c r="AI640" s="1909"/>
      <c r="AJ640" s="1909"/>
      <c r="AK640" s="1909"/>
      <c r="AL640" s="1909"/>
      <c r="AM640" s="1909"/>
      <c r="AN640" s="1909"/>
      <c r="AO640" s="1909"/>
      <c r="AP640" s="1909"/>
      <c r="AQ640" s="1909"/>
      <c r="AR640" s="1909"/>
      <c r="AS640" s="1909"/>
      <c r="AT640" s="1909"/>
      <c r="AU640" s="1909"/>
      <c r="AV640" s="1909"/>
      <c r="AW640" s="1909"/>
      <c r="AX640" s="1909"/>
      <c r="AY640" s="1909"/>
      <c r="AZ640" s="1909"/>
      <c r="BA640" s="1909"/>
      <c r="BB640" s="1909"/>
      <c r="BC640" s="1909"/>
      <c r="BD640" s="1909"/>
      <c r="BE640" s="1909"/>
      <c r="BF640" s="1909"/>
      <c r="BG640" s="1909"/>
      <c r="BH640" s="1909"/>
      <c r="BI640" s="1909"/>
    </row>
    <row r="641" spans="1:61">
      <c r="A641" s="1956"/>
      <c r="B641" s="1955"/>
      <c r="C641" s="1955"/>
      <c r="D641" s="1955"/>
      <c r="E641" s="1955"/>
      <c r="F641" s="1955"/>
      <c r="G641" s="1955"/>
      <c r="H641" s="1909"/>
      <c r="I641" s="1909"/>
      <c r="J641" s="1909"/>
      <c r="K641" s="1909"/>
      <c r="L641" s="1909"/>
      <c r="M641" s="1909"/>
      <c r="N641" s="1909"/>
      <c r="O641" s="1909"/>
      <c r="P641" s="1909"/>
      <c r="Q641" s="1909"/>
      <c r="R641" s="1909"/>
      <c r="S641" s="1909"/>
      <c r="T641" s="1909"/>
      <c r="U641" s="1909"/>
      <c r="V641" s="1909"/>
      <c r="W641" s="1909"/>
      <c r="X641" s="1909"/>
      <c r="Y641" s="1909"/>
      <c r="Z641" s="1909"/>
      <c r="AA641" s="1909"/>
      <c r="AB641" s="1909"/>
      <c r="AC641" s="1909"/>
      <c r="AD641" s="1909"/>
      <c r="AE641" s="1909"/>
      <c r="AF641" s="1909"/>
      <c r="AG641" s="1909"/>
      <c r="AH641" s="1909"/>
      <c r="AI641" s="1909"/>
      <c r="AJ641" s="1909"/>
      <c r="AK641" s="1909"/>
      <c r="AL641" s="1909"/>
      <c r="AM641" s="1909"/>
      <c r="AN641" s="1909"/>
      <c r="AO641" s="1909"/>
      <c r="AP641" s="1909"/>
      <c r="AQ641" s="1909"/>
      <c r="AR641" s="1909"/>
      <c r="AS641" s="1909"/>
      <c r="AT641" s="1909"/>
      <c r="AU641" s="1909"/>
      <c r="AV641" s="1909"/>
      <c r="AW641" s="1909"/>
      <c r="AX641" s="1909"/>
      <c r="AY641" s="1909"/>
      <c r="AZ641" s="1909"/>
      <c r="BA641" s="1909"/>
      <c r="BB641" s="1909"/>
      <c r="BC641" s="1909"/>
      <c r="BD641" s="1909"/>
      <c r="BE641" s="1909"/>
      <c r="BF641" s="1909"/>
      <c r="BG641" s="1909"/>
      <c r="BH641" s="1909"/>
      <c r="BI641" s="1909"/>
    </row>
    <row r="642" spans="1:61">
      <c r="A642" s="1956"/>
      <c r="B642" s="1955"/>
      <c r="C642" s="1955"/>
      <c r="D642" s="1955"/>
      <c r="E642" s="1955"/>
      <c r="F642" s="1955"/>
      <c r="G642" s="1955"/>
      <c r="H642" s="1909"/>
      <c r="I642" s="1909"/>
      <c r="J642" s="1909"/>
      <c r="K642" s="1909"/>
      <c r="L642" s="1909"/>
      <c r="M642" s="1909"/>
      <c r="N642" s="1909"/>
      <c r="O642" s="1909"/>
      <c r="P642" s="1909"/>
      <c r="Q642" s="1909"/>
      <c r="R642" s="1909"/>
      <c r="S642" s="1909"/>
      <c r="T642" s="1909"/>
      <c r="U642" s="1909"/>
      <c r="V642" s="1909"/>
      <c r="W642" s="1909"/>
      <c r="X642" s="1909"/>
      <c r="Y642" s="1909"/>
      <c r="Z642" s="1909"/>
      <c r="AA642" s="1909"/>
      <c r="AB642" s="1909"/>
      <c r="AC642" s="1909"/>
      <c r="AD642" s="1909"/>
      <c r="AE642" s="1909"/>
      <c r="AF642" s="1909"/>
      <c r="AG642" s="1909"/>
      <c r="AH642" s="1909"/>
      <c r="AI642" s="1909"/>
      <c r="AJ642" s="1909"/>
      <c r="AK642" s="1909"/>
      <c r="AL642" s="1909"/>
      <c r="AM642" s="1909"/>
      <c r="AN642" s="1909"/>
      <c r="AO642" s="1909"/>
      <c r="AP642" s="1909"/>
      <c r="AQ642" s="1909"/>
      <c r="AR642" s="1909"/>
      <c r="AS642" s="1909"/>
      <c r="AT642" s="1909"/>
      <c r="AU642" s="1909"/>
      <c r="AV642" s="1909"/>
      <c r="AW642" s="1909"/>
      <c r="AX642" s="1909"/>
      <c r="AY642" s="1909"/>
      <c r="AZ642" s="1909"/>
      <c r="BA642" s="1909"/>
      <c r="BB642" s="1909"/>
      <c r="BC642" s="1909"/>
      <c r="BD642" s="1909"/>
      <c r="BE642" s="1909"/>
      <c r="BF642" s="1909"/>
      <c r="BG642" s="1909"/>
      <c r="BH642" s="1909"/>
      <c r="BI642" s="1909"/>
    </row>
    <row r="643" spans="1:61">
      <c r="A643" s="1956"/>
      <c r="B643" s="1955"/>
      <c r="C643" s="1955"/>
      <c r="D643" s="1955"/>
      <c r="E643" s="1955"/>
      <c r="F643" s="1955"/>
      <c r="G643" s="1955"/>
      <c r="H643" s="1909"/>
      <c r="I643" s="1909"/>
      <c r="J643" s="1909"/>
      <c r="K643" s="1909"/>
      <c r="L643" s="1909"/>
      <c r="M643" s="1909"/>
      <c r="N643" s="1909"/>
      <c r="O643" s="1909"/>
      <c r="P643" s="1909"/>
      <c r="Q643" s="1909"/>
      <c r="R643" s="1909"/>
      <c r="S643" s="1909"/>
      <c r="T643" s="1909"/>
      <c r="U643" s="1909"/>
      <c r="V643" s="1909"/>
      <c r="W643" s="1909"/>
      <c r="X643" s="1909"/>
      <c r="Y643" s="1909"/>
      <c r="Z643" s="1909"/>
      <c r="AA643" s="1909"/>
      <c r="AB643" s="1909"/>
      <c r="AC643" s="1909"/>
      <c r="AD643" s="1909"/>
      <c r="AE643" s="1909"/>
      <c r="AF643" s="1909"/>
      <c r="AG643" s="1909"/>
      <c r="AH643" s="1909"/>
      <c r="AI643" s="1909"/>
      <c r="AJ643" s="1909"/>
      <c r="AK643" s="1909"/>
      <c r="AL643" s="1909"/>
      <c r="AM643" s="1909"/>
      <c r="AN643" s="1909"/>
      <c r="AO643" s="1909"/>
      <c r="AP643" s="1909"/>
      <c r="AQ643" s="1909"/>
      <c r="AR643" s="1909"/>
      <c r="AS643" s="1909"/>
      <c r="AT643" s="1909"/>
      <c r="AU643" s="1909"/>
      <c r="AV643" s="1909"/>
      <c r="AW643" s="1909"/>
      <c r="AX643" s="1909"/>
      <c r="AY643" s="1909"/>
      <c r="AZ643" s="1909"/>
      <c r="BA643" s="1909"/>
      <c r="BB643" s="1909"/>
      <c r="BC643" s="1909"/>
      <c r="BD643" s="1909"/>
      <c r="BE643" s="1909"/>
      <c r="BF643" s="1909"/>
      <c r="BG643" s="1909"/>
      <c r="BH643" s="1909"/>
      <c r="BI643" s="1909"/>
    </row>
    <row r="644" spans="1:61">
      <c r="A644" s="1956"/>
      <c r="B644" s="1955"/>
      <c r="C644" s="1955"/>
      <c r="D644" s="1955"/>
      <c r="E644" s="1955"/>
      <c r="F644" s="1955"/>
      <c r="G644" s="1955"/>
      <c r="H644" s="1909"/>
      <c r="I644" s="1909"/>
      <c r="J644" s="1909"/>
      <c r="K644" s="1909"/>
      <c r="L644" s="1909"/>
      <c r="M644" s="1909"/>
      <c r="N644" s="1909"/>
      <c r="O644" s="1909"/>
      <c r="P644" s="1909"/>
      <c r="Q644" s="1909"/>
      <c r="R644" s="1909"/>
      <c r="S644" s="1909"/>
      <c r="T644" s="1909"/>
      <c r="U644" s="1909"/>
      <c r="V644" s="1909"/>
      <c r="W644" s="1909"/>
      <c r="X644" s="1909"/>
      <c r="Y644" s="1909"/>
      <c r="Z644" s="1909"/>
      <c r="AA644" s="1909"/>
      <c r="AB644" s="1909"/>
      <c r="AC644" s="1909"/>
      <c r="AD644" s="1909"/>
      <c r="AE644" s="1909"/>
      <c r="AF644" s="1909"/>
      <c r="AG644" s="1909"/>
      <c r="AH644" s="1909"/>
      <c r="AI644" s="1909"/>
      <c r="AJ644" s="1909"/>
      <c r="AK644" s="1909"/>
      <c r="AL644" s="1909"/>
      <c r="AM644" s="1909"/>
      <c r="AN644" s="1909"/>
      <c r="AO644" s="1909"/>
      <c r="AP644" s="1909"/>
      <c r="AQ644" s="1909"/>
      <c r="AR644" s="1909"/>
      <c r="AS644" s="1909"/>
      <c r="AT644" s="1909"/>
      <c r="AU644" s="1909"/>
      <c r="AV644" s="1909"/>
      <c r="AW644" s="1909"/>
      <c r="AX644" s="1909"/>
      <c r="AY644" s="1909"/>
      <c r="AZ644" s="1909"/>
      <c r="BA644" s="1909"/>
      <c r="BB644" s="1909"/>
      <c r="BC644" s="1909"/>
      <c r="BD644" s="1909"/>
      <c r="BE644" s="1909"/>
      <c r="BF644" s="1909"/>
      <c r="BG644" s="1909"/>
      <c r="BH644" s="1909"/>
      <c r="BI644" s="1909"/>
    </row>
    <row r="645" spans="1:61">
      <c r="A645" s="1956"/>
      <c r="B645" s="1955"/>
      <c r="C645" s="1955"/>
      <c r="D645" s="1955"/>
      <c r="E645" s="1955"/>
      <c r="F645" s="1955"/>
      <c r="G645" s="1955"/>
      <c r="H645" s="1909"/>
      <c r="I645" s="1909"/>
      <c r="J645" s="1909"/>
      <c r="K645" s="1909"/>
      <c r="L645" s="1909"/>
      <c r="M645" s="1909"/>
      <c r="N645" s="1909"/>
      <c r="O645" s="1909"/>
      <c r="P645" s="1909"/>
      <c r="Q645" s="1909"/>
      <c r="R645" s="1909"/>
      <c r="S645" s="1909"/>
      <c r="T645" s="1909"/>
      <c r="U645" s="1909"/>
      <c r="V645" s="1909"/>
      <c r="W645" s="1909"/>
      <c r="X645" s="1909"/>
      <c r="Y645" s="1909"/>
      <c r="Z645" s="1909"/>
      <c r="AA645" s="1909"/>
      <c r="AB645" s="1909"/>
      <c r="AC645" s="1909"/>
      <c r="AD645" s="1909"/>
      <c r="AE645" s="1909"/>
      <c r="AF645" s="1909"/>
      <c r="AG645" s="1909"/>
      <c r="AH645" s="1909"/>
      <c r="AI645" s="1909"/>
      <c r="AJ645" s="1909"/>
      <c r="AK645" s="1909"/>
      <c r="AL645" s="1909"/>
      <c r="AM645" s="1909"/>
      <c r="AN645" s="1909"/>
      <c r="AO645" s="1909"/>
      <c r="AP645" s="1909"/>
      <c r="AQ645" s="1909"/>
      <c r="AR645" s="1909"/>
      <c r="AS645" s="1909"/>
      <c r="AT645" s="1909"/>
      <c r="AU645" s="1909"/>
      <c r="AV645" s="1909"/>
      <c r="AW645" s="1909"/>
      <c r="AX645" s="1909"/>
      <c r="AY645" s="1909"/>
      <c r="AZ645" s="1909"/>
      <c r="BA645" s="1909"/>
      <c r="BB645" s="1909"/>
      <c r="BC645" s="1909"/>
      <c r="BD645" s="1909"/>
      <c r="BE645" s="1909"/>
      <c r="BF645" s="1909"/>
      <c r="BG645" s="1909"/>
      <c r="BH645" s="1909"/>
      <c r="BI645" s="1909"/>
    </row>
    <row r="646" spans="1:61">
      <c r="A646" s="1956"/>
      <c r="B646" s="1955"/>
      <c r="C646" s="1955"/>
      <c r="D646" s="1955"/>
      <c r="E646" s="1955"/>
      <c r="F646" s="1955"/>
      <c r="G646" s="1955"/>
      <c r="H646" s="1909"/>
      <c r="I646" s="1909"/>
      <c r="J646" s="1909"/>
      <c r="K646" s="1909"/>
      <c r="L646" s="1909"/>
      <c r="M646" s="1909"/>
      <c r="N646" s="1909"/>
      <c r="O646" s="1909"/>
      <c r="P646" s="1909"/>
      <c r="Q646" s="1909"/>
      <c r="R646" s="1909"/>
      <c r="S646" s="1909"/>
      <c r="T646" s="1909"/>
      <c r="U646" s="1909"/>
      <c r="V646" s="1909"/>
      <c r="W646" s="1909"/>
      <c r="X646" s="1909"/>
      <c r="Y646" s="1909"/>
      <c r="Z646" s="1909"/>
      <c r="AA646" s="1909"/>
      <c r="AB646" s="1909"/>
      <c r="AC646" s="1909"/>
      <c r="AD646" s="1909"/>
      <c r="AE646" s="1909"/>
      <c r="AF646" s="1909"/>
      <c r="AG646" s="1909"/>
      <c r="AH646" s="1909"/>
      <c r="AI646" s="1909"/>
      <c r="AJ646" s="1909"/>
      <c r="AK646" s="1909"/>
      <c r="AL646" s="1909"/>
      <c r="AM646" s="1909"/>
      <c r="AN646" s="1909"/>
      <c r="AO646" s="1909"/>
      <c r="AP646" s="1909"/>
      <c r="AQ646" s="1909"/>
      <c r="AR646" s="1909"/>
      <c r="AS646" s="1909"/>
      <c r="AT646" s="1909"/>
      <c r="AU646" s="1909"/>
      <c r="AV646" s="1909"/>
      <c r="AW646" s="1909"/>
      <c r="AX646" s="1909"/>
      <c r="AY646" s="1909"/>
      <c r="AZ646" s="1909"/>
      <c r="BA646" s="1909"/>
      <c r="BB646" s="1909"/>
      <c r="BC646" s="1909"/>
      <c r="BD646" s="1909"/>
      <c r="BE646" s="1909"/>
      <c r="BF646" s="1909"/>
      <c r="BG646" s="1909"/>
      <c r="BH646" s="1909"/>
      <c r="BI646" s="1909"/>
    </row>
    <row r="647" spans="1:61">
      <c r="A647" s="1956"/>
      <c r="B647" s="1955"/>
      <c r="C647" s="1955"/>
      <c r="D647" s="1955"/>
      <c r="E647" s="1955"/>
      <c r="F647" s="1955"/>
      <c r="G647" s="1955"/>
      <c r="H647" s="1909"/>
      <c r="I647" s="1909"/>
      <c r="J647" s="1909"/>
      <c r="K647" s="1909"/>
      <c r="L647" s="1909"/>
      <c r="M647" s="1909"/>
      <c r="N647" s="1909"/>
      <c r="O647" s="1909"/>
      <c r="P647" s="1909"/>
      <c r="Q647" s="1909"/>
      <c r="R647" s="1909"/>
      <c r="S647" s="1909"/>
      <c r="T647" s="1909"/>
      <c r="U647" s="1909"/>
      <c r="V647" s="1909"/>
      <c r="W647" s="1909"/>
      <c r="X647" s="1909"/>
      <c r="Y647" s="1909"/>
      <c r="Z647" s="1909"/>
      <c r="AA647" s="1909"/>
      <c r="AB647" s="1909"/>
      <c r="AC647" s="1909"/>
      <c r="AD647" s="1909"/>
      <c r="AE647" s="1909"/>
      <c r="AF647" s="1909"/>
      <c r="AG647" s="1909"/>
      <c r="AH647" s="1909"/>
      <c r="AI647" s="1909"/>
      <c r="AJ647" s="1909"/>
      <c r="AK647" s="1909"/>
      <c r="AL647" s="1909"/>
      <c r="AM647" s="1909"/>
      <c r="AN647" s="1909"/>
      <c r="AO647" s="1909"/>
      <c r="AP647" s="1909"/>
      <c r="AQ647" s="1909"/>
      <c r="AR647" s="1909"/>
      <c r="AS647" s="1909"/>
      <c r="AT647" s="1909"/>
      <c r="AU647" s="1909"/>
      <c r="AV647" s="1909"/>
      <c r="AW647" s="1909"/>
      <c r="AX647" s="1909"/>
      <c r="AY647" s="1909"/>
      <c r="AZ647" s="1909"/>
      <c r="BA647" s="1909"/>
      <c r="BB647" s="1909"/>
      <c r="BC647" s="1909"/>
      <c r="BD647" s="1909"/>
      <c r="BE647" s="1909"/>
      <c r="BF647" s="1909"/>
      <c r="BG647" s="1909"/>
      <c r="BH647" s="1909"/>
      <c r="BI647" s="1909"/>
    </row>
    <row r="648" spans="1:61">
      <c r="A648" s="1956"/>
      <c r="B648" s="1955"/>
      <c r="C648" s="1955"/>
      <c r="D648" s="1955"/>
      <c r="E648" s="1955"/>
      <c r="F648" s="1955"/>
      <c r="G648" s="1955"/>
      <c r="H648" s="1909"/>
      <c r="I648" s="1909"/>
      <c r="J648" s="1909"/>
      <c r="K648" s="1909"/>
      <c r="L648" s="1909"/>
      <c r="M648" s="1909"/>
      <c r="N648" s="1909"/>
      <c r="O648" s="1909"/>
      <c r="P648" s="1909"/>
      <c r="Q648" s="1909"/>
      <c r="R648" s="1909"/>
      <c r="S648" s="1909"/>
      <c r="T648" s="1909"/>
      <c r="U648" s="1909"/>
      <c r="V648" s="1909"/>
      <c r="W648" s="1909"/>
      <c r="X648" s="1909"/>
      <c r="Y648" s="1909"/>
      <c r="Z648" s="1909"/>
      <c r="AA648" s="1909"/>
      <c r="AB648" s="1909"/>
      <c r="AC648" s="1909"/>
      <c r="AD648" s="1909"/>
      <c r="AE648" s="1909"/>
      <c r="AF648" s="1909"/>
      <c r="AG648" s="1909"/>
      <c r="AH648" s="1909"/>
      <c r="AI648" s="1909"/>
      <c r="AJ648" s="1909"/>
      <c r="AK648" s="1909"/>
      <c r="AL648" s="1909"/>
      <c r="AM648" s="1909"/>
      <c r="AN648" s="1909"/>
      <c r="AO648" s="1909"/>
      <c r="AP648" s="1909"/>
      <c r="AQ648" s="1909"/>
      <c r="AR648" s="1909"/>
      <c r="AS648" s="1909"/>
      <c r="AT648" s="1909"/>
      <c r="AU648" s="1909"/>
      <c r="AV648" s="1909"/>
      <c r="AW648" s="1909"/>
      <c r="AX648" s="1909"/>
      <c r="AY648" s="1909"/>
      <c r="AZ648" s="1909"/>
      <c r="BA648" s="1909"/>
      <c r="BB648" s="1909"/>
      <c r="BC648" s="1909"/>
      <c r="BD648" s="1909"/>
      <c r="BE648" s="1909"/>
      <c r="BF648" s="1909"/>
      <c r="BG648" s="1909"/>
      <c r="BH648" s="1909"/>
      <c r="BI648" s="1909"/>
    </row>
    <row r="649" spans="1:61">
      <c r="A649" s="1956"/>
      <c r="B649" s="1955"/>
      <c r="C649" s="1955"/>
      <c r="D649" s="1955"/>
      <c r="E649" s="1955"/>
      <c r="F649" s="1955"/>
      <c r="G649" s="1955"/>
      <c r="H649" s="1909"/>
      <c r="I649" s="1909"/>
      <c r="J649" s="1909"/>
      <c r="K649" s="1909"/>
      <c r="L649" s="1909"/>
      <c r="M649" s="1909"/>
      <c r="N649" s="1909"/>
      <c r="O649" s="1909"/>
      <c r="P649" s="1909"/>
      <c r="Q649" s="1909"/>
      <c r="R649" s="1909"/>
      <c r="S649" s="1909"/>
      <c r="T649" s="1909"/>
      <c r="U649" s="1909"/>
      <c r="V649" s="1909"/>
      <c r="W649" s="1909"/>
      <c r="X649" s="1909"/>
      <c r="Y649" s="1909"/>
      <c r="Z649" s="1909"/>
      <c r="AA649" s="1909"/>
      <c r="AB649" s="1909"/>
      <c r="AC649" s="1909"/>
      <c r="AD649" s="1909"/>
      <c r="AE649" s="1909"/>
      <c r="AF649" s="1909"/>
      <c r="AG649" s="1909"/>
      <c r="AH649" s="1909"/>
      <c r="AI649" s="1909"/>
      <c r="AJ649" s="1909"/>
      <c r="AK649" s="1909"/>
      <c r="AL649" s="1909"/>
      <c r="AM649" s="1909"/>
      <c r="AN649" s="1909"/>
      <c r="AO649" s="1909"/>
      <c r="AP649" s="1909"/>
      <c r="AQ649" s="1909"/>
      <c r="AR649" s="1909"/>
      <c r="AS649" s="1909"/>
      <c r="AT649" s="1909"/>
      <c r="AU649" s="1909"/>
      <c r="AV649" s="1909"/>
      <c r="AW649" s="1909"/>
      <c r="AX649" s="1909"/>
      <c r="AY649" s="1909"/>
      <c r="AZ649" s="1909"/>
      <c r="BA649" s="1909"/>
      <c r="BB649" s="1909"/>
      <c r="BC649" s="1909"/>
      <c r="BD649" s="1909"/>
      <c r="BE649" s="1909"/>
      <c r="BF649" s="1909"/>
      <c r="BG649" s="1909"/>
      <c r="BH649" s="1909"/>
      <c r="BI649" s="1909"/>
    </row>
    <row r="650" spans="1:61">
      <c r="A650" s="1956"/>
      <c r="B650" s="1955"/>
      <c r="C650" s="1955"/>
      <c r="D650" s="1955"/>
      <c r="E650" s="1955"/>
      <c r="F650" s="1955"/>
      <c r="G650" s="1955"/>
      <c r="H650" s="1909"/>
      <c r="I650" s="1909"/>
      <c r="J650" s="1909"/>
      <c r="K650" s="1909"/>
      <c r="L650" s="1909"/>
      <c r="M650" s="1909"/>
      <c r="N650" s="1909"/>
      <c r="O650" s="1909"/>
      <c r="P650" s="1909"/>
      <c r="Q650" s="1909"/>
      <c r="R650" s="1909"/>
      <c r="S650" s="1909"/>
      <c r="T650" s="1909"/>
      <c r="U650" s="1909"/>
      <c r="V650" s="1909"/>
      <c r="W650" s="1909"/>
      <c r="X650" s="1909"/>
      <c r="Y650" s="1909"/>
      <c r="Z650" s="1909"/>
      <c r="AA650" s="1909"/>
      <c r="AB650" s="1909"/>
      <c r="AC650" s="1909"/>
      <c r="AD650" s="1909"/>
      <c r="AE650" s="1909"/>
      <c r="AF650" s="1909"/>
      <c r="AG650" s="1909"/>
      <c r="AH650" s="1909"/>
      <c r="AI650" s="1909"/>
      <c r="AJ650" s="1909"/>
      <c r="AK650" s="1909"/>
      <c r="AL650" s="1909"/>
      <c r="AM650" s="1909"/>
      <c r="AN650" s="1909"/>
      <c r="AO650" s="1909"/>
      <c r="AP650" s="1909"/>
      <c r="AQ650" s="1909"/>
      <c r="AR650" s="1909"/>
      <c r="AS650" s="1909"/>
      <c r="AT650" s="1909"/>
      <c r="AU650" s="1909"/>
      <c r="AV650" s="1909"/>
      <c r="AW650" s="1909"/>
      <c r="AX650" s="1909"/>
      <c r="AY650" s="1909"/>
      <c r="AZ650" s="1909"/>
      <c r="BA650" s="1909"/>
      <c r="BB650" s="1909"/>
      <c r="BC650" s="1909"/>
      <c r="BD650" s="1909"/>
      <c r="BE650" s="1909"/>
      <c r="BF650" s="1909"/>
      <c r="BG650" s="1909"/>
      <c r="BH650" s="1909"/>
      <c r="BI650" s="1909"/>
    </row>
    <row r="651" spans="1:61">
      <c r="A651" s="1956"/>
      <c r="B651" s="1955"/>
      <c r="C651" s="1955"/>
      <c r="D651" s="1955"/>
      <c r="E651" s="1955"/>
      <c r="F651" s="1955"/>
      <c r="G651" s="1955"/>
      <c r="H651" s="1909"/>
      <c r="I651" s="1909"/>
      <c r="J651" s="1909"/>
      <c r="K651" s="1909"/>
      <c r="L651" s="1909"/>
      <c r="M651" s="1909"/>
      <c r="N651" s="1909"/>
      <c r="O651" s="1909"/>
      <c r="P651" s="1909"/>
      <c r="Q651" s="1909"/>
      <c r="R651" s="1909"/>
      <c r="S651" s="1909"/>
      <c r="T651" s="1909"/>
      <c r="U651" s="1909"/>
      <c r="V651" s="1909"/>
      <c r="W651" s="1909"/>
      <c r="X651" s="1909"/>
      <c r="Y651" s="1909"/>
      <c r="Z651" s="1909"/>
      <c r="AA651" s="1909"/>
      <c r="AB651" s="1909"/>
      <c r="AC651" s="1909"/>
      <c r="AD651" s="1909"/>
      <c r="AE651" s="1909"/>
      <c r="AF651" s="1909"/>
      <c r="AG651" s="1909"/>
      <c r="AH651" s="1909"/>
      <c r="AI651" s="1909"/>
      <c r="AJ651" s="1909"/>
      <c r="AK651" s="1909"/>
      <c r="AL651" s="1909"/>
      <c r="AM651" s="1909"/>
      <c r="AN651" s="1909"/>
      <c r="AO651" s="1909"/>
      <c r="AP651" s="1909"/>
      <c r="AQ651" s="1909"/>
      <c r="AR651" s="1909"/>
      <c r="AS651" s="1909"/>
      <c r="AT651" s="1909"/>
      <c r="AU651" s="1909"/>
      <c r="AV651" s="1909"/>
      <c r="AW651" s="1909"/>
      <c r="AX651" s="1909"/>
      <c r="AY651" s="1909"/>
      <c r="AZ651" s="1909"/>
      <c r="BA651" s="1909"/>
      <c r="BB651" s="1909"/>
      <c r="BC651" s="1909"/>
      <c r="BD651" s="1909"/>
      <c r="BE651" s="1909"/>
      <c r="BF651" s="1909"/>
      <c r="BG651" s="1909"/>
      <c r="BH651" s="1909"/>
      <c r="BI651" s="1909"/>
    </row>
    <row r="652" spans="1:61">
      <c r="A652" s="1956"/>
      <c r="B652" s="1955"/>
      <c r="C652" s="1955"/>
      <c r="D652" s="1955"/>
      <c r="E652" s="1955"/>
      <c r="F652" s="1955"/>
      <c r="G652" s="1955"/>
      <c r="H652" s="1909"/>
      <c r="I652" s="1909"/>
      <c r="J652" s="1909"/>
      <c r="K652" s="1909"/>
      <c r="L652" s="1909"/>
      <c r="M652" s="1909"/>
      <c r="N652" s="1909"/>
      <c r="O652" s="1909"/>
      <c r="P652" s="1909"/>
      <c r="Q652" s="1909"/>
      <c r="R652" s="1909"/>
      <c r="S652" s="1909"/>
      <c r="T652" s="1909"/>
      <c r="U652" s="1909"/>
      <c r="V652" s="1909"/>
      <c r="W652" s="1909"/>
      <c r="X652" s="1909"/>
      <c r="Y652" s="1909"/>
      <c r="Z652" s="1909"/>
      <c r="AA652" s="1909"/>
      <c r="AB652" s="1909"/>
      <c r="AC652" s="1909"/>
      <c r="AD652" s="1909"/>
      <c r="AE652" s="1909"/>
      <c r="AF652" s="1909"/>
      <c r="AG652" s="1909"/>
      <c r="AH652" s="1909"/>
      <c r="AI652" s="1909"/>
      <c r="AJ652" s="1909"/>
      <c r="AK652" s="1909"/>
      <c r="AL652" s="1909"/>
      <c r="AM652" s="1909"/>
      <c r="AN652" s="1909"/>
      <c r="AO652" s="1909"/>
      <c r="AP652" s="1909"/>
      <c r="AQ652" s="1909"/>
      <c r="AR652" s="1909"/>
      <c r="AS652" s="1909"/>
      <c r="AT652" s="1909"/>
      <c r="AU652" s="1909"/>
      <c r="AV652" s="1909"/>
      <c r="AW652" s="1909"/>
      <c r="AX652" s="1909"/>
      <c r="AY652" s="1909"/>
      <c r="AZ652" s="1909"/>
      <c r="BA652" s="1909"/>
      <c r="BB652" s="1909"/>
      <c r="BC652" s="1909"/>
      <c r="BD652" s="1909"/>
      <c r="BE652" s="1909"/>
      <c r="BF652" s="1909"/>
      <c r="BG652" s="1909"/>
      <c r="BH652" s="1909"/>
      <c r="BI652" s="1909"/>
    </row>
    <row r="653" spans="1:61">
      <c r="A653" s="1956"/>
      <c r="B653" s="1955"/>
      <c r="C653" s="1955"/>
      <c r="D653" s="1955"/>
      <c r="E653" s="1955"/>
      <c r="F653" s="1955"/>
      <c r="G653" s="1955"/>
      <c r="H653" s="1909"/>
      <c r="I653" s="1909"/>
      <c r="J653" s="1909"/>
      <c r="K653" s="1909"/>
      <c r="L653" s="1909"/>
      <c r="M653" s="1909"/>
      <c r="N653" s="1909"/>
      <c r="O653" s="1909"/>
      <c r="P653" s="1909"/>
      <c r="Q653" s="1909"/>
      <c r="R653" s="1909"/>
      <c r="S653" s="1909"/>
      <c r="T653" s="1909"/>
      <c r="U653" s="1909"/>
      <c r="V653" s="1909"/>
      <c r="W653" s="1909"/>
      <c r="X653" s="1909"/>
      <c r="Y653" s="1909"/>
      <c r="Z653" s="1909"/>
      <c r="AA653" s="1909"/>
      <c r="AB653" s="1909"/>
      <c r="AC653" s="1909"/>
      <c r="AD653" s="1909"/>
      <c r="AE653" s="1909"/>
      <c r="AF653" s="1909"/>
      <c r="AG653" s="1909"/>
      <c r="AH653" s="1909"/>
      <c r="AI653" s="1909"/>
      <c r="AJ653" s="1909"/>
      <c r="AK653" s="1909"/>
      <c r="AL653" s="1909"/>
      <c r="AM653" s="1909"/>
      <c r="AN653" s="1909"/>
      <c r="AO653" s="1909"/>
      <c r="AP653" s="1909"/>
      <c r="AQ653" s="1909"/>
      <c r="AR653" s="1909"/>
      <c r="AS653" s="1909"/>
      <c r="AT653" s="1909"/>
      <c r="AU653" s="1909"/>
      <c r="AV653" s="1909"/>
      <c r="AW653" s="1909"/>
      <c r="AX653" s="1909"/>
      <c r="AY653" s="1909"/>
      <c r="AZ653" s="1909"/>
      <c r="BA653" s="1909"/>
      <c r="BB653" s="1909"/>
      <c r="BC653" s="1909"/>
      <c r="BD653" s="1909"/>
      <c r="BE653" s="1909"/>
      <c r="BF653" s="1909"/>
      <c r="BG653" s="1909"/>
      <c r="BH653" s="1909"/>
      <c r="BI653" s="1909"/>
    </row>
    <row r="654" spans="1:61">
      <c r="A654" s="1956"/>
      <c r="B654" s="1955"/>
      <c r="C654" s="1955"/>
      <c r="D654" s="1955"/>
      <c r="E654" s="1955"/>
      <c r="F654" s="1955"/>
      <c r="G654" s="1955"/>
      <c r="H654" s="1909"/>
      <c r="I654" s="1909"/>
      <c r="J654" s="1909"/>
      <c r="K654" s="1909"/>
      <c r="L654" s="1909"/>
      <c r="M654" s="1909"/>
      <c r="N654" s="1909"/>
      <c r="O654" s="1909"/>
      <c r="P654" s="1909"/>
      <c r="Q654" s="1909"/>
      <c r="R654" s="1909"/>
      <c r="S654" s="1909"/>
      <c r="T654" s="1909"/>
      <c r="U654" s="1909"/>
      <c r="V654" s="1909"/>
      <c r="W654" s="1909"/>
      <c r="X654" s="1909"/>
      <c r="Y654" s="1909"/>
      <c r="Z654" s="1909"/>
      <c r="AA654" s="1909"/>
      <c r="AB654" s="1909"/>
      <c r="AC654" s="1909"/>
      <c r="AD654" s="1909"/>
      <c r="AE654" s="1909"/>
      <c r="AF654" s="1909"/>
      <c r="AG654" s="1909"/>
      <c r="AH654" s="1909"/>
      <c r="AI654" s="1909"/>
      <c r="AJ654" s="1909"/>
      <c r="AK654" s="1909"/>
      <c r="AL654" s="1909"/>
      <c r="AM654" s="1909"/>
      <c r="AN654" s="1909"/>
      <c r="AO654" s="1909"/>
      <c r="AP654" s="1909"/>
      <c r="AQ654" s="1909"/>
      <c r="AR654" s="1909"/>
      <c r="AS654" s="1909"/>
      <c r="AT654" s="1909"/>
      <c r="AU654" s="1909"/>
      <c r="AV654" s="1909"/>
      <c r="AW654" s="1909"/>
      <c r="AX654" s="1909"/>
      <c r="AY654" s="1909"/>
      <c r="AZ654" s="1909"/>
      <c r="BA654" s="1909"/>
      <c r="BB654" s="1909"/>
      <c r="BC654" s="1909"/>
      <c r="BD654" s="1909"/>
      <c r="BE654" s="1909"/>
      <c r="BF654" s="1909"/>
      <c r="BG654" s="1909"/>
      <c r="BH654" s="1909"/>
      <c r="BI654" s="1909"/>
    </row>
    <row r="655" spans="1:61">
      <c r="A655" s="1956"/>
      <c r="B655" s="1955"/>
      <c r="C655" s="1955"/>
      <c r="D655" s="1955"/>
      <c r="E655" s="1955"/>
      <c r="F655" s="1955"/>
      <c r="G655" s="1955"/>
      <c r="H655" s="1909"/>
      <c r="I655" s="1909"/>
      <c r="J655" s="1909"/>
      <c r="K655" s="1909"/>
      <c r="L655" s="1909"/>
      <c r="M655" s="1909"/>
      <c r="N655" s="1909"/>
      <c r="O655" s="1909"/>
      <c r="P655" s="1909"/>
      <c r="Q655" s="1909"/>
      <c r="R655" s="1909"/>
      <c r="S655" s="1909"/>
      <c r="T655" s="1909"/>
      <c r="U655" s="1909"/>
      <c r="V655" s="1909"/>
      <c r="W655" s="1909"/>
      <c r="X655" s="1909"/>
      <c r="Y655" s="1909"/>
      <c r="Z655" s="1909"/>
      <c r="AA655" s="1909"/>
      <c r="AB655" s="1909"/>
      <c r="AC655" s="1909"/>
      <c r="AD655" s="1909"/>
      <c r="AE655" s="1909"/>
      <c r="AF655" s="1909"/>
      <c r="AG655" s="1909"/>
      <c r="AH655" s="1909"/>
      <c r="AI655" s="1909"/>
      <c r="AJ655" s="1909"/>
      <c r="AK655" s="1909"/>
      <c r="AL655" s="1909"/>
      <c r="AM655" s="1909"/>
      <c r="AN655" s="1909"/>
      <c r="AO655" s="1909"/>
      <c r="AP655" s="1909"/>
      <c r="AQ655" s="1909"/>
      <c r="AR655" s="1909"/>
      <c r="AS655" s="1909"/>
      <c r="AT655" s="1909"/>
      <c r="AU655" s="1909"/>
      <c r="AV655" s="1909"/>
      <c r="AW655" s="1909"/>
      <c r="AX655" s="1909"/>
      <c r="AY655" s="1909"/>
      <c r="AZ655" s="1909"/>
      <c r="BA655" s="1909"/>
      <c r="BB655" s="1909"/>
      <c r="BC655" s="1909"/>
      <c r="BD655" s="1909"/>
      <c r="BE655" s="1909"/>
      <c r="BF655" s="1909"/>
      <c r="BG655" s="1909"/>
      <c r="BH655" s="1909"/>
      <c r="BI655" s="1909"/>
    </row>
    <row r="656" spans="1:61">
      <c r="A656" s="1956"/>
      <c r="B656" s="1955"/>
      <c r="C656" s="1955"/>
      <c r="D656" s="1955"/>
      <c r="E656" s="1955"/>
      <c r="F656" s="1955"/>
      <c r="G656" s="1955"/>
      <c r="H656" s="1909"/>
      <c r="I656" s="1909"/>
      <c r="J656" s="1909"/>
      <c r="K656" s="1909"/>
      <c r="L656" s="1909"/>
      <c r="M656" s="1909"/>
      <c r="N656" s="1909"/>
      <c r="O656" s="1909"/>
      <c r="P656" s="1909"/>
      <c r="Q656" s="1909"/>
      <c r="R656" s="1909"/>
      <c r="S656" s="1909"/>
      <c r="T656" s="1909"/>
      <c r="U656" s="1909"/>
      <c r="V656" s="1909"/>
      <c r="W656" s="1909"/>
      <c r="X656" s="1909"/>
      <c r="Y656" s="1909"/>
      <c r="Z656" s="1909"/>
      <c r="AA656" s="1909"/>
      <c r="AB656" s="1909"/>
      <c r="AC656" s="1909"/>
      <c r="AD656" s="1909"/>
      <c r="AE656" s="1909"/>
      <c r="AF656" s="1909"/>
      <c r="AG656" s="1909"/>
      <c r="AH656" s="1909"/>
      <c r="AI656" s="1909"/>
      <c r="AJ656" s="1909"/>
      <c r="AK656" s="1909"/>
      <c r="AL656" s="1909"/>
      <c r="AM656" s="1909"/>
      <c r="AN656" s="1909"/>
      <c r="AO656" s="1909"/>
      <c r="AP656" s="1909"/>
      <c r="AQ656" s="1909"/>
      <c r="AR656" s="1909"/>
      <c r="AS656" s="1909"/>
      <c r="AT656" s="1909"/>
      <c r="AU656" s="1909"/>
      <c r="AV656" s="1909"/>
      <c r="AW656" s="1909"/>
      <c r="AX656" s="1909"/>
      <c r="AY656" s="1909"/>
      <c r="AZ656" s="1909"/>
      <c r="BA656" s="1909"/>
      <c r="BB656" s="1909"/>
      <c r="BC656" s="1909"/>
      <c r="BD656" s="1909"/>
      <c r="BE656" s="1909"/>
      <c r="BF656" s="1909"/>
      <c r="BG656" s="1909"/>
      <c r="BH656" s="1909"/>
      <c r="BI656" s="1909"/>
    </row>
    <row r="657" spans="1:61">
      <c r="A657" s="1956"/>
      <c r="B657" s="1955"/>
      <c r="C657" s="1955"/>
      <c r="D657" s="1955"/>
      <c r="E657" s="1955"/>
      <c r="F657" s="1955"/>
      <c r="G657" s="1955"/>
      <c r="H657" s="1909"/>
      <c r="I657" s="1909"/>
      <c r="J657" s="1909"/>
      <c r="K657" s="1909"/>
      <c r="L657" s="1909"/>
      <c r="M657" s="1909"/>
      <c r="N657" s="1909"/>
      <c r="O657" s="1909"/>
      <c r="P657" s="1909"/>
      <c r="Q657" s="1909"/>
      <c r="R657" s="1909"/>
      <c r="S657" s="1909"/>
      <c r="T657" s="1909"/>
      <c r="U657" s="1909"/>
      <c r="V657" s="1909"/>
      <c r="W657" s="1909"/>
      <c r="X657" s="1909"/>
      <c r="Y657" s="1909"/>
      <c r="Z657" s="1909"/>
      <c r="AA657" s="1909"/>
      <c r="AB657" s="1909"/>
      <c r="AC657" s="1909"/>
      <c r="AD657" s="1909"/>
      <c r="AE657" s="1909"/>
      <c r="AF657" s="1909"/>
      <c r="AG657" s="1909"/>
      <c r="AH657" s="1909"/>
      <c r="AI657" s="1909"/>
      <c r="AJ657" s="1909"/>
      <c r="AK657" s="1909"/>
      <c r="AL657" s="1909"/>
      <c r="AM657" s="1909"/>
      <c r="AN657" s="1909"/>
      <c r="AO657" s="1909"/>
      <c r="AP657" s="1909"/>
      <c r="AQ657" s="1909"/>
      <c r="AR657" s="1909"/>
      <c r="AS657" s="1909"/>
      <c r="AT657" s="1909"/>
      <c r="AU657" s="1909"/>
      <c r="AV657" s="1909"/>
      <c r="AW657" s="1909"/>
      <c r="AX657" s="1909"/>
      <c r="AY657" s="1909"/>
      <c r="AZ657" s="1909"/>
      <c r="BA657" s="1909"/>
      <c r="BB657" s="1909"/>
      <c r="BC657" s="1909"/>
      <c r="BD657" s="1909"/>
      <c r="BE657" s="1909"/>
      <c r="BF657" s="1909"/>
      <c r="BG657" s="1909"/>
      <c r="BH657" s="1909"/>
      <c r="BI657" s="1909"/>
    </row>
    <row r="658" spans="1:61">
      <c r="A658" s="1956"/>
      <c r="B658" s="1955"/>
      <c r="C658" s="1955"/>
      <c r="D658" s="1955"/>
      <c r="E658" s="1955"/>
      <c r="F658" s="1955"/>
      <c r="G658" s="1955"/>
      <c r="H658" s="1909"/>
      <c r="I658" s="1909"/>
      <c r="J658" s="1909"/>
      <c r="K658" s="1909"/>
      <c r="L658" s="1909"/>
      <c r="M658" s="1909"/>
      <c r="N658" s="1909"/>
      <c r="O658" s="1909"/>
      <c r="P658" s="1909"/>
      <c r="Q658" s="1909"/>
      <c r="R658" s="1909"/>
      <c r="S658" s="1909"/>
      <c r="T658" s="1909"/>
      <c r="U658" s="1909"/>
      <c r="V658" s="1909"/>
      <c r="W658" s="1909"/>
      <c r="X658" s="1909"/>
      <c r="Y658" s="1909"/>
      <c r="Z658" s="1909"/>
      <c r="AA658" s="1909"/>
      <c r="AB658" s="1909"/>
      <c r="AC658" s="1909"/>
      <c r="AD658" s="1909"/>
      <c r="AE658" s="1909"/>
      <c r="AF658" s="1909"/>
      <c r="AG658" s="1909"/>
      <c r="AH658" s="1909"/>
      <c r="AI658" s="1909"/>
      <c r="AJ658" s="1909"/>
      <c r="AK658" s="1909"/>
      <c r="AL658" s="1909"/>
      <c r="AM658" s="1909"/>
      <c r="AN658" s="1909"/>
      <c r="AO658" s="1909"/>
      <c r="AP658" s="1909"/>
      <c r="AQ658" s="1909"/>
      <c r="AR658" s="1909"/>
      <c r="AS658" s="1909"/>
      <c r="AT658" s="1909"/>
      <c r="AU658" s="1909"/>
      <c r="AV658" s="1909"/>
      <c r="AW658" s="1909"/>
      <c r="AX658" s="1909"/>
      <c r="AY658" s="1909"/>
      <c r="AZ658" s="1909"/>
      <c r="BA658" s="1909"/>
      <c r="BB658" s="1909"/>
      <c r="BC658" s="1909"/>
      <c r="BD658" s="1909"/>
      <c r="BE658" s="1909"/>
      <c r="BF658" s="1909"/>
      <c r="BG658" s="1909"/>
      <c r="BH658" s="1909"/>
      <c r="BI658" s="1909"/>
    </row>
    <row r="659" spans="1:61">
      <c r="A659" s="1956"/>
      <c r="B659" s="1955"/>
      <c r="C659" s="1955"/>
      <c r="D659" s="1955"/>
      <c r="E659" s="1955"/>
      <c r="F659" s="1955"/>
      <c r="G659" s="1955"/>
      <c r="H659" s="1909"/>
      <c r="I659" s="1909"/>
      <c r="J659" s="1909"/>
      <c r="K659" s="1909"/>
      <c r="L659" s="1909"/>
      <c r="M659" s="1909"/>
      <c r="N659" s="1909"/>
      <c r="O659" s="1909"/>
      <c r="P659" s="1909"/>
      <c r="Q659" s="1909"/>
      <c r="R659" s="1909"/>
      <c r="S659" s="1909"/>
      <c r="T659" s="1909"/>
      <c r="U659" s="1909"/>
      <c r="V659" s="1909"/>
      <c r="W659" s="1909"/>
      <c r="X659" s="1909"/>
      <c r="Y659" s="1909"/>
      <c r="Z659" s="1909"/>
      <c r="AA659" s="1909"/>
      <c r="AB659" s="1909"/>
      <c r="AC659" s="1909"/>
      <c r="AD659" s="1909"/>
      <c r="AE659" s="1909"/>
      <c r="AF659" s="1909"/>
      <c r="AG659" s="1909"/>
      <c r="AH659" s="1909"/>
      <c r="AI659" s="1909"/>
      <c r="AJ659" s="1909"/>
      <c r="AK659" s="1909"/>
      <c r="AL659" s="1909"/>
      <c r="AM659" s="1909"/>
      <c r="AN659" s="1909"/>
      <c r="AO659" s="1909"/>
      <c r="AP659" s="1909"/>
      <c r="AQ659" s="1909"/>
      <c r="AR659" s="1909"/>
      <c r="AS659" s="1909"/>
      <c r="AT659" s="1909"/>
      <c r="AU659" s="1909"/>
      <c r="AV659" s="1909"/>
      <c r="AW659" s="1909"/>
      <c r="AX659" s="1909"/>
      <c r="AY659" s="1909"/>
      <c r="AZ659" s="1909"/>
      <c r="BA659" s="1909"/>
      <c r="BB659" s="1909"/>
      <c r="BC659" s="1909"/>
      <c r="BD659" s="1909"/>
      <c r="BE659" s="1909"/>
      <c r="BF659" s="1909"/>
      <c r="BG659" s="1909"/>
      <c r="BH659" s="1909"/>
      <c r="BI659" s="1909"/>
    </row>
    <row r="660" spans="1:61">
      <c r="A660" s="1956"/>
      <c r="B660" s="1955"/>
      <c r="C660" s="1955"/>
      <c r="D660" s="1955"/>
      <c r="E660" s="1955"/>
      <c r="F660" s="1955"/>
      <c r="G660" s="1955"/>
      <c r="H660" s="1909"/>
      <c r="I660" s="1909"/>
      <c r="J660" s="1909"/>
      <c r="K660" s="1909"/>
      <c r="L660" s="1909"/>
      <c r="M660" s="1909"/>
      <c r="N660" s="1909"/>
      <c r="O660" s="1909"/>
      <c r="P660" s="1909"/>
      <c r="Q660" s="1909"/>
      <c r="R660" s="1909"/>
      <c r="S660" s="1909"/>
      <c r="T660" s="1909"/>
      <c r="U660" s="1909"/>
      <c r="V660" s="1909"/>
      <c r="W660" s="1909"/>
      <c r="X660" s="1909"/>
      <c r="Y660" s="1909"/>
      <c r="Z660" s="1909"/>
      <c r="AA660" s="1909"/>
      <c r="AB660" s="1909"/>
      <c r="AC660" s="1909"/>
      <c r="AD660" s="1909"/>
      <c r="AE660" s="1909"/>
      <c r="AF660" s="1909"/>
      <c r="AG660" s="1909"/>
      <c r="AH660" s="1909"/>
      <c r="AI660" s="1909"/>
      <c r="AJ660" s="1909"/>
      <c r="AK660" s="1909"/>
      <c r="AL660" s="1909"/>
      <c r="AM660" s="1909"/>
      <c r="AN660" s="1909"/>
      <c r="AO660" s="1909"/>
      <c r="AP660" s="1909"/>
      <c r="AQ660" s="1909"/>
      <c r="AR660" s="1909"/>
      <c r="AS660" s="1909"/>
      <c r="AT660" s="1909"/>
      <c r="AU660" s="1909"/>
      <c r="AV660" s="1909"/>
      <c r="AW660" s="1909"/>
      <c r="AX660" s="1909"/>
      <c r="AY660" s="1909"/>
      <c r="AZ660" s="1909"/>
      <c r="BA660" s="1909"/>
      <c r="BB660" s="1909"/>
      <c r="BC660" s="1909"/>
      <c r="BD660" s="1909"/>
      <c r="BE660" s="1909"/>
      <c r="BF660" s="1909"/>
      <c r="BG660" s="1909"/>
      <c r="BH660" s="1909"/>
      <c r="BI660" s="1909"/>
    </row>
    <row r="661" spans="1:61">
      <c r="A661" s="1956"/>
      <c r="B661" s="1955"/>
      <c r="C661" s="1955"/>
      <c r="D661" s="1955"/>
      <c r="E661" s="1955"/>
      <c r="F661" s="1955"/>
      <c r="G661" s="1955"/>
      <c r="H661" s="1909"/>
      <c r="I661" s="1909"/>
      <c r="J661" s="1909"/>
      <c r="K661" s="1909"/>
      <c r="L661" s="1909"/>
      <c r="M661" s="1909"/>
      <c r="N661" s="1909"/>
      <c r="O661" s="1909"/>
      <c r="P661" s="1909"/>
      <c r="Q661" s="1909"/>
      <c r="R661" s="1909"/>
      <c r="S661" s="1909"/>
      <c r="T661" s="1909"/>
      <c r="U661" s="1909"/>
      <c r="V661" s="1909"/>
      <c r="W661" s="1909"/>
      <c r="X661" s="1909"/>
      <c r="Y661" s="1909"/>
      <c r="Z661" s="1909"/>
      <c r="AA661" s="1909"/>
      <c r="AB661" s="1909"/>
      <c r="AC661" s="1909"/>
      <c r="AD661" s="1909"/>
      <c r="AE661" s="1909"/>
      <c r="AF661" s="1909"/>
      <c r="AG661" s="1909"/>
      <c r="AH661" s="1909"/>
      <c r="AI661" s="1909"/>
      <c r="AJ661" s="1909"/>
      <c r="AK661" s="1909"/>
      <c r="AL661" s="1909"/>
      <c r="AM661" s="1909"/>
      <c r="AN661" s="1909"/>
      <c r="AO661" s="1909"/>
      <c r="AP661" s="1909"/>
      <c r="AQ661" s="1909"/>
      <c r="AR661" s="1909"/>
      <c r="AS661" s="1909"/>
      <c r="AT661" s="1909"/>
      <c r="AU661" s="1909"/>
      <c r="AV661" s="1909"/>
      <c r="AW661" s="1909"/>
      <c r="AX661" s="1909"/>
      <c r="AY661" s="1909"/>
      <c r="AZ661" s="1909"/>
      <c r="BA661" s="1909"/>
      <c r="BB661" s="1909"/>
      <c r="BC661" s="1909"/>
      <c r="BD661" s="1909"/>
      <c r="BE661" s="1909"/>
      <c r="BF661" s="1909"/>
      <c r="BG661" s="1909"/>
      <c r="BH661" s="1909"/>
      <c r="BI661" s="1909"/>
    </row>
    <row r="662" spans="1:61">
      <c r="A662" s="1956"/>
      <c r="B662" s="1955"/>
      <c r="C662" s="1955"/>
      <c r="D662" s="1955"/>
      <c r="E662" s="1955"/>
      <c r="F662" s="1955"/>
      <c r="G662" s="1955"/>
      <c r="H662" s="1909"/>
      <c r="I662" s="1909"/>
      <c r="J662" s="1909"/>
      <c r="K662" s="1909"/>
      <c r="L662" s="1909"/>
      <c r="M662" s="1909"/>
      <c r="N662" s="1909"/>
      <c r="O662" s="1909"/>
      <c r="P662" s="1909"/>
      <c r="Q662" s="1909"/>
      <c r="R662" s="1909"/>
      <c r="S662" s="1909"/>
      <c r="T662" s="1909"/>
      <c r="U662" s="1909"/>
      <c r="V662" s="1909"/>
      <c r="W662" s="1909"/>
      <c r="X662" s="1909"/>
      <c r="Y662" s="1909"/>
      <c r="Z662" s="1909"/>
      <c r="AA662" s="1909"/>
      <c r="AB662" s="1909"/>
      <c r="AC662" s="1909"/>
      <c r="AD662" s="1909"/>
      <c r="AE662" s="1909"/>
      <c r="AF662" s="1909"/>
      <c r="AG662" s="1909"/>
      <c r="AH662" s="1909"/>
      <c r="AI662" s="1909"/>
      <c r="AJ662" s="1909"/>
      <c r="AK662" s="1909"/>
      <c r="AL662" s="1909"/>
      <c r="AM662" s="1909"/>
      <c r="AN662" s="1909"/>
      <c r="AO662" s="1909"/>
      <c r="AP662" s="1909"/>
      <c r="AQ662" s="1909"/>
      <c r="AR662" s="1909"/>
      <c r="AS662" s="1909"/>
      <c r="AT662" s="1909"/>
      <c r="AU662" s="1909"/>
      <c r="AV662" s="1909"/>
      <c r="AW662" s="1909"/>
      <c r="AX662" s="1909"/>
      <c r="AY662" s="1909"/>
      <c r="AZ662" s="1909"/>
      <c r="BA662" s="1909"/>
      <c r="BB662" s="1909"/>
      <c r="BC662" s="1909"/>
      <c r="BD662" s="1909"/>
      <c r="BE662" s="1909"/>
      <c r="BF662" s="1909"/>
      <c r="BG662" s="1909"/>
      <c r="BH662" s="1909"/>
      <c r="BI662" s="1909"/>
    </row>
    <row r="663" spans="1:61">
      <c r="A663" s="1956"/>
      <c r="B663" s="1955"/>
      <c r="C663" s="1955"/>
      <c r="D663" s="1955"/>
      <c r="E663" s="1955"/>
      <c r="F663" s="1955"/>
      <c r="G663" s="1955"/>
      <c r="H663" s="1909"/>
      <c r="I663" s="1909"/>
      <c r="J663" s="1909"/>
      <c r="K663" s="1909"/>
      <c r="L663" s="1909"/>
      <c r="M663" s="1909"/>
      <c r="N663" s="1909"/>
      <c r="O663" s="1909"/>
      <c r="P663" s="1909"/>
      <c r="Q663" s="1909"/>
      <c r="R663" s="1909"/>
      <c r="S663" s="1909"/>
      <c r="T663" s="1909"/>
      <c r="U663" s="1909"/>
      <c r="V663" s="1909"/>
      <c r="W663" s="1909"/>
      <c r="X663" s="1909"/>
      <c r="Y663" s="1909"/>
      <c r="Z663" s="1909"/>
      <c r="AA663" s="1909"/>
      <c r="AB663" s="1909"/>
      <c r="AC663" s="1909"/>
      <c r="AD663" s="1909"/>
      <c r="AE663" s="1909"/>
      <c r="AF663" s="1909"/>
      <c r="AG663" s="1909"/>
      <c r="AH663" s="1909"/>
      <c r="AI663" s="1909"/>
      <c r="AJ663" s="1909"/>
      <c r="AK663" s="1909"/>
      <c r="AL663" s="1909"/>
      <c r="AM663" s="1909"/>
      <c r="AN663" s="1909"/>
      <c r="AO663" s="1909"/>
      <c r="AP663" s="1909"/>
      <c r="AQ663" s="1909"/>
      <c r="AR663" s="1909"/>
      <c r="AS663" s="1909"/>
      <c r="AT663" s="1909"/>
      <c r="AU663" s="1909"/>
      <c r="AV663" s="1909"/>
      <c r="AW663" s="1909"/>
      <c r="AX663" s="1909"/>
      <c r="AY663" s="1909"/>
      <c r="AZ663" s="1909"/>
      <c r="BA663" s="1909"/>
      <c r="BB663" s="1909"/>
      <c r="BC663" s="1909"/>
      <c r="BD663" s="1909"/>
      <c r="BE663" s="1909"/>
      <c r="BF663" s="1909"/>
      <c r="BG663" s="1909"/>
      <c r="BH663" s="1909"/>
      <c r="BI663" s="1909"/>
    </row>
    <row r="664" spans="1:61">
      <c r="A664" s="1956"/>
      <c r="B664" s="1955"/>
      <c r="C664" s="1955"/>
      <c r="D664" s="1955"/>
      <c r="E664" s="1955"/>
      <c r="F664" s="1955"/>
      <c r="G664" s="1955"/>
      <c r="H664" s="1909"/>
      <c r="I664" s="1909"/>
      <c r="J664" s="1909"/>
      <c r="K664" s="1909"/>
      <c r="L664" s="1909"/>
      <c r="M664" s="1909"/>
      <c r="N664" s="1909"/>
      <c r="O664" s="1909"/>
      <c r="P664" s="1909"/>
      <c r="Q664" s="1909"/>
      <c r="R664" s="1909"/>
      <c r="S664" s="1909"/>
      <c r="T664" s="1909"/>
      <c r="U664" s="1909"/>
      <c r="V664" s="1909"/>
      <c r="W664" s="1909"/>
      <c r="X664" s="1909"/>
      <c r="Y664" s="1909"/>
      <c r="Z664" s="1909"/>
      <c r="AA664" s="1909"/>
      <c r="AB664" s="1909"/>
      <c r="AC664" s="1909"/>
      <c r="AD664" s="1909"/>
      <c r="AE664" s="1909"/>
      <c r="AF664" s="1909"/>
      <c r="AG664" s="1909"/>
      <c r="AH664" s="1909"/>
      <c r="AI664" s="1909"/>
      <c r="AJ664" s="1909"/>
      <c r="AK664" s="1909"/>
      <c r="AL664" s="1909"/>
      <c r="AM664" s="1909"/>
      <c r="AN664" s="1909"/>
      <c r="AO664" s="1909"/>
      <c r="AP664" s="1909"/>
      <c r="AQ664" s="1909"/>
      <c r="AR664" s="1909"/>
      <c r="AS664" s="1909"/>
      <c r="AT664" s="1909"/>
      <c r="AU664" s="1909"/>
      <c r="AV664" s="1909"/>
      <c r="AW664" s="1909"/>
      <c r="AX664" s="1909"/>
      <c r="AY664" s="1909"/>
      <c r="AZ664" s="1909"/>
      <c r="BA664" s="1909"/>
      <c r="BB664" s="1909"/>
      <c r="BC664" s="1909"/>
      <c r="BD664" s="1909"/>
      <c r="BE664" s="1909"/>
      <c r="BF664" s="1909"/>
      <c r="BG664" s="1909"/>
      <c r="BH664" s="1909"/>
      <c r="BI664" s="1909"/>
    </row>
    <row r="665" spans="1:61">
      <c r="A665" s="1956"/>
      <c r="B665" s="1955"/>
      <c r="C665" s="1955"/>
      <c r="D665" s="1955"/>
      <c r="E665" s="1955"/>
      <c r="F665" s="1955"/>
      <c r="G665" s="1955"/>
      <c r="H665" s="1909"/>
      <c r="I665" s="1909"/>
      <c r="J665" s="1909"/>
      <c r="K665" s="1909"/>
      <c r="L665" s="1909"/>
      <c r="M665" s="1909"/>
      <c r="N665" s="1909"/>
      <c r="O665" s="1909"/>
      <c r="P665" s="1909"/>
      <c r="Q665" s="1909"/>
      <c r="R665" s="1909"/>
      <c r="S665" s="1909"/>
      <c r="T665" s="1909"/>
      <c r="U665" s="1909"/>
      <c r="V665" s="1909"/>
      <c r="W665" s="1909"/>
      <c r="X665" s="1909"/>
      <c r="Y665" s="1909"/>
      <c r="Z665" s="1909"/>
      <c r="AA665" s="1909"/>
      <c r="AB665" s="1909"/>
      <c r="AC665" s="1909"/>
      <c r="AD665" s="1909"/>
      <c r="AE665" s="1909"/>
      <c r="AF665" s="1909"/>
      <c r="AG665" s="1909"/>
      <c r="AH665" s="1909"/>
      <c r="AI665" s="1909"/>
      <c r="AJ665" s="1909"/>
      <c r="AK665" s="1909"/>
      <c r="AL665" s="1909"/>
      <c r="AM665" s="1909"/>
      <c r="AN665" s="1909"/>
      <c r="AO665" s="1909"/>
      <c r="AP665" s="1909"/>
      <c r="AQ665" s="1909"/>
      <c r="AR665" s="1909"/>
      <c r="AS665" s="1909"/>
      <c r="AT665" s="1909"/>
      <c r="AU665" s="1909"/>
      <c r="AV665" s="1909"/>
      <c r="AW665" s="1909"/>
      <c r="AX665" s="1909"/>
      <c r="AY665" s="1909"/>
      <c r="AZ665" s="1909"/>
      <c r="BA665" s="1909"/>
      <c r="BB665" s="1909"/>
      <c r="BC665" s="1909"/>
      <c r="BD665" s="1909"/>
      <c r="BE665" s="1909"/>
      <c r="BF665" s="1909"/>
      <c r="BG665" s="1909"/>
      <c r="BH665" s="1909"/>
      <c r="BI665" s="1909"/>
    </row>
    <row r="666" spans="1:61">
      <c r="A666" s="1956"/>
      <c r="B666" s="1955"/>
      <c r="C666" s="1955"/>
      <c r="D666" s="1955"/>
      <c r="E666" s="1955"/>
      <c r="F666" s="1955"/>
      <c r="G666" s="1955"/>
      <c r="H666" s="1909"/>
      <c r="I666" s="1909"/>
      <c r="J666" s="1909"/>
      <c r="K666" s="1909"/>
      <c r="L666" s="1909"/>
      <c r="M666" s="1909"/>
      <c r="N666" s="1909"/>
      <c r="O666" s="1909"/>
      <c r="P666" s="1909"/>
      <c r="Q666" s="1909"/>
      <c r="R666" s="1909"/>
      <c r="S666" s="1909"/>
      <c r="T666" s="1909"/>
      <c r="U666" s="1909"/>
      <c r="V666" s="1909"/>
      <c r="W666" s="1909"/>
      <c r="X666" s="1909"/>
      <c r="Y666" s="1909"/>
      <c r="Z666" s="1909"/>
      <c r="AA666" s="1909"/>
      <c r="AB666" s="1909"/>
      <c r="AC666" s="1909"/>
      <c r="AD666" s="1909"/>
      <c r="AE666" s="1909"/>
      <c r="AF666" s="1909"/>
      <c r="AG666" s="1909"/>
      <c r="AH666" s="1909"/>
      <c r="AI666" s="1909"/>
      <c r="AJ666" s="1909"/>
      <c r="AK666" s="1909"/>
      <c r="AL666" s="1909"/>
      <c r="AM666" s="1909"/>
      <c r="AN666" s="1909"/>
      <c r="AO666" s="1909"/>
      <c r="AP666" s="1909"/>
      <c r="AQ666" s="1909"/>
      <c r="AR666" s="1909"/>
      <c r="AS666" s="1909"/>
      <c r="AT666" s="1909"/>
      <c r="AU666" s="1909"/>
      <c r="AV666" s="1909"/>
      <c r="AW666" s="1909"/>
      <c r="AX666" s="1909"/>
      <c r="AY666" s="1909"/>
      <c r="AZ666" s="1909"/>
      <c r="BA666" s="1909"/>
      <c r="BB666" s="1909"/>
      <c r="BC666" s="1909"/>
      <c r="BD666" s="1909"/>
      <c r="BE666" s="1909"/>
      <c r="BF666" s="1909"/>
      <c r="BG666" s="1909"/>
      <c r="BH666" s="1909"/>
      <c r="BI666" s="1909"/>
    </row>
    <row r="667" spans="1:61">
      <c r="A667" s="1956"/>
      <c r="B667" s="1955"/>
      <c r="C667" s="1955"/>
      <c r="D667" s="1955"/>
      <c r="E667" s="1955"/>
      <c r="F667" s="1955"/>
      <c r="G667" s="1955"/>
      <c r="H667" s="1909"/>
      <c r="I667" s="1909"/>
      <c r="J667" s="1909"/>
      <c r="K667" s="1909"/>
      <c r="L667" s="1909"/>
      <c r="M667" s="1909"/>
      <c r="N667" s="1909"/>
      <c r="O667" s="1909"/>
      <c r="P667" s="1909"/>
      <c r="Q667" s="1909"/>
      <c r="R667" s="1909"/>
      <c r="S667" s="1909"/>
      <c r="T667" s="1909"/>
      <c r="U667" s="1909"/>
      <c r="V667" s="1909"/>
      <c r="W667" s="1909"/>
      <c r="X667" s="1909"/>
      <c r="Y667" s="1909"/>
      <c r="Z667" s="1909"/>
      <c r="AA667" s="1909"/>
      <c r="AB667" s="1909"/>
      <c r="AC667" s="1909"/>
      <c r="AD667" s="1909"/>
      <c r="AE667" s="1909"/>
      <c r="AF667" s="1909"/>
      <c r="AG667" s="1909"/>
      <c r="AH667" s="1909"/>
      <c r="AI667" s="1909"/>
      <c r="AJ667" s="1909"/>
      <c r="AK667" s="1909"/>
      <c r="AL667" s="1909"/>
      <c r="AM667" s="1909"/>
      <c r="AN667" s="1909"/>
      <c r="AO667" s="1909"/>
      <c r="AP667" s="1909"/>
      <c r="AQ667" s="1909"/>
      <c r="AR667" s="1909"/>
      <c r="AS667" s="1909"/>
      <c r="AT667" s="1909"/>
      <c r="AU667" s="1909"/>
      <c r="AV667" s="1909"/>
      <c r="AW667" s="1909"/>
      <c r="AX667" s="1909"/>
      <c r="AY667" s="1909"/>
      <c r="AZ667" s="1909"/>
      <c r="BA667" s="1909"/>
      <c r="BB667" s="1909"/>
      <c r="BC667" s="1909"/>
      <c r="BD667" s="1909"/>
      <c r="BE667" s="1909"/>
      <c r="BF667" s="1909"/>
      <c r="BG667" s="1909"/>
      <c r="BH667" s="1909"/>
      <c r="BI667" s="1909"/>
    </row>
    <row r="668" spans="1:61">
      <c r="A668" s="1956"/>
      <c r="B668" s="1955"/>
      <c r="C668" s="1955"/>
      <c r="D668" s="1955"/>
      <c r="E668" s="1955"/>
      <c r="F668" s="1955"/>
      <c r="G668" s="1955"/>
      <c r="H668" s="1909"/>
      <c r="I668" s="1909"/>
      <c r="J668" s="1909"/>
      <c r="K668" s="1909"/>
      <c r="L668" s="1909"/>
      <c r="M668" s="1909"/>
      <c r="N668" s="1909"/>
      <c r="O668" s="1909"/>
      <c r="P668" s="1909"/>
      <c r="Q668" s="1909"/>
      <c r="R668" s="1909"/>
      <c r="S668" s="1909"/>
      <c r="T668" s="1909"/>
      <c r="U668" s="1909"/>
      <c r="V668" s="1909"/>
      <c r="W668" s="1909"/>
      <c r="X668" s="1909"/>
      <c r="Y668" s="1909"/>
      <c r="Z668" s="1909"/>
      <c r="AA668" s="1909"/>
      <c r="AB668" s="1909"/>
      <c r="AC668" s="1909"/>
      <c r="AD668" s="1909"/>
      <c r="AE668" s="1909"/>
      <c r="AF668" s="1909"/>
      <c r="AG668" s="1909"/>
      <c r="AH668" s="1909"/>
      <c r="AI668" s="1909"/>
      <c r="AJ668" s="1909"/>
      <c r="AK668" s="1909"/>
      <c r="AL668" s="1909"/>
      <c r="AM668" s="1909"/>
      <c r="AN668" s="1909"/>
      <c r="AO668" s="1909"/>
      <c r="AP668" s="1909"/>
      <c r="AQ668" s="1909"/>
      <c r="AR668" s="1909"/>
      <c r="AS668" s="1909"/>
      <c r="AT668" s="1909"/>
      <c r="AU668" s="1909"/>
      <c r="AV668" s="1909"/>
      <c r="AW668" s="1909"/>
      <c r="AX668" s="1909"/>
      <c r="AY668" s="1909"/>
      <c r="AZ668" s="1909"/>
      <c r="BA668" s="1909"/>
      <c r="BB668" s="1909"/>
      <c r="BC668" s="1909"/>
      <c r="BD668" s="1909"/>
      <c r="BE668" s="1909"/>
      <c r="BF668" s="1909"/>
      <c r="BG668" s="1909"/>
      <c r="BH668" s="1909"/>
      <c r="BI668" s="1909"/>
    </row>
    <row r="669" spans="1:61">
      <c r="A669" s="1956"/>
      <c r="B669" s="1955"/>
      <c r="C669" s="1955"/>
      <c r="D669" s="1955"/>
      <c r="E669" s="1955"/>
      <c r="F669" s="1955"/>
      <c r="G669" s="1955"/>
      <c r="H669" s="1909"/>
      <c r="I669" s="1909"/>
      <c r="J669" s="1909"/>
      <c r="K669" s="1909"/>
      <c r="L669" s="1909"/>
      <c r="M669" s="1909"/>
      <c r="N669" s="1909"/>
      <c r="O669" s="1909"/>
      <c r="P669" s="1909"/>
      <c r="Q669" s="1909"/>
      <c r="R669" s="1909"/>
      <c r="S669" s="1909"/>
      <c r="T669" s="1909"/>
      <c r="U669" s="1909"/>
      <c r="V669" s="1909"/>
      <c r="W669" s="1909"/>
      <c r="X669" s="1909"/>
      <c r="Y669" s="1909"/>
      <c r="Z669" s="1909"/>
      <c r="AA669" s="1909"/>
      <c r="AB669" s="1909"/>
      <c r="AC669" s="1909"/>
      <c r="AD669" s="1909"/>
      <c r="AE669" s="1909"/>
      <c r="AF669" s="1909"/>
      <c r="AG669" s="1909"/>
      <c r="AH669" s="1909"/>
      <c r="AI669" s="1909"/>
      <c r="AJ669" s="1909"/>
      <c r="AK669" s="1909"/>
      <c r="AL669" s="1909"/>
      <c r="AM669" s="1909"/>
      <c r="AN669" s="1909"/>
      <c r="AO669" s="1909"/>
      <c r="AP669" s="1909"/>
      <c r="AQ669" s="1909"/>
      <c r="AR669" s="1909"/>
      <c r="AS669" s="1909"/>
      <c r="AT669" s="1909"/>
      <c r="AU669" s="1909"/>
      <c r="AV669" s="1909"/>
      <c r="AW669" s="1909"/>
      <c r="AX669" s="1909"/>
      <c r="AY669" s="1909"/>
      <c r="AZ669" s="1909"/>
      <c r="BA669" s="1909"/>
      <c r="BB669" s="1909"/>
      <c r="BC669" s="1909"/>
      <c r="BD669" s="1909"/>
      <c r="BE669" s="1909"/>
      <c r="BF669" s="1909"/>
      <c r="BG669" s="1909"/>
      <c r="BH669" s="1909"/>
      <c r="BI669" s="1909"/>
    </row>
    <row r="670" spans="1:61">
      <c r="A670" s="1956"/>
      <c r="B670" s="1955"/>
      <c r="C670" s="1955"/>
      <c r="D670" s="1955"/>
      <c r="E670" s="1955"/>
      <c r="F670" s="1955"/>
      <c r="G670" s="1955"/>
      <c r="H670" s="1909"/>
      <c r="I670" s="1909"/>
      <c r="J670" s="1909"/>
      <c r="K670" s="1909"/>
      <c r="L670" s="1909"/>
      <c r="M670" s="1909"/>
      <c r="N670" s="1909"/>
      <c r="O670" s="1909"/>
      <c r="P670" s="1909"/>
      <c r="Q670" s="1909"/>
      <c r="R670" s="1909"/>
      <c r="S670" s="1909"/>
      <c r="T670" s="1909"/>
      <c r="U670" s="1909"/>
      <c r="V670" s="1909"/>
      <c r="W670" s="1909"/>
      <c r="X670" s="1909"/>
      <c r="Y670" s="1909"/>
      <c r="Z670" s="1909"/>
      <c r="AA670" s="1909"/>
      <c r="AB670" s="1909"/>
      <c r="AC670" s="1909"/>
      <c r="AD670" s="1909"/>
      <c r="AE670" s="1909"/>
      <c r="AF670" s="1909"/>
      <c r="AG670" s="1909"/>
      <c r="AH670" s="1909"/>
      <c r="AI670" s="1909"/>
      <c r="AJ670" s="1909"/>
      <c r="AK670" s="1909"/>
      <c r="AL670" s="1909"/>
      <c r="AM670" s="1909"/>
      <c r="AN670" s="1909"/>
      <c r="AO670" s="1909"/>
      <c r="AP670" s="1909"/>
      <c r="AQ670" s="1909"/>
      <c r="AR670" s="1909"/>
      <c r="AS670" s="1909"/>
      <c r="AT670" s="1909"/>
      <c r="AU670" s="1909"/>
      <c r="AV670" s="1909"/>
      <c r="AW670" s="1909"/>
      <c r="AX670" s="1909"/>
      <c r="AY670" s="1909"/>
      <c r="AZ670" s="1909"/>
      <c r="BA670" s="1909"/>
      <c r="BB670" s="1909"/>
      <c r="BC670" s="1909"/>
      <c r="BD670" s="1909"/>
      <c r="BE670" s="1909"/>
      <c r="BF670" s="1909"/>
      <c r="BG670" s="1909"/>
      <c r="BH670" s="1909"/>
      <c r="BI670" s="1909"/>
    </row>
    <row r="671" spans="1:61">
      <c r="A671" s="1956"/>
      <c r="B671" s="1955"/>
      <c r="C671" s="1955"/>
      <c r="D671" s="1955"/>
      <c r="E671" s="1955"/>
      <c r="F671" s="1955"/>
      <c r="G671" s="1955"/>
      <c r="H671" s="1909"/>
      <c r="I671" s="1909"/>
      <c r="J671" s="1909"/>
      <c r="K671" s="1909"/>
      <c r="L671" s="1909"/>
      <c r="M671" s="1909"/>
      <c r="N671" s="1909"/>
      <c r="O671" s="1909"/>
      <c r="P671" s="1909"/>
      <c r="Q671" s="1909"/>
      <c r="R671" s="1909"/>
      <c r="S671" s="1909"/>
      <c r="T671" s="1909"/>
      <c r="U671" s="1909"/>
      <c r="V671" s="1909"/>
      <c r="W671" s="1909"/>
      <c r="X671" s="1909"/>
      <c r="Y671" s="1909"/>
      <c r="Z671" s="1909"/>
      <c r="AA671" s="1909"/>
      <c r="AB671" s="1909"/>
      <c r="AC671" s="1909"/>
      <c r="AD671" s="1909"/>
      <c r="AE671" s="1909"/>
      <c r="AF671" s="1909"/>
      <c r="AG671" s="1909"/>
      <c r="AH671" s="1909"/>
      <c r="AI671" s="1909"/>
      <c r="AJ671" s="1909"/>
      <c r="AK671" s="1909"/>
      <c r="AL671" s="1909"/>
      <c r="AM671" s="1909"/>
      <c r="AN671" s="1909"/>
      <c r="AO671" s="1909"/>
      <c r="AP671" s="1909"/>
      <c r="AQ671" s="1909"/>
      <c r="AR671" s="1909"/>
      <c r="AS671" s="1909"/>
      <c r="AT671" s="1909"/>
      <c r="AU671" s="1909"/>
      <c r="AV671" s="1909"/>
      <c r="AW671" s="1909"/>
      <c r="AX671" s="1909"/>
      <c r="AY671" s="1909"/>
      <c r="AZ671" s="1909"/>
      <c r="BA671" s="1909"/>
      <c r="BB671" s="1909"/>
      <c r="BC671" s="1909"/>
      <c r="BD671" s="1909"/>
      <c r="BE671" s="1909"/>
      <c r="BF671" s="1909"/>
      <c r="BG671" s="1909"/>
      <c r="BH671" s="1909"/>
      <c r="BI671" s="1909"/>
    </row>
    <row r="672" spans="1:61">
      <c r="A672" s="1956"/>
      <c r="B672" s="1955"/>
      <c r="C672" s="1955"/>
      <c r="D672" s="1955"/>
      <c r="E672" s="1955"/>
      <c r="F672" s="1955"/>
      <c r="G672" s="1955"/>
      <c r="H672" s="1909"/>
      <c r="I672" s="1909"/>
      <c r="J672" s="1909"/>
      <c r="K672" s="1909"/>
      <c r="L672" s="1909"/>
      <c r="M672" s="1909"/>
      <c r="N672" s="1909"/>
      <c r="O672" s="1909"/>
      <c r="P672" s="1909"/>
      <c r="Q672" s="1909"/>
      <c r="R672" s="1909"/>
      <c r="S672" s="1909"/>
      <c r="T672" s="1909"/>
      <c r="U672" s="1909"/>
      <c r="V672" s="1909"/>
      <c r="W672" s="1909"/>
      <c r="X672" s="1909"/>
      <c r="Y672" s="1909"/>
      <c r="Z672" s="1909"/>
      <c r="AA672" s="1909"/>
      <c r="AB672" s="1909"/>
      <c r="AC672" s="1909"/>
      <c r="AD672" s="1909"/>
      <c r="AE672" s="1909"/>
      <c r="AF672" s="1909"/>
      <c r="AG672" s="1909"/>
      <c r="AH672" s="1909"/>
      <c r="AI672" s="1909"/>
      <c r="AJ672" s="1909"/>
      <c r="AK672" s="1909"/>
      <c r="AL672" s="1909"/>
      <c r="AM672" s="1909"/>
      <c r="AN672" s="1909"/>
      <c r="AO672" s="1909"/>
      <c r="AP672" s="1909"/>
      <c r="AQ672" s="1909"/>
      <c r="AR672" s="1909"/>
      <c r="AS672" s="1909"/>
      <c r="AT672" s="1909"/>
      <c r="AU672" s="1909"/>
      <c r="AV672" s="1909"/>
      <c r="AW672" s="1909"/>
      <c r="AX672" s="1909"/>
      <c r="AY672" s="1909"/>
      <c r="AZ672" s="1909"/>
      <c r="BA672" s="1909"/>
      <c r="BB672" s="1909"/>
      <c r="BC672" s="1909"/>
      <c r="BD672" s="1909"/>
      <c r="BE672" s="1909"/>
      <c r="BF672" s="1909"/>
      <c r="BG672" s="1909"/>
      <c r="BH672" s="1909"/>
      <c r="BI672" s="1909"/>
    </row>
    <row r="673" spans="1:61">
      <c r="A673" s="1956"/>
      <c r="B673" s="1955"/>
      <c r="C673" s="1955"/>
      <c r="D673" s="1955"/>
      <c r="E673" s="1955"/>
      <c r="F673" s="1955"/>
      <c r="G673" s="1955"/>
      <c r="H673" s="1909"/>
      <c r="I673" s="1909"/>
      <c r="J673" s="1909"/>
      <c r="K673" s="1909"/>
      <c r="L673" s="1909"/>
      <c r="M673" s="1909"/>
      <c r="N673" s="1909"/>
      <c r="O673" s="1909"/>
      <c r="P673" s="1909"/>
      <c r="Q673" s="1909"/>
      <c r="R673" s="1909"/>
      <c r="S673" s="1909"/>
      <c r="T673" s="1909"/>
      <c r="U673" s="1909"/>
      <c r="V673" s="1909"/>
      <c r="W673" s="1909"/>
      <c r="X673" s="1909"/>
      <c r="Y673" s="1909"/>
      <c r="Z673" s="1909"/>
      <c r="AA673" s="1909"/>
      <c r="AB673" s="1909"/>
      <c r="AC673" s="1909"/>
      <c r="AD673" s="1909"/>
      <c r="AE673" s="1909"/>
      <c r="AF673" s="1909"/>
      <c r="AG673" s="1909"/>
      <c r="AH673" s="1909"/>
      <c r="AI673" s="1909"/>
      <c r="AJ673" s="1909"/>
      <c r="AK673" s="1909"/>
      <c r="AL673" s="1909"/>
      <c r="AM673" s="1909"/>
      <c r="AN673" s="1909"/>
      <c r="AO673" s="1909"/>
      <c r="AP673" s="1909"/>
      <c r="AQ673" s="1909"/>
      <c r="AR673" s="1909"/>
      <c r="AS673" s="1909"/>
      <c r="AT673" s="1909"/>
      <c r="AU673" s="1909"/>
      <c r="AV673" s="1909"/>
      <c r="AW673" s="1909"/>
      <c r="AX673" s="1909"/>
      <c r="AY673" s="1909"/>
      <c r="AZ673" s="1909"/>
      <c r="BA673" s="1909"/>
      <c r="BB673" s="1909"/>
      <c r="BC673" s="1909"/>
      <c r="BD673" s="1909"/>
      <c r="BE673" s="1909"/>
      <c r="BF673" s="1909"/>
      <c r="BG673" s="1909"/>
      <c r="BH673" s="1909"/>
      <c r="BI673" s="1909"/>
    </row>
    <row r="674" spans="1:61">
      <c r="A674" s="1956"/>
      <c r="B674" s="1955"/>
      <c r="C674" s="1955"/>
      <c r="D674" s="1955"/>
      <c r="E674" s="1955"/>
      <c r="F674" s="1955"/>
      <c r="G674" s="1955"/>
      <c r="H674" s="1909"/>
      <c r="I674" s="1909"/>
      <c r="J674" s="1909"/>
      <c r="K674" s="1909"/>
      <c r="L674" s="1909"/>
      <c r="M674" s="1909"/>
      <c r="N674" s="1909"/>
      <c r="O674" s="1909"/>
      <c r="P674" s="1909"/>
      <c r="Q674" s="1909"/>
      <c r="R674" s="1909"/>
      <c r="S674" s="1909"/>
      <c r="T674" s="1909"/>
      <c r="U674" s="1909"/>
      <c r="V674" s="1909"/>
      <c r="W674" s="1909"/>
      <c r="X674" s="1909"/>
      <c r="Y674" s="1909"/>
      <c r="Z674" s="1909"/>
      <c r="AA674" s="1909"/>
      <c r="AB674" s="1909"/>
      <c r="AC674" s="1909"/>
      <c r="AD674" s="1909"/>
      <c r="AE674" s="1909"/>
      <c r="AF674" s="1909"/>
      <c r="AG674" s="1909"/>
      <c r="AH674" s="1909"/>
      <c r="AI674" s="1909"/>
      <c r="AJ674" s="1909"/>
      <c r="AK674" s="1909"/>
      <c r="AL674" s="1909"/>
      <c r="AM674" s="1909"/>
      <c r="AN674" s="1909"/>
      <c r="AO674" s="1909"/>
      <c r="AP674" s="1909"/>
      <c r="AQ674" s="1909"/>
      <c r="AR674" s="1909"/>
      <c r="AS674" s="1909"/>
      <c r="AT674" s="1909"/>
      <c r="AU674" s="1909"/>
      <c r="AV674" s="1909"/>
      <c r="AW674" s="1909"/>
      <c r="AX674" s="1909"/>
      <c r="AY674" s="1909"/>
      <c r="AZ674" s="1909"/>
      <c r="BA674" s="1909"/>
      <c r="BB674" s="1909"/>
      <c r="BC674" s="1909"/>
      <c r="BD674" s="1909"/>
      <c r="BE674" s="1909"/>
      <c r="BF674" s="1909"/>
      <c r="BG674" s="1909"/>
      <c r="BH674" s="1909"/>
      <c r="BI674" s="1909"/>
    </row>
    <row r="675" spans="1:61">
      <c r="A675" s="1956"/>
      <c r="B675" s="1955"/>
      <c r="C675" s="1955"/>
      <c r="D675" s="1955"/>
      <c r="E675" s="1955"/>
      <c r="F675" s="1955"/>
      <c r="G675" s="1955"/>
      <c r="H675" s="1909"/>
      <c r="I675" s="1909"/>
      <c r="J675" s="1909"/>
      <c r="K675" s="1909"/>
      <c r="L675" s="1909"/>
      <c r="M675" s="1909"/>
      <c r="N675" s="1909"/>
      <c r="O675" s="1909"/>
      <c r="P675" s="1909"/>
      <c r="Q675" s="1909"/>
      <c r="R675" s="1909"/>
      <c r="S675" s="1909"/>
      <c r="T675" s="1909"/>
      <c r="U675" s="1909"/>
      <c r="V675" s="1909"/>
      <c r="W675" s="1909"/>
      <c r="X675" s="1909"/>
      <c r="Y675" s="1909"/>
      <c r="Z675" s="1909"/>
      <c r="AA675" s="1909"/>
      <c r="AB675" s="1909"/>
      <c r="AC675" s="1909"/>
      <c r="AD675" s="1909"/>
      <c r="AE675" s="1909"/>
      <c r="AF675" s="1909"/>
      <c r="AG675" s="1909"/>
      <c r="AH675" s="1909"/>
      <c r="AI675" s="1909"/>
      <c r="AJ675" s="1909"/>
      <c r="AK675" s="1909"/>
      <c r="AL675" s="1909"/>
      <c r="AM675" s="1909"/>
      <c r="AN675" s="1909"/>
      <c r="AO675" s="1909"/>
      <c r="AP675" s="1909"/>
      <c r="AQ675" s="1909"/>
      <c r="AR675" s="1909"/>
      <c r="AS675" s="1909"/>
      <c r="AT675" s="1909"/>
      <c r="AU675" s="1909"/>
      <c r="AV675" s="1909"/>
      <c r="AW675" s="1909"/>
      <c r="AX675" s="1909"/>
      <c r="AY675" s="1909"/>
      <c r="AZ675" s="1909"/>
      <c r="BA675" s="1909"/>
      <c r="BB675" s="1909"/>
      <c r="BC675" s="1909"/>
      <c r="BD675" s="1909"/>
      <c r="BE675" s="1909"/>
      <c r="BF675" s="1909"/>
      <c r="BG675" s="1909"/>
      <c r="BH675" s="1909"/>
      <c r="BI675" s="1909"/>
    </row>
    <row r="676" spans="1:61">
      <c r="A676" s="1956"/>
      <c r="B676" s="1955"/>
      <c r="C676" s="1955"/>
      <c r="D676" s="1955"/>
      <c r="E676" s="1955"/>
      <c r="F676" s="1955"/>
      <c r="G676" s="1955"/>
      <c r="H676" s="1909"/>
      <c r="I676" s="1909"/>
      <c r="J676" s="1909"/>
      <c r="K676" s="1909"/>
      <c r="L676" s="1909"/>
      <c r="M676" s="1909"/>
      <c r="N676" s="1909"/>
      <c r="O676" s="1909"/>
      <c r="P676" s="1909"/>
      <c r="Q676" s="1909"/>
      <c r="R676" s="1909"/>
      <c r="S676" s="1909"/>
      <c r="T676" s="1909"/>
      <c r="U676" s="1909"/>
      <c r="V676" s="1909"/>
      <c r="W676" s="1909"/>
      <c r="X676" s="1909"/>
      <c r="Y676" s="1909"/>
      <c r="Z676" s="1909"/>
      <c r="AA676" s="1909"/>
      <c r="AB676" s="1909"/>
      <c r="AC676" s="1909"/>
      <c r="AD676" s="1909"/>
      <c r="AE676" s="1909"/>
      <c r="AF676" s="1909"/>
      <c r="AG676" s="1909"/>
      <c r="AH676" s="1909"/>
      <c r="AI676" s="1909"/>
      <c r="AJ676" s="1909"/>
      <c r="AK676" s="1909"/>
      <c r="AL676" s="1909"/>
      <c r="AM676" s="1909"/>
      <c r="AN676" s="1909"/>
      <c r="AO676" s="1909"/>
      <c r="AP676" s="1909"/>
      <c r="AQ676" s="1909"/>
      <c r="AR676" s="1909"/>
      <c r="AS676" s="1909"/>
      <c r="AT676" s="1909"/>
      <c r="AU676" s="1909"/>
      <c r="AV676" s="1909"/>
      <c r="AW676" s="1909"/>
      <c r="AX676" s="1909"/>
      <c r="AY676" s="1909"/>
      <c r="AZ676" s="1909"/>
      <c r="BA676" s="1909"/>
      <c r="BB676" s="1909"/>
      <c r="BC676" s="1909"/>
      <c r="BD676" s="1909"/>
      <c r="BE676" s="1909"/>
      <c r="BF676" s="1909"/>
      <c r="BG676" s="1909"/>
      <c r="BH676" s="1909"/>
      <c r="BI676" s="1909"/>
    </row>
    <row r="677" spans="1:61">
      <c r="A677" s="1956"/>
      <c r="B677" s="1955"/>
      <c r="C677" s="1955"/>
      <c r="D677" s="1955"/>
      <c r="E677" s="1955"/>
      <c r="F677" s="1955"/>
      <c r="G677" s="1955"/>
      <c r="H677" s="1909"/>
      <c r="I677" s="1909"/>
      <c r="J677" s="1909"/>
      <c r="K677" s="1909"/>
      <c r="L677" s="1909"/>
      <c r="M677" s="1909"/>
      <c r="N677" s="1909"/>
      <c r="O677" s="1909"/>
      <c r="P677" s="1909"/>
      <c r="Q677" s="1909"/>
      <c r="R677" s="1909"/>
      <c r="S677" s="1909"/>
      <c r="T677" s="1909"/>
      <c r="U677" s="1909"/>
      <c r="V677" s="1909"/>
      <c r="W677" s="1909"/>
      <c r="X677" s="1909"/>
      <c r="Y677" s="1909"/>
      <c r="Z677" s="1909"/>
      <c r="AA677" s="1909"/>
      <c r="AB677" s="1909"/>
      <c r="AC677" s="1909"/>
      <c r="AD677" s="1909"/>
      <c r="AE677" s="1909"/>
      <c r="AF677" s="1909"/>
      <c r="AG677" s="1909"/>
      <c r="AH677" s="1909"/>
      <c r="AI677" s="1909"/>
      <c r="AJ677" s="1909"/>
      <c r="AK677" s="1909"/>
      <c r="AL677" s="1909"/>
      <c r="AM677" s="1909"/>
      <c r="AN677" s="1909"/>
      <c r="AO677" s="1909"/>
      <c r="AP677" s="1909"/>
      <c r="AQ677" s="1909"/>
      <c r="AR677" s="1909"/>
      <c r="AS677" s="1909"/>
      <c r="AT677" s="1909"/>
      <c r="AU677" s="1909"/>
      <c r="AV677" s="1909"/>
      <c r="AW677" s="1909"/>
      <c r="AX677" s="1909"/>
      <c r="AY677" s="1909"/>
      <c r="AZ677" s="1909"/>
      <c r="BA677" s="1909"/>
      <c r="BB677" s="1909"/>
      <c r="BC677" s="1909"/>
      <c r="BD677" s="1909"/>
      <c r="BE677" s="1909"/>
      <c r="BF677" s="1909"/>
      <c r="BG677" s="1909"/>
      <c r="BH677" s="1909"/>
      <c r="BI677" s="1909"/>
    </row>
    <row r="678" spans="1:61">
      <c r="A678" s="1956"/>
      <c r="B678" s="1955"/>
      <c r="C678" s="1955"/>
      <c r="D678" s="1955"/>
      <c r="E678" s="1955"/>
      <c r="F678" s="1955"/>
      <c r="G678" s="1955"/>
      <c r="H678" s="1909"/>
      <c r="I678" s="1909"/>
      <c r="J678" s="1909"/>
      <c r="K678" s="1909"/>
      <c r="L678" s="1909"/>
      <c r="M678" s="1909"/>
      <c r="N678" s="1909"/>
      <c r="O678" s="1909"/>
      <c r="P678" s="1909"/>
      <c r="Q678" s="1909"/>
      <c r="R678" s="1909"/>
      <c r="S678" s="1909"/>
      <c r="T678" s="1909"/>
      <c r="U678" s="1909"/>
      <c r="V678" s="1909"/>
      <c r="W678" s="1909"/>
      <c r="X678" s="1909"/>
      <c r="Y678" s="1909"/>
      <c r="Z678" s="1909"/>
      <c r="AA678" s="1909"/>
      <c r="AB678" s="1909"/>
      <c r="AC678" s="1909"/>
      <c r="AD678" s="1909"/>
      <c r="AE678" s="1909"/>
      <c r="AF678" s="1909"/>
      <c r="AG678" s="1909"/>
      <c r="AH678" s="1909"/>
      <c r="AI678" s="1909"/>
      <c r="AJ678" s="1909"/>
      <c r="AK678" s="1909"/>
      <c r="AL678" s="1909"/>
      <c r="AM678" s="1909"/>
      <c r="AN678" s="1909"/>
      <c r="AO678" s="1909"/>
      <c r="AP678" s="1909"/>
      <c r="AQ678" s="1909"/>
      <c r="AR678" s="1909"/>
      <c r="AS678" s="1909"/>
      <c r="AT678" s="1909"/>
      <c r="AU678" s="1909"/>
      <c r="AV678" s="1909"/>
      <c r="AW678" s="1909"/>
      <c r="AX678" s="1909"/>
      <c r="AY678" s="1909"/>
      <c r="AZ678" s="1909"/>
      <c r="BA678" s="1909"/>
      <c r="BB678" s="1909"/>
      <c r="BC678" s="1909"/>
      <c r="BD678" s="1909"/>
      <c r="BE678" s="1909"/>
      <c r="BF678" s="1909"/>
      <c r="BG678" s="1909"/>
      <c r="BH678" s="1909"/>
      <c r="BI678" s="1909"/>
    </row>
    <row r="679" spans="1:61">
      <c r="A679" s="1956"/>
      <c r="B679" s="1955"/>
      <c r="C679" s="1955"/>
      <c r="D679" s="1955"/>
      <c r="E679" s="1955"/>
      <c r="F679" s="1955"/>
      <c r="G679" s="1955"/>
      <c r="H679" s="1909"/>
      <c r="I679" s="1909"/>
      <c r="J679" s="1909"/>
      <c r="K679" s="1909"/>
      <c r="L679" s="1909"/>
      <c r="M679" s="1909"/>
      <c r="N679" s="1909"/>
      <c r="O679" s="1909"/>
      <c r="P679" s="1909"/>
      <c r="Q679" s="1909"/>
      <c r="R679" s="1909"/>
      <c r="S679" s="1909"/>
      <c r="T679" s="1909"/>
      <c r="U679" s="1909"/>
      <c r="V679" s="1909"/>
      <c r="W679" s="1909"/>
      <c r="X679" s="1909"/>
      <c r="Y679" s="1909"/>
      <c r="Z679" s="1909"/>
      <c r="AA679" s="1909"/>
      <c r="AB679" s="1909"/>
      <c r="AC679" s="1909"/>
      <c r="AD679" s="1909"/>
      <c r="AE679" s="1909"/>
      <c r="AF679" s="1909"/>
      <c r="AG679" s="1909"/>
      <c r="AH679" s="1909"/>
      <c r="AI679" s="1909"/>
      <c r="AJ679" s="1909"/>
      <c r="AK679" s="1909"/>
      <c r="AL679" s="1909"/>
      <c r="AM679" s="1909"/>
      <c r="AN679" s="1909"/>
      <c r="AO679" s="1909"/>
      <c r="AP679" s="1909"/>
      <c r="AQ679" s="1909"/>
      <c r="AR679" s="1909"/>
      <c r="AS679" s="1909"/>
      <c r="AT679" s="1909"/>
      <c r="AU679" s="1909"/>
      <c r="AV679" s="1909"/>
      <c r="AW679" s="1909"/>
      <c r="AX679" s="1909"/>
      <c r="AY679" s="1909"/>
      <c r="AZ679" s="1909"/>
      <c r="BA679" s="1909"/>
      <c r="BB679" s="1909"/>
      <c r="BC679" s="1909"/>
      <c r="BD679" s="1909"/>
      <c r="BE679" s="1909"/>
      <c r="BF679" s="1909"/>
      <c r="BG679" s="1909"/>
      <c r="BH679" s="1909"/>
      <c r="BI679" s="1909"/>
    </row>
    <row r="680" spans="1:61">
      <c r="A680" s="1956"/>
      <c r="B680" s="1955"/>
      <c r="C680" s="1955"/>
      <c r="D680" s="1955"/>
      <c r="E680" s="1955"/>
      <c r="F680" s="1955"/>
      <c r="G680" s="1955"/>
      <c r="H680" s="1909"/>
      <c r="I680" s="1909"/>
      <c r="J680" s="1909"/>
      <c r="K680" s="1909"/>
      <c r="L680" s="1909"/>
      <c r="M680" s="1909"/>
      <c r="N680" s="1909"/>
      <c r="O680" s="1909"/>
      <c r="P680" s="1909"/>
      <c r="Q680" s="1909"/>
      <c r="R680" s="1909"/>
      <c r="S680" s="1909"/>
      <c r="T680" s="1909"/>
      <c r="U680" s="1909"/>
      <c r="V680" s="1909"/>
      <c r="W680" s="1909"/>
      <c r="X680" s="1909"/>
      <c r="Y680" s="1909"/>
      <c r="Z680" s="1909"/>
      <c r="AA680" s="1909"/>
      <c r="AB680" s="1909"/>
      <c r="AC680" s="1909"/>
      <c r="AD680" s="1909"/>
      <c r="AE680" s="1909"/>
      <c r="AF680" s="1909"/>
      <c r="AG680" s="1909"/>
      <c r="AH680" s="1909"/>
      <c r="AI680" s="1909"/>
      <c r="AJ680" s="1909"/>
      <c r="AK680" s="1909"/>
      <c r="AL680" s="1909"/>
      <c r="AM680" s="1909"/>
      <c r="AN680" s="1909"/>
      <c r="AO680" s="1909"/>
      <c r="AP680" s="1909"/>
      <c r="AQ680" s="1909"/>
      <c r="AR680" s="1909"/>
      <c r="AS680" s="1909"/>
      <c r="AT680" s="1909"/>
      <c r="AU680" s="1909"/>
      <c r="AV680" s="1909"/>
      <c r="AW680" s="1909"/>
      <c r="AX680" s="1909"/>
      <c r="AY680" s="1909"/>
      <c r="AZ680" s="1909"/>
      <c r="BA680" s="1909"/>
      <c r="BB680" s="1909"/>
      <c r="BC680" s="1909"/>
      <c r="BD680" s="1909"/>
      <c r="BE680" s="1909"/>
      <c r="BF680" s="1909"/>
      <c r="BG680" s="1909"/>
      <c r="BH680" s="1909"/>
      <c r="BI680" s="1909"/>
    </row>
    <row r="681" spans="1:61">
      <c r="A681" s="1956"/>
      <c r="B681" s="1955"/>
      <c r="C681" s="1955"/>
      <c r="D681" s="1955"/>
      <c r="E681" s="1955"/>
      <c r="F681" s="1955"/>
      <c r="G681" s="1955"/>
      <c r="H681" s="1909"/>
      <c r="I681" s="1909"/>
      <c r="J681" s="1909"/>
      <c r="K681" s="1909"/>
      <c r="L681" s="1909"/>
      <c r="M681" s="1909"/>
      <c r="N681" s="1909"/>
      <c r="O681" s="1909"/>
      <c r="P681" s="1909"/>
      <c r="Q681" s="1909"/>
      <c r="R681" s="1909"/>
      <c r="S681" s="1909"/>
      <c r="T681" s="1909"/>
      <c r="U681" s="1909"/>
      <c r="V681" s="1909"/>
      <c r="W681" s="1909"/>
      <c r="X681" s="1909"/>
      <c r="Y681" s="1909"/>
      <c r="Z681" s="1909"/>
      <c r="AA681" s="1909"/>
      <c r="AB681" s="1909"/>
      <c r="AC681" s="1909"/>
      <c r="AD681" s="1909"/>
      <c r="AE681" s="1909"/>
      <c r="AF681" s="1909"/>
      <c r="AG681" s="1909"/>
      <c r="AH681" s="1909"/>
      <c r="AI681" s="1909"/>
      <c r="AJ681" s="1909"/>
      <c r="AK681" s="1909"/>
      <c r="AL681" s="1909"/>
      <c r="AM681" s="1909"/>
      <c r="AN681" s="1909"/>
      <c r="AO681" s="1909"/>
      <c r="AP681" s="1909"/>
      <c r="AQ681" s="1909"/>
      <c r="AR681" s="1909"/>
      <c r="AS681" s="1909"/>
      <c r="AT681" s="1909"/>
      <c r="AU681" s="1909"/>
      <c r="AV681" s="1909"/>
      <c r="AW681" s="1909"/>
      <c r="AX681" s="1909"/>
      <c r="AY681" s="1909"/>
      <c r="AZ681" s="1909"/>
      <c r="BA681" s="1909"/>
      <c r="BB681" s="1909"/>
      <c r="BC681" s="1909"/>
      <c r="BD681" s="1909"/>
      <c r="BE681" s="1909"/>
      <c r="BF681" s="1909"/>
      <c r="BG681" s="1909"/>
      <c r="BH681" s="1909"/>
      <c r="BI681" s="1909"/>
    </row>
    <row r="682" spans="1:61">
      <c r="A682" s="1956"/>
      <c r="B682" s="1955"/>
      <c r="C682" s="1955"/>
      <c r="D682" s="1955"/>
      <c r="E682" s="1955"/>
      <c r="F682" s="1955"/>
      <c r="G682" s="1955"/>
      <c r="H682" s="1909"/>
      <c r="I682" s="1909"/>
      <c r="J682" s="1909"/>
      <c r="K682" s="1909"/>
      <c r="L682" s="1909"/>
      <c r="M682" s="1909"/>
      <c r="N682" s="1909"/>
      <c r="O682" s="1909"/>
      <c r="P682" s="1909"/>
      <c r="Q682" s="1909"/>
      <c r="R682" s="1909"/>
      <c r="S682" s="1909"/>
      <c r="T682" s="1909"/>
      <c r="U682" s="1909"/>
      <c r="V682" s="1909"/>
      <c r="W682" s="1909"/>
      <c r="X682" s="1909"/>
      <c r="Y682" s="1909"/>
      <c r="Z682" s="1909"/>
      <c r="AA682" s="1909"/>
      <c r="AB682" s="1909"/>
      <c r="AC682" s="1909"/>
      <c r="AD682" s="1909"/>
      <c r="AE682" s="1909"/>
      <c r="AF682" s="1909"/>
      <c r="AG682" s="1909"/>
      <c r="AH682" s="1909"/>
      <c r="AI682" s="1909"/>
      <c r="AJ682" s="1909"/>
      <c r="AK682" s="1909"/>
      <c r="AL682" s="1909"/>
      <c r="AM682" s="1909"/>
      <c r="AN682" s="1909"/>
      <c r="AO682" s="1909"/>
      <c r="AP682" s="1909"/>
      <c r="AQ682" s="1909"/>
      <c r="AR682" s="1909"/>
      <c r="AS682" s="1909"/>
      <c r="AT682" s="1909"/>
      <c r="AU682" s="1909"/>
      <c r="AV682" s="1909"/>
      <c r="AW682" s="1909"/>
      <c r="AX682" s="1909"/>
      <c r="AY682" s="1909"/>
      <c r="AZ682" s="1909"/>
      <c r="BA682" s="1909"/>
      <c r="BB682" s="1909"/>
      <c r="BC682" s="1909"/>
      <c r="BD682" s="1909"/>
      <c r="BE682" s="1909"/>
      <c r="BF682" s="1909"/>
      <c r="BG682" s="1909"/>
      <c r="BH682" s="1909"/>
      <c r="BI682" s="1909"/>
    </row>
    <row r="683" spans="1:61">
      <c r="A683" s="1956"/>
      <c r="B683" s="1955"/>
      <c r="C683" s="1955"/>
      <c r="D683" s="1955"/>
      <c r="E683" s="1955"/>
      <c r="F683" s="1955"/>
      <c r="G683" s="1955"/>
      <c r="H683" s="1909"/>
      <c r="I683" s="1909"/>
      <c r="J683" s="1909"/>
      <c r="K683" s="1909"/>
      <c r="L683" s="1909"/>
      <c r="M683" s="1909"/>
      <c r="N683" s="1909"/>
      <c r="O683" s="1909"/>
      <c r="P683" s="1909"/>
      <c r="Q683" s="1909"/>
      <c r="R683" s="1909"/>
      <c r="S683" s="1909"/>
      <c r="T683" s="1909"/>
      <c r="U683" s="1909"/>
      <c r="V683" s="1909"/>
      <c r="W683" s="1909"/>
      <c r="X683" s="1909"/>
      <c r="Y683" s="1909"/>
      <c r="Z683" s="1909"/>
      <c r="AA683" s="1909"/>
      <c r="AB683" s="1909"/>
      <c r="AC683" s="1909"/>
      <c r="AD683" s="1909"/>
      <c r="AE683" s="1909"/>
      <c r="AF683" s="1909"/>
      <c r="AG683" s="1909"/>
      <c r="AH683" s="1909"/>
      <c r="AI683" s="1909"/>
      <c r="AJ683" s="1909"/>
      <c r="AK683" s="1909"/>
      <c r="AL683" s="1909"/>
      <c r="AM683" s="1909"/>
      <c r="AN683" s="1909"/>
      <c r="AO683" s="1909"/>
      <c r="AP683" s="1909"/>
      <c r="AQ683" s="1909"/>
      <c r="AR683" s="1909"/>
      <c r="AS683" s="1909"/>
      <c r="AT683" s="1909"/>
      <c r="AU683" s="1909"/>
      <c r="AV683" s="1909"/>
      <c r="AW683" s="1909"/>
      <c r="AX683" s="1909"/>
      <c r="AY683" s="1909"/>
      <c r="AZ683" s="1909"/>
      <c r="BA683" s="1909"/>
      <c r="BB683" s="1909"/>
      <c r="BC683" s="1909"/>
      <c r="BD683" s="1909"/>
      <c r="BE683" s="1909"/>
      <c r="BF683" s="1909"/>
      <c r="BG683" s="1909"/>
      <c r="BH683" s="1909"/>
      <c r="BI683" s="1909"/>
    </row>
    <row r="684" spans="1:61">
      <c r="A684" s="1956"/>
      <c r="B684" s="1955"/>
      <c r="C684" s="1955"/>
      <c r="D684" s="1955"/>
      <c r="E684" s="1955"/>
      <c r="F684" s="1955"/>
      <c r="G684" s="1955"/>
      <c r="H684" s="1909"/>
      <c r="I684" s="1909"/>
      <c r="J684" s="1909"/>
      <c r="K684" s="1909"/>
      <c r="L684" s="1909"/>
      <c r="M684" s="1909"/>
      <c r="N684" s="1909"/>
      <c r="O684" s="1909"/>
      <c r="P684" s="1909"/>
      <c r="Q684" s="1909"/>
      <c r="R684" s="1909"/>
      <c r="S684" s="1909"/>
      <c r="T684" s="1909"/>
      <c r="U684" s="1909"/>
      <c r="V684" s="1909"/>
      <c r="W684" s="1909"/>
      <c r="X684" s="1909"/>
      <c r="Y684" s="1909"/>
      <c r="Z684" s="1909"/>
      <c r="AA684" s="1909"/>
      <c r="AB684" s="1909"/>
      <c r="AC684" s="1909"/>
      <c r="AD684" s="1909"/>
      <c r="AE684" s="1909"/>
      <c r="AF684" s="1909"/>
      <c r="AG684" s="1909"/>
      <c r="AH684" s="1909"/>
      <c r="AI684" s="1909"/>
      <c r="AJ684" s="1909"/>
      <c r="AK684" s="1909"/>
      <c r="AL684" s="1909"/>
      <c r="AM684" s="1909"/>
      <c r="AN684" s="1909"/>
      <c r="AO684" s="1909"/>
      <c r="AP684" s="1909"/>
      <c r="AQ684" s="1909"/>
      <c r="AR684" s="1909"/>
      <c r="AS684" s="1909"/>
      <c r="AT684" s="1909"/>
      <c r="AU684" s="1909"/>
      <c r="AV684" s="1909"/>
      <c r="AW684" s="1909"/>
      <c r="AX684" s="1909"/>
      <c r="AY684" s="1909"/>
      <c r="AZ684" s="1909"/>
      <c r="BA684" s="1909"/>
      <c r="BB684" s="1909"/>
      <c r="BC684" s="1909"/>
      <c r="BD684" s="1909"/>
      <c r="BE684" s="1909"/>
      <c r="BF684" s="1909"/>
      <c r="BG684" s="1909"/>
      <c r="BH684" s="1909"/>
      <c r="BI684" s="1909"/>
    </row>
    <row r="685" spans="1:61">
      <c r="A685" s="1956"/>
      <c r="B685" s="1955"/>
      <c r="C685" s="1955"/>
      <c r="D685" s="1955"/>
      <c r="E685" s="1955"/>
      <c r="F685" s="1955"/>
      <c r="G685" s="1955"/>
      <c r="H685" s="1909"/>
      <c r="I685" s="1909"/>
      <c r="J685" s="1909"/>
      <c r="K685" s="1909"/>
      <c r="L685" s="1909"/>
      <c r="M685" s="1909"/>
      <c r="N685" s="1909"/>
      <c r="O685" s="1909"/>
      <c r="P685" s="1909"/>
      <c r="Q685" s="1909"/>
      <c r="R685" s="1909"/>
      <c r="S685" s="1909"/>
      <c r="T685" s="1909"/>
      <c r="U685" s="1909"/>
      <c r="V685" s="1909"/>
      <c r="W685" s="1909"/>
      <c r="X685" s="1909"/>
      <c r="Y685" s="1909"/>
      <c r="Z685" s="1909"/>
      <c r="AA685" s="1909"/>
      <c r="AB685" s="1909"/>
      <c r="AC685" s="1909"/>
      <c r="AD685" s="1909"/>
      <c r="AE685" s="1909"/>
      <c r="AF685" s="1909"/>
      <c r="AG685" s="1909"/>
      <c r="AH685" s="1909"/>
      <c r="AI685" s="1909"/>
      <c r="AJ685" s="1909"/>
      <c r="AK685" s="1909"/>
      <c r="AL685" s="1909"/>
      <c r="AM685" s="1909"/>
      <c r="AN685" s="1909"/>
      <c r="AO685" s="1909"/>
      <c r="AP685" s="1909"/>
      <c r="AQ685" s="1909"/>
      <c r="AR685" s="1909"/>
      <c r="AS685" s="1909"/>
      <c r="AT685" s="1909"/>
      <c r="AU685" s="1909"/>
      <c r="AV685" s="1909"/>
      <c r="AW685" s="1909"/>
      <c r="AX685" s="1909"/>
      <c r="AY685" s="1909"/>
      <c r="AZ685" s="1909"/>
      <c r="BA685" s="1909"/>
      <c r="BB685" s="1909"/>
      <c r="BC685" s="1909"/>
      <c r="BD685" s="1909"/>
      <c r="BE685" s="1909"/>
      <c r="BF685" s="1909"/>
      <c r="BG685" s="1909"/>
      <c r="BH685" s="1909"/>
      <c r="BI685" s="1909"/>
    </row>
    <row r="686" spans="1:61">
      <c r="A686" s="1956"/>
      <c r="B686" s="1955"/>
      <c r="C686" s="1955"/>
      <c r="D686" s="1955"/>
      <c r="E686" s="1955"/>
      <c r="F686" s="1955"/>
      <c r="G686" s="1955"/>
      <c r="H686" s="1909"/>
      <c r="I686" s="1909"/>
      <c r="J686" s="1909"/>
      <c r="K686" s="1909"/>
      <c r="L686" s="1909"/>
      <c r="M686" s="1909"/>
      <c r="N686" s="1909"/>
      <c r="O686" s="1909"/>
      <c r="P686" s="1909"/>
      <c r="Q686" s="1909"/>
      <c r="R686" s="1909"/>
      <c r="S686" s="1909"/>
      <c r="T686" s="1909"/>
      <c r="U686" s="1909"/>
      <c r="V686" s="1909"/>
      <c r="W686" s="1909"/>
      <c r="X686" s="1909"/>
      <c r="Y686" s="1909"/>
      <c r="Z686" s="1909"/>
      <c r="AA686" s="1909"/>
      <c r="AB686" s="1909"/>
      <c r="AC686" s="1909"/>
      <c r="AD686" s="1909"/>
      <c r="AE686" s="1909"/>
      <c r="AF686" s="1909"/>
      <c r="AG686" s="1909"/>
      <c r="AH686" s="1909"/>
      <c r="AI686" s="1909"/>
      <c r="AJ686" s="1909"/>
      <c r="AK686" s="1909"/>
      <c r="AL686" s="1909"/>
      <c r="AM686" s="1909"/>
      <c r="AN686" s="1909"/>
      <c r="AO686" s="1909"/>
      <c r="AP686" s="1909"/>
      <c r="AQ686" s="1909"/>
      <c r="AR686" s="1909"/>
      <c r="AS686" s="1909"/>
      <c r="AT686" s="1909"/>
      <c r="AU686" s="1909"/>
      <c r="AV686" s="1909"/>
      <c r="AW686" s="1909"/>
      <c r="AX686" s="1909"/>
      <c r="AY686" s="1909"/>
      <c r="AZ686" s="1909"/>
      <c r="BA686" s="1909"/>
      <c r="BB686" s="1909"/>
      <c r="BC686" s="1909"/>
      <c r="BD686" s="1909"/>
      <c r="BE686" s="1909"/>
      <c r="BF686" s="1909"/>
      <c r="BG686" s="1909"/>
      <c r="BH686" s="1909"/>
      <c r="BI686" s="1909"/>
    </row>
    <row r="687" spans="1:61">
      <c r="A687" s="1956"/>
      <c r="B687" s="1955"/>
      <c r="C687" s="1955"/>
      <c r="D687" s="1955"/>
      <c r="E687" s="1955"/>
      <c r="F687" s="1955"/>
      <c r="G687" s="1955"/>
      <c r="H687" s="1909"/>
      <c r="I687" s="1909"/>
      <c r="J687" s="1909"/>
      <c r="K687" s="1909"/>
      <c r="L687" s="1909"/>
      <c r="M687" s="1909"/>
      <c r="N687" s="1909"/>
      <c r="O687" s="1909"/>
      <c r="P687" s="1909"/>
      <c r="Q687" s="1909"/>
      <c r="R687" s="1909"/>
      <c r="S687" s="1909"/>
      <c r="T687" s="1909"/>
      <c r="U687" s="1909"/>
      <c r="V687" s="1909"/>
      <c r="W687" s="1909"/>
      <c r="X687" s="1909"/>
      <c r="Y687" s="1909"/>
      <c r="Z687" s="1909"/>
      <c r="AA687" s="1909"/>
      <c r="AB687" s="1909"/>
      <c r="AC687" s="1909"/>
      <c r="AD687" s="1909"/>
      <c r="AE687" s="1909"/>
      <c r="AF687" s="1909"/>
      <c r="AG687" s="1909"/>
      <c r="AH687" s="1909"/>
      <c r="AI687" s="1909"/>
      <c r="AJ687" s="1909"/>
      <c r="AK687" s="1909"/>
      <c r="AL687" s="1909"/>
      <c r="AM687" s="1909"/>
      <c r="AN687" s="1909"/>
      <c r="AO687" s="1909"/>
      <c r="AP687" s="1909"/>
      <c r="AQ687" s="1909"/>
      <c r="AR687" s="1909"/>
      <c r="AS687" s="1909"/>
      <c r="AT687" s="1909"/>
      <c r="AU687" s="1909"/>
      <c r="AV687" s="1909"/>
      <c r="AW687" s="1909"/>
      <c r="AX687" s="1909"/>
      <c r="AY687" s="1909"/>
      <c r="AZ687" s="1909"/>
      <c r="BA687" s="1909"/>
      <c r="BB687" s="1909"/>
      <c r="BC687" s="1909"/>
      <c r="BD687" s="1909"/>
      <c r="BE687" s="1909"/>
      <c r="BF687" s="1909"/>
      <c r="BG687" s="1909"/>
      <c r="BH687" s="1909"/>
      <c r="BI687" s="1909"/>
    </row>
    <row r="688" spans="1:61">
      <c r="A688" s="1956"/>
      <c r="B688" s="1955"/>
      <c r="C688" s="1955"/>
      <c r="D688" s="1955"/>
      <c r="E688" s="1955"/>
      <c r="F688" s="1955"/>
      <c r="G688" s="1955"/>
      <c r="H688" s="1909"/>
      <c r="I688" s="1909"/>
      <c r="J688" s="1909"/>
      <c r="K688" s="1909"/>
      <c r="L688" s="1909"/>
      <c r="M688" s="1909"/>
      <c r="N688" s="1909"/>
      <c r="O688" s="1909"/>
      <c r="P688" s="1909"/>
      <c r="Q688" s="1909"/>
      <c r="R688" s="1909"/>
      <c r="S688" s="1909"/>
      <c r="T688" s="1909"/>
      <c r="U688" s="1909"/>
      <c r="V688" s="1909"/>
      <c r="W688" s="1909"/>
      <c r="X688" s="1909"/>
      <c r="Y688" s="1909"/>
      <c r="Z688" s="1909"/>
      <c r="AA688" s="1909"/>
      <c r="AB688" s="1909"/>
      <c r="AC688" s="1909"/>
      <c r="AD688" s="1909"/>
      <c r="AE688" s="1909"/>
      <c r="AF688" s="1909"/>
      <c r="AG688" s="1909"/>
      <c r="AH688" s="1909"/>
      <c r="AI688" s="1909"/>
      <c r="AJ688" s="1909"/>
      <c r="AK688" s="1909"/>
      <c r="AL688" s="1909"/>
      <c r="AM688" s="1909"/>
      <c r="AN688" s="1909"/>
      <c r="AO688" s="1909"/>
      <c r="AP688" s="1909"/>
      <c r="AQ688" s="1909"/>
      <c r="AR688" s="1909"/>
      <c r="AS688" s="1909"/>
      <c r="AT688" s="1909"/>
      <c r="AU688" s="1909"/>
      <c r="AV688" s="1909"/>
      <c r="AW688" s="1909"/>
      <c r="AX688" s="1909"/>
      <c r="AY688" s="1909"/>
      <c r="AZ688" s="1909"/>
      <c r="BA688" s="1909"/>
      <c r="BB688" s="1909"/>
      <c r="BC688" s="1909"/>
      <c r="BD688" s="1909"/>
      <c r="BE688" s="1909"/>
      <c r="BF688" s="1909"/>
      <c r="BG688" s="1909"/>
      <c r="BH688" s="1909"/>
      <c r="BI688" s="1909"/>
    </row>
    <row r="689" spans="1:61">
      <c r="A689" s="1956"/>
      <c r="B689" s="1955"/>
      <c r="C689" s="1955"/>
      <c r="D689" s="1955"/>
      <c r="E689" s="1955"/>
      <c r="F689" s="1955"/>
      <c r="G689" s="1955"/>
      <c r="H689" s="1909"/>
      <c r="I689" s="1909"/>
      <c r="J689" s="1909"/>
      <c r="K689" s="1909"/>
      <c r="L689" s="1909"/>
      <c r="M689" s="1909"/>
      <c r="N689" s="1909"/>
      <c r="O689" s="1909"/>
      <c r="P689" s="1909"/>
      <c r="Q689" s="1909"/>
      <c r="R689" s="1909"/>
      <c r="S689" s="1909"/>
      <c r="T689" s="1909"/>
      <c r="U689" s="1909"/>
      <c r="V689" s="1909"/>
      <c r="W689" s="1909"/>
      <c r="X689" s="1909"/>
      <c r="Y689" s="1909"/>
      <c r="Z689" s="1909"/>
      <c r="AA689" s="1909"/>
      <c r="AB689" s="1909"/>
      <c r="AC689" s="1909"/>
      <c r="AD689" s="1909"/>
      <c r="AE689" s="1909"/>
      <c r="AF689" s="1909"/>
      <c r="AG689" s="1909"/>
      <c r="AH689" s="1909"/>
      <c r="AI689" s="1909"/>
      <c r="AJ689" s="1909"/>
      <c r="AK689" s="1909"/>
      <c r="AL689" s="1909"/>
      <c r="AM689" s="1909"/>
      <c r="AN689" s="1909"/>
      <c r="AO689" s="1909"/>
      <c r="AP689" s="1909"/>
      <c r="AQ689" s="1909"/>
      <c r="AR689" s="1909"/>
      <c r="AS689" s="1909"/>
      <c r="AT689" s="1909"/>
      <c r="AU689" s="1909"/>
      <c r="AV689" s="1909"/>
      <c r="AW689" s="1909"/>
      <c r="AX689" s="1909"/>
      <c r="AY689" s="1909"/>
      <c r="AZ689" s="1909"/>
      <c r="BA689" s="1909"/>
      <c r="BB689" s="1909"/>
      <c r="BC689" s="1909"/>
      <c r="BD689" s="1909"/>
      <c r="BE689" s="1909"/>
      <c r="BF689" s="1909"/>
      <c r="BG689" s="1909"/>
      <c r="BH689" s="1909"/>
      <c r="BI689" s="1909"/>
    </row>
    <row r="690" spans="1:61">
      <c r="A690" s="1956"/>
      <c r="B690" s="1955"/>
      <c r="C690" s="1955"/>
      <c r="D690" s="1955"/>
      <c r="E690" s="1955"/>
      <c r="F690" s="1955"/>
      <c r="G690" s="1955"/>
      <c r="H690" s="1909"/>
      <c r="I690" s="1909"/>
      <c r="J690" s="1909"/>
      <c r="K690" s="1909"/>
      <c r="L690" s="1909"/>
      <c r="M690" s="1909"/>
      <c r="N690" s="1909"/>
      <c r="O690" s="1909"/>
      <c r="P690" s="1909"/>
      <c r="Q690" s="1909"/>
      <c r="R690" s="1909"/>
      <c r="S690" s="1909"/>
      <c r="T690" s="1909"/>
      <c r="U690" s="1909"/>
      <c r="V690" s="1909"/>
      <c r="W690" s="1909"/>
      <c r="X690" s="1909"/>
      <c r="Y690" s="1909"/>
      <c r="Z690" s="1909"/>
      <c r="AA690" s="1909"/>
      <c r="AB690" s="1909"/>
      <c r="AC690" s="1909"/>
      <c r="AD690" s="1909"/>
      <c r="AE690" s="1909"/>
      <c r="AF690" s="1909"/>
      <c r="AG690" s="1909"/>
      <c r="AH690" s="1909"/>
      <c r="AI690" s="1909"/>
      <c r="AJ690" s="1909"/>
      <c r="AK690" s="1909"/>
      <c r="AL690" s="1909"/>
      <c r="AM690" s="1909"/>
      <c r="AN690" s="1909"/>
      <c r="AO690" s="1909"/>
      <c r="AP690" s="1909"/>
      <c r="AQ690" s="1909"/>
      <c r="AR690" s="1909"/>
      <c r="AS690" s="1909"/>
      <c r="AT690" s="1909"/>
      <c r="AU690" s="1909"/>
      <c r="AV690" s="1909"/>
      <c r="AW690" s="1909"/>
      <c r="AX690" s="1909"/>
      <c r="AY690" s="1909"/>
      <c r="AZ690" s="1909"/>
      <c r="BA690" s="1909"/>
      <c r="BB690" s="1909"/>
      <c r="BC690" s="1909"/>
      <c r="BD690" s="1909"/>
      <c r="BE690" s="1909"/>
      <c r="BF690" s="1909"/>
      <c r="BG690" s="1909"/>
      <c r="BH690" s="1909"/>
      <c r="BI690" s="1909"/>
    </row>
    <row r="691" spans="1:61">
      <c r="A691" s="1956"/>
      <c r="B691" s="1955"/>
      <c r="C691" s="1955"/>
      <c r="D691" s="1955"/>
      <c r="E691" s="1955"/>
      <c r="F691" s="1955"/>
      <c r="G691" s="1955"/>
      <c r="H691" s="1909"/>
      <c r="I691" s="1909"/>
      <c r="J691" s="1909"/>
      <c r="K691" s="1909"/>
      <c r="L691" s="1909"/>
      <c r="M691" s="1909"/>
      <c r="N691" s="1909"/>
      <c r="O691" s="1909"/>
      <c r="P691" s="1909"/>
      <c r="Q691" s="1909"/>
      <c r="R691" s="1909"/>
      <c r="S691" s="1909"/>
      <c r="T691" s="1909"/>
      <c r="U691" s="1909"/>
      <c r="V691" s="1909"/>
      <c r="W691" s="1909"/>
      <c r="X691" s="1909"/>
      <c r="Y691" s="1909"/>
      <c r="Z691" s="1909"/>
      <c r="AA691" s="1909"/>
      <c r="AB691" s="1909"/>
      <c r="AC691" s="1909"/>
      <c r="AD691" s="1909"/>
      <c r="AE691" s="1909"/>
      <c r="AF691" s="1909"/>
      <c r="AG691" s="1909"/>
      <c r="AH691" s="1909"/>
      <c r="AI691" s="1909"/>
      <c r="AJ691" s="1909"/>
      <c r="AK691" s="1909"/>
      <c r="AL691" s="1909"/>
      <c r="AM691" s="1909"/>
      <c r="AN691" s="1909"/>
      <c r="AO691" s="1909"/>
      <c r="AP691" s="1909"/>
      <c r="AQ691" s="1909"/>
      <c r="AR691" s="1909"/>
      <c r="AS691" s="1909"/>
      <c r="AT691" s="1909"/>
      <c r="AU691" s="1909"/>
      <c r="AV691" s="1909"/>
      <c r="AW691" s="1909"/>
      <c r="AX691" s="1909"/>
      <c r="AY691" s="1909"/>
      <c r="AZ691" s="1909"/>
      <c r="BA691" s="1909"/>
      <c r="BB691" s="1909"/>
      <c r="BC691" s="1909"/>
      <c r="BD691" s="1909"/>
      <c r="BE691" s="1909"/>
      <c r="BF691" s="1909"/>
      <c r="BG691" s="1909"/>
      <c r="BH691" s="1909"/>
      <c r="BI691" s="1909"/>
    </row>
    <row r="692" spans="1:61">
      <c r="A692" s="1956"/>
      <c r="B692" s="1955"/>
      <c r="C692" s="1955"/>
      <c r="D692" s="1955"/>
      <c r="E692" s="1955"/>
      <c r="F692" s="1955"/>
      <c r="G692" s="1955"/>
      <c r="H692" s="1909"/>
      <c r="I692" s="1909"/>
      <c r="J692" s="1909"/>
      <c r="K692" s="1909"/>
      <c r="L692" s="1909"/>
      <c r="M692" s="1909"/>
      <c r="N692" s="1909"/>
      <c r="O692" s="1909"/>
      <c r="P692" s="1909"/>
      <c r="Q692" s="1909"/>
      <c r="R692" s="1909"/>
      <c r="S692" s="1909"/>
      <c r="T692" s="1909"/>
      <c r="U692" s="1909"/>
      <c r="V692" s="1909"/>
      <c r="W692" s="1909"/>
      <c r="X692" s="1909"/>
      <c r="Y692" s="1909"/>
      <c r="Z692" s="1909"/>
      <c r="AA692" s="1909"/>
      <c r="AB692" s="1909"/>
      <c r="AC692" s="1909"/>
      <c r="AD692" s="1909"/>
      <c r="AE692" s="1909"/>
      <c r="AF692" s="1909"/>
      <c r="AG692" s="1909"/>
      <c r="AH692" s="1909"/>
      <c r="AI692" s="1909"/>
      <c r="AJ692" s="1909"/>
      <c r="AK692" s="1909"/>
      <c r="AL692" s="1909"/>
      <c r="AM692" s="1909"/>
      <c r="AN692" s="1909"/>
      <c r="AO692" s="1909"/>
      <c r="AP692" s="1909"/>
      <c r="AQ692" s="1909"/>
      <c r="AR692" s="1909"/>
      <c r="AS692" s="1909"/>
      <c r="AT692" s="1909"/>
      <c r="AU692" s="1909"/>
      <c r="AV692" s="1909"/>
      <c r="AW692" s="1909"/>
      <c r="AX692" s="1909"/>
      <c r="AY692" s="1909"/>
      <c r="AZ692" s="1909"/>
      <c r="BA692" s="1909"/>
      <c r="BB692" s="1909"/>
      <c r="BC692" s="1909"/>
      <c r="BD692" s="1909"/>
      <c r="BE692" s="1909"/>
      <c r="BF692" s="1909"/>
      <c r="BG692" s="1909"/>
      <c r="BH692" s="1909"/>
      <c r="BI692" s="1909"/>
    </row>
    <row r="693" spans="1:61">
      <c r="A693" s="1956"/>
      <c r="B693" s="1955"/>
      <c r="C693" s="1955"/>
      <c r="D693" s="1955"/>
      <c r="E693" s="1955"/>
      <c r="F693" s="1955"/>
      <c r="G693" s="1955"/>
      <c r="H693" s="1909"/>
      <c r="I693" s="1909"/>
      <c r="J693" s="1909"/>
      <c r="K693" s="1909"/>
      <c r="L693" s="1909"/>
      <c r="M693" s="1909"/>
      <c r="N693" s="1909"/>
      <c r="O693" s="1909"/>
      <c r="P693" s="1909"/>
      <c r="Q693" s="1909"/>
      <c r="R693" s="1909"/>
      <c r="S693" s="1909"/>
      <c r="T693" s="1909"/>
      <c r="U693" s="1909"/>
      <c r="V693" s="1909"/>
      <c r="W693" s="1909"/>
      <c r="X693" s="1909"/>
      <c r="Y693" s="1909"/>
      <c r="Z693" s="1909"/>
      <c r="AA693" s="1909"/>
      <c r="AB693" s="1909"/>
      <c r="AC693" s="1909"/>
      <c r="AD693" s="1909"/>
      <c r="AE693" s="1909"/>
      <c r="AF693" s="1909"/>
      <c r="AG693" s="1909"/>
      <c r="AH693" s="1909"/>
      <c r="AI693" s="1909"/>
      <c r="AJ693" s="1909"/>
      <c r="AK693" s="1909"/>
      <c r="AL693" s="1909"/>
      <c r="AM693" s="1909"/>
      <c r="AN693" s="1909"/>
      <c r="AO693" s="1909"/>
      <c r="AP693" s="1909"/>
      <c r="AQ693" s="1909"/>
      <c r="AR693" s="1909"/>
      <c r="AS693" s="1909"/>
      <c r="AT693" s="1909"/>
      <c r="AU693" s="1909"/>
      <c r="AV693" s="1909"/>
      <c r="AW693" s="1909"/>
      <c r="AX693" s="1909"/>
      <c r="AY693" s="1909"/>
      <c r="AZ693" s="1909"/>
      <c r="BA693" s="1909"/>
      <c r="BB693" s="1909"/>
      <c r="BC693" s="1909"/>
      <c r="BD693" s="1909"/>
      <c r="BE693" s="1909"/>
      <c r="BF693" s="1909"/>
      <c r="BG693" s="1909"/>
      <c r="BH693" s="1909"/>
      <c r="BI693" s="1909"/>
    </row>
    <row r="694" spans="1:61">
      <c r="A694" s="1956"/>
      <c r="B694" s="1955"/>
      <c r="C694" s="1955"/>
      <c r="D694" s="1955"/>
      <c r="E694" s="1955"/>
      <c r="F694" s="1955"/>
      <c r="G694" s="1955"/>
      <c r="H694" s="1909"/>
      <c r="I694" s="1909"/>
      <c r="J694" s="1909"/>
      <c r="K694" s="1909"/>
      <c r="L694" s="1909"/>
      <c r="M694" s="1909"/>
      <c r="N694" s="1909"/>
      <c r="O694" s="1909"/>
      <c r="P694" s="1909"/>
      <c r="Q694" s="1909"/>
      <c r="R694" s="1909"/>
      <c r="S694" s="1909"/>
      <c r="T694" s="1909"/>
      <c r="U694" s="1909"/>
      <c r="V694" s="1909"/>
      <c r="W694" s="1909"/>
      <c r="X694" s="1909"/>
      <c r="Y694" s="1909"/>
      <c r="Z694" s="1909"/>
      <c r="AA694" s="1909"/>
      <c r="AB694" s="1909"/>
      <c r="AC694" s="1909"/>
      <c r="AD694" s="1909"/>
      <c r="AE694" s="1909"/>
      <c r="AF694" s="1909"/>
      <c r="AG694" s="1909"/>
      <c r="AH694" s="1909"/>
      <c r="AI694" s="1909"/>
      <c r="AJ694" s="1909"/>
      <c r="AK694" s="1909"/>
      <c r="AL694" s="1909"/>
      <c r="AM694" s="1909"/>
      <c r="AN694" s="1909"/>
      <c r="AO694" s="1909"/>
      <c r="AP694" s="1909"/>
      <c r="AQ694" s="1909"/>
      <c r="AR694" s="1909"/>
      <c r="AS694" s="1909"/>
      <c r="AT694" s="1909"/>
      <c r="AU694" s="1909"/>
      <c r="AV694" s="1909"/>
      <c r="AW694" s="1909"/>
      <c r="AX694" s="1909"/>
      <c r="AY694" s="1909"/>
      <c r="AZ694" s="1909"/>
      <c r="BA694" s="1909"/>
      <c r="BB694" s="1909"/>
      <c r="BC694" s="1909"/>
      <c r="BD694" s="1909"/>
      <c r="BE694" s="1909"/>
      <c r="BF694" s="1909"/>
      <c r="BG694" s="1909"/>
      <c r="BH694" s="1909"/>
      <c r="BI694" s="1909"/>
    </row>
    <row r="695" spans="1:61">
      <c r="A695" s="1956"/>
      <c r="B695" s="1955"/>
      <c r="C695" s="1955"/>
      <c r="D695" s="1955"/>
      <c r="E695" s="1955"/>
      <c r="F695" s="1955"/>
      <c r="G695" s="1955"/>
      <c r="H695" s="1909"/>
      <c r="I695" s="1909"/>
      <c r="J695" s="1909"/>
      <c r="K695" s="1909"/>
      <c r="L695" s="1909"/>
      <c r="M695" s="1909"/>
      <c r="N695" s="1909"/>
      <c r="O695" s="1909"/>
      <c r="P695" s="1909"/>
      <c r="Q695" s="1909"/>
      <c r="R695" s="1909"/>
      <c r="S695" s="1909"/>
      <c r="T695" s="1909"/>
      <c r="U695" s="1909"/>
      <c r="V695" s="1909"/>
      <c r="W695" s="1909"/>
      <c r="X695" s="1909"/>
      <c r="Y695" s="1909"/>
      <c r="Z695" s="1909"/>
      <c r="AA695" s="1909"/>
      <c r="AB695" s="1909"/>
      <c r="AC695" s="1909"/>
      <c r="AD695" s="1909"/>
      <c r="AE695" s="1909"/>
      <c r="AF695" s="1909"/>
      <c r="AG695" s="1909"/>
      <c r="AH695" s="1909"/>
      <c r="AI695" s="1909"/>
      <c r="AJ695" s="1909"/>
      <c r="AK695" s="1909"/>
      <c r="AL695" s="1909"/>
      <c r="AM695" s="1909"/>
      <c r="AN695" s="1909"/>
      <c r="AO695" s="1909"/>
      <c r="AP695" s="1909"/>
      <c r="AQ695" s="1909"/>
      <c r="AR695" s="1909"/>
      <c r="AS695" s="1909"/>
      <c r="AT695" s="1909"/>
      <c r="AU695" s="1909"/>
      <c r="AV695" s="1909"/>
      <c r="AW695" s="1909"/>
      <c r="AX695" s="1909"/>
      <c r="AY695" s="1909"/>
      <c r="AZ695" s="1909"/>
      <c r="BA695" s="1909"/>
      <c r="BB695" s="1909"/>
      <c r="BC695" s="1909"/>
      <c r="BD695" s="1909"/>
      <c r="BE695" s="1909"/>
      <c r="BF695" s="1909"/>
      <c r="BG695" s="1909"/>
      <c r="BH695" s="1909"/>
      <c r="BI695" s="1909"/>
    </row>
    <row r="696" spans="1:61">
      <c r="A696" s="1956"/>
      <c r="B696" s="1955"/>
      <c r="C696" s="1955"/>
      <c r="D696" s="1955"/>
      <c r="E696" s="1955"/>
      <c r="F696" s="1955"/>
      <c r="G696" s="1955"/>
      <c r="H696" s="1909"/>
      <c r="I696" s="1909"/>
      <c r="J696" s="1909"/>
      <c r="K696" s="1909"/>
      <c r="L696" s="1909"/>
      <c r="M696" s="1909"/>
      <c r="N696" s="1909"/>
      <c r="O696" s="1909"/>
      <c r="P696" s="1909"/>
      <c r="Q696" s="1909"/>
      <c r="R696" s="1909"/>
      <c r="S696" s="1909"/>
      <c r="T696" s="1909"/>
      <c r="U696" s="1909"/>
      <c r="V696" s="1909"/>
      <c r="W696" s="1909"/>
      <c r="X696" s="1909"/>
      <c r="Y696" s="1909"/>
      <c r="Z696" s="1909"/>
      <c r="AA696" s="1909"/>
      <c r="AB696" s="1909"/>
      <c r="AC696" s="1909"/>
      <c r="AD696" s="1909"/>
      <c r="AE696" s="1909"/>
      <c r="AF696" s="1909"/>
      <c r="AG696" s="1909"/>
      <c r="AH696" s="1909"/>
      <c r="AI696" s="1909"/>
      <c r="AJ696" s="1909"/>
      <c r="AK696" s="1909"/>
      <c r="AL696" s="1909"/>
      <c r="AM696" s="1909"/>
      <c r="AN696" s="1909"/>
      <c r="AO696" s="1909"/>
      <c r="AP696" s="1909"/>
      <c r="AQ696" s="1909"/>
      <c r="AR696" s="1909"/>
      <c r="AS696" s="1909"/>
      <c r="AT696" s="1909"/>
      <c r="AU696" s="1909"/>
      <c r="AV696" s="1909"/>
      <c r="AW696" s="1909"/>
      <c r="AX696" s="1909"/>
      <c r="AY696" s="1909"/>
      <c r="AZ696" s="1909"/>
      <c r="BA696" s="1909"/>
      <c r="BB696" s="1909"/>
      <c r="BC696" s="1909"/>
      <c r="BD696" s="1909"/>
      <c r="BE696" s="1909"/>
      <c r="BF696" s="1909"/>
      <c r="BG696" s="1909"/>
      <c r="BH696" s="1909"/>
      <c r="BI696" s="1909"/>
    </row>
    <row r="697" spans="1:61">
      <c r="A697" s="1956"/>
      <c r="B697" s="1955"/>
      <c r="C697" s="1955"/>
      <c r="D697" s="1955"/>
      <c r="E697" s="1955"/>
      <c r="F697" s="1955"/>
      <c r="G697" s="1955"/>
      <c r="H697" s="1909"/>
      <c r="I697" s="1909"/>
      <c r="J697" s="1909"/>
      <c r="K697" s="1909"/>
      <c r="L697" s="1909"/>
      <c r="M697" s="1909"/>
      <c r="N697" s="1909"/>
      <c r="O697" s="1909"/>
      <c r="P697" s="1909"/>
      <c r="Q697" s="1909"/>
      <c r="R697" s="1909"/>
      <c r="S697" s="1909"/>
      <c r="T697" s="1909"/>
      <c r="U697" s="1909"/>
      <c r="V697" s="1909"/>
      <c r="W697" s="1909"/>
      <c r="X697" s="1909"/>
      <c r="Y697" s="1909"/>
      <c r="Z697" s="1909"/>
      <c r="AA697" s="1909"/>
      <c r="AB697" s="1909"/>
      <c r="AC697" s="1909"/>
      <c r="AD697" s="1909"/>
      <c r="AE697" s="1909"/>
      <c r="AF697" s="1909"/>
      <c r="AG697" s="1909"/>
      <c r="AH697" s="1909"/>
      <c r="AI697" s="1909"/>
      <c r="AJ697" s="1909"/>
      <c r="AK697" s="1909"/>
      <c r="AL697" s="1909"/>
      <c r="AM697" s="1909"/>
      <c r="AN697" s="1909"/>
      <c r="AO697" s="1909"/>
      <c r="AP697" s="1909"/>
      <c r="AQ697" s="1909"/>
      <c r="AR697" s="1909"/>
      <c r="AS697" s="1909"/>
      <c r="AT697" s="1909"/>
      <c r="AU697" s="1909"/>
      <c r="AV697" s="1909"/>
      <c r="AW697" s="1909"/>
      <c r="AX697" s="1909"/>
      <c r="AY697" s="1909"/>
      <c r="AZ697" s="1909"/>
      <c r="BA697" s="1909"/>
      <c r="BB697" s="1909"/>
      <c r="BC697" s="1909"/>
      <c r="BD697" s="1909"/>
      <c r="BE697" s="1909"/>
      <c r="BF697" s="1909"/>
      <c r="BG697" s="1909"/>
      <c r="BH697" s="1909"/>
      <c r="BI697" s="1909"/>
    </row>
    <row r="698" spans="1:61">
      <c r="A698" s="1956"/>
      <c r="B698" s="1955"/>
      <c r="C698" s="1955"/>
      <c r="D698" s="1955"/>
      <c r="E698" s="1955"/>
      <c r="F698" s="1955"/>
      <c r="G698" s="1955"/>
      <c r="H698" s="1909"/>
      <c r="I698" s="1909"/>
      <c r="J698" s="1909"/>
      <c r="K698" s="1909"/>
      <c r="L698" s="1909"/>
      <c r="M698" s="1909"/>
      <c r="N698" s="1909"/>
      <c r="O698" s="1909"/>
      <c r="P698" s="1909"/>
      <c r="Q698" s="1909"/>
      <c r="R698" s="1909"/>
      <c r="S698" s="1909"/>
      <c r="T698" s="1909"/>
      <c r="U698" s="1909"/>
      <c r="V698" s="1909"/>
      <c r="W698" s="1909"/>
      <c r="X698" s="1909"/>
      <c r="Y698" s="1909"/>
      <c r="Z698" s="1909"/>
      <c r="AA698" s="1909"/>
      <c r="AB698" s="1909"/>
      <c r="AC698" s="1909"/>
      <c r="AD698" s="1909"/>
      <c r="AE698" s="1909"/>
      <c r="AF698" s="1909"/>
      <c r="AG698" s="1909"/>
      <c r="AH698" s="1909"/>
      <c r="AI698" s="1909"/>
      <c r="AJ698" s="1909"/>
      <c r="AK698" s="1909"/>
      <c r="AL698" s="1909"/>
      <c r="AM698" s="1909"/>
      <c r="AN698" s="1909"/>
      <c r="AO698" s="1909"/>
      <c r="AP698" s="1909"/>
      <c r="AQ698" s="1909"/>
      <c r="AR698" s="1909"/>
      <c r="AS698" s="1909"/>
      <c r="AT698" s="1909"/>
      <c r="AU698" s="1909"/>
      <c r="AV698" s="1909"/>
      <c r="AW698" s="1909"/>
      <c r="AX698" s="1909"/>
      <c r="AY698" s="1909"/>
      <c r="AZ698" s="1909"/>
      <c r="BA698" s="1909"/>
      <c r="BB698" s="1909"/>
      <c r="BC698" s="1909"/>
      <c r="BD698" s="1909"/>
      <c r="BE698" s="1909"/>
      <c r="BF698" s="1909"/>
      <c r="BG698" s="1909"/>
      <c r="BH698" s="1909"/>
      <c r="BI698" s="1909"/>
    </row>
    <row r="699" spans="1:61">
      <c r="A699" s="1956"/>
      <c r="B699" s="1955"/>
      <c r="C699" s="1955"/>
      <c r="D699" s="1955"/>
      <c r="E699" s="1955"/>
      <c r="F699" s="1955"/>
      <c r="G699" s="1955"/>
      <c r="H699" s="1909"/>
      <c r="I699" s="1909"/>
      <c r="J699" s="1909"/>
      <c r="K699" s="1909"/>
      <c r="L699" s="1909"/>
      <c r="M699" s="1909"/>
      <c r="N699" s="1909"/>
      <c r="O699" s="1909"/>
      <c r="P699" s="1909"/>
      <c r="Q699" s="1909"/>
      <c r="R699" s="1909"/>
      <c r="S699" s="1909"/>
      <c r="T699" s="1909"/>
      <c r="U699" s="1909"/>
      <c r="V699" s="1909"/>
      <c r="W699" s="1909"/>
      <c r="X699" s="1909"/>
      <c r="Y699" s="1909"/>
      <c r="Z699" s="1909"/>
      <c r="AA699" s="1909"/>
      <c r="AB699" s="1909"/>
      <c r="AC699" s="1909"/>
      <c r="AD699" s="1909"/>
      <c r="AE699" s="1909"/>
      <c r="AF699" s="1909"/>
      <c r="AG699" s="1909"/>
      <c r="AH699" s="1909"/>
      <c r="AI699" s="1909"/>
      <c r="AJ699" s="1909"/>
      <c r="AK699" s="1909"/>
      <c r="AL699" s="1909"/>
      <c r="AM699" s="1909"/>
      <c r="AN699" s="1909"/>
      <c r="AO699" s="1909"/>
      <c r="AP699" s="1909"/>
      <c r="AQ699" s="1909"/>
      <c r="AR699" s="1909"/>
      <c r="AS699" s="1909"/>
      <c r="AT699" s="1909"/>
      <c r="AU699" s="1909"/>
      <c r="AV699" s="1909"/>
      <c r="AW699" s="1909"/>
      <c r="AX699" s="1909"/>
      <c r="AY699" s="1909"/>
      <c r="AZ699" s="1909"/>
      <c r="BA699" s="1909"/>
      <c r="BB699" s="1909"/>
      <c r="BC699" s="1909"/>
      <c r="BD699" s="1909"/>
      <c r="BE699" s="1909"/>
      <c r="BF699" s="1909"/>
      <c r="BG699" s="1909"/>
      <c r="BH699" s="1909"/>
      <c r="BI699" s="1909"/>
    </row>
    <row r="700" spans="1:61">
      <c r="A700" s="1956"/>
      <c r="B700" s="1955"/>
      <c r="C700" s="1955"/>
      <c r="D700" s="1955"/>
      <c r="E700" s="1955"/>
      <c r="F700" s="1955"/>
      <c r="G700" s="1955"/>
      <c r="H700" s="1909"/>
      <c r="I700" s="1909"/>
      <c r="J700" s="1909"/>
      <c r="K700" s="1909"/>
      <c r="L700" s="1909"/>
      <c r="M700" s="1909"/>
      <c r="N700" s="1909"/>
      <c r="O700" s="1909"/>
      <c r="P700" s="1909"/>
      <c r="Q700" s="1909"/>
      <c r="R700" s="1909"/>
      <c r="S700" s="1909"/>
      <c r="T700" s="1909"/>
      <c r="U700" s="1909"/>
      <c r="V700" s="1909"/>
      <c r="W700" s="1909"/>
      <c r="X700" s="1909"/>
      <c r="Y700" s="1909"/>
      <c r="Z700" s="1909"/>
      <c r="AA700" s="1909"/>
      <c r="AB700" s="1909"/>
      <c r="AC700" s="1909"/>
      <c r="AD700" s="1909"/>
      <c r="AE700" s="1909"/>
      <c r="AF700" s="1909"/>
      <c r="AG700" s="1909"/>
      <c r="AH700" s="1909"/>
      <c r="AI700" s="1909"/>
      <c r="AJ700" s="1909"/>
      <c r="AK700" s="1909"/>
      <c r="AL700" s="1909"/>
      <c r="AM700" s="1909"/>
      <c r="AN700" s="1909"/>
      <c r="AO700" s="1909"/>
      <c r="AP700" s="1909"/>
      <c r="AQ700" s="1909"/>
      <c r="AR700" s="1909"/>
      <c r="AS700" s="1909"/>
      <c r="AT700" s="1909"/>
      <c r="AU700" s="1909"/>
      <c r="AV700" s="1909"/>
      <c r="AW700" s="1909"/>
      <c r="AX700" s="1909"/>
      <c r="AY700" s="1909"/>
      <c r="AZ700" s="1909"/>
      <c r="BA700" s="1909"/>
      <c r="BB700" s="1909"/>
      <c r="BC700" s="1909"/>
      <c r="BD700" s="1909"/>
      <c r="BE700" s="1909"/>
      <c r="BF700" s="1909"/>
      <c r="BG700" s="1909"/>
      <c r="BH700" s="1909"/>
      <c r="BI700" s="1909"/>
    </row>
    <row r="701" spans="1:61">
      <c r="A701" s="1956"/>
      <c r="B701" s="1955"/>
      <c r="C701" s="1955"/>
      <c r="D701" s="1955"/>
      <c r="E701" s="1955"/>
      <c r="F701" s="1955"/>
      <c r="G701" s="1955"/>
      <c r="H701" s="1909"/>
      <c r="I701" s="1909"/>
      <c r="J701" s="1909"/>
      <c r="K701" s="1909"/>
      <c r="L701" s="1909"/>
      <c r="M701" s="1909"/>
      <c r="N701" s="1909"/>
      <c r="O701" s="1909"/>
      <c r="P701" s="1909"/>
      <c r="Q701" s="1909"/>
      <c r="R701" s="1909"/>
      <c r="S701" s="1909"/>
      <c r="T701" s="1909"/>
      <c r="U701" s="1909"/>
      <c r="V701" s="1909"/>
      <c r="W701" s="1909"/>
      <c r="X701" s="1909"/>
      <c r="Y701" s="1909"/>
      <c r="Z701" s="1909"/>
      <c r="AA701" s="1909"/>
      <c r="AB701" s="1909"/>
      <c r="AC701" s="1909"/>
      <c r="AD701" s="1909"/>
      <c r="AE701" s="1909"/>
      <c r="AF701" s="1909"/>
      <c r="AG701" s="1909"/>
      <c r="AH701" s="1909"/>
      <c r="AI701" s="1909"/>
      <c r="AJ701" s="1909"/>
      <c r="AK701" s="1909"/>
      <c r="AL701" s="1909"/>
      <c r="AM701" s="1909"/>
      <c r="AN701" s="1909"/>
      <c r="AO701" s="1909"/>
      <c r="AP701" s="1909"/>
      <c r="AQ701" s="1909"/>
      <c r="AR701" s="1909"/>
      <c r="AS701" s="1909"/>
      <c r="AT701" s="1909"/>
      <c r="AU701" s="1909"/>
      <c r="AV701" s="1909"/>
      <c r="AW701" s="1909"/>
      <c r="AX701" s="1909"/>
      <c r="AY701" s="1909"/>
      <c r="AZ701" s="1909"/>
      <c r="BA701" s="1909"/>
      <c r="BB701" s="1909"/>
      <c r="BC701" s="1909"/>
      <c r="BD701" s="1909"/>
      <c r="BE701" s="1909"/>
      <c r="BF701" s="1909"/>
      <c r="BG701" s="1909"/>
      <c r="BH701" s="1909"/>
      <c r="BI701" s="1909"/>
    </row>
    <row r="702" spans="1:61">
      <c r="A702" s="1956"/>
      <c r="B702" s="1955"/>
      <c r="C702" s="1955"/>
      <c r="D702" s="1955"/>
      <c r="E702" s="1955"/>
      <c r="F702" s="1955"/>
      <c r="G702" s="1955"/>
      <c r="H702" s="1909"/>
      <c r="I702" s="1909"/>
      <c r="J702" s="1909"/>
      <c r="K702" s="1909"/>
      <c r="L702" s="1909"/>
      <c r="M702" s="1909"/>
      <c r="N702" s="1909"/>
      <c r="O702" s="1909"/>
      <c r="P702" s="1909"/>
      <c r="Q702" s="1909"/>
      <c r="R702" s="1909"/>
      <c r="S702" s="1909"/>
      <c r="T702" s="1909"/>
      <c r="U702" s="1909"/>
      <c r="V702" s="1909"/>
      <c r="W702" s="1909"/>
      <c r="X702" s="1909"/>
      <c r="Y702" s="1909"/>
      <c r="Z702" s="1909"/>
      <c r="AA702" s="1909"/>
      <c r="AB702" s="1909"/>
      <c r="AC702" s="1909"/>
      <c r="AD702" s="1909"/>
      <c r="AE702" s="1909"/>
      <c r="AF702" s="1909"/>
      <c r="AG702" s="1909"/>
      <c r="AH702" s="1909"/>
      <c r="AI702" s="1909"/>
      <c r="AJ702" s="1909"/>
      <c r="AK702" s="1909"/>
      <c r="AL702" s="1909"/>
      <c r="AM702" s="1909"/>
      <c r="AN702" s="1909"/>
      <c r="AO702" s="1909"/>
      <c r="AP702" s="1909"/>
      <c r="AQ702" s="1909"/>
      <c r="AR702" s="1909"/>
      <c r="AS702" s="1909"/>
      <c r="AT702" s="1909"/>
      <c r="AU702" s="1909"/>
      <c r="AV702" s="1909"/>
      <c r="AW702" s="1909"/>
      <c r="AX702" s="1909"/>
      <c r="AY702" s="1909"/>
      <c r="AZ702" s="1909"/>
      <c r="BA702" s="1909"/>
      <c r="BB702" s="1909"/>
      <c r="BC702" s="1909"/>
      <c r="BD702" s="1909"/>
      <c r="BE702" s="1909"/>
      <c r="BF702" s="1909"/>
      <c r="BG702" s="1909"/>
      <c r="BH702" s="1909"/>
      <c r="BI702" s="1909"/>
    </row>
    <row r="703" spans="1:61">
      <c r="A703" s="1956"/>
      <c r="B703" s="1955"/>
      <c r="C703" s="1955"/>
      <c r="D703" s="1955"/>
      <c r="E703" s="1955"/>
      <c r="F703" s="1955"/>
      <c r="G703" s="1955"/>
      <c r="H703" s="1909"/>
      <c r="I703" s="1909"/>
      <c r="J703" s="1909"/>
      <c r="K703" s="1909"/>
      <c r="L703" s="1909"/>
      <c r="M703" s="1909"/>
      <c r="N703" s="1909"/>
      <c r="O703" s="1909"/>
      <c r="P703" s="1909"/>
      <c r="Q703" s="1909"/>
      <c r="R703" s="1909"/>
      <c r="S703" s="1909"/>
      <c r="T703" s="1909"/>
      <c r="U703" s="1909"/>
      <c r="V703" s="1909"/>
      <c r="W703" s="1909"/>
      <c r="X703" s="1909"/>
      <c r="Y703" s="1909"/>
      <c r="Z703" s="1909"/>
      <c r="AA703" s="1909"/>
      <c r="AB703" s="1909"/>
      <c r="AC703" s="1909"/>
      <c r="AD703" s="1909"/>
      <c r="AE703" s="1909"/>
      <c r="AF703" s="1909"/>
      <c r="AG703" s="1909"/>
      <c r="AH703" s="1909"/>
      <c r="AI703" s="1909"/>
      <c r="AJ703" s="1909"/>
      <c r="AK703" s="1909"/>
      <c r="AL703" s="1909"/>
      <c r="AM703" s="1909"/>
      <c r="AN703" s="1909"/>
      <c r="AO703" s="1909"/>
      <c r="AP703" s="1909"/>
      <c r="AQ703" s="1909"/>
      <c r="AR703" s="1909"/>
      <c r="AS703" s="1909"/>
      <c r="AT703" s="1909"/>
      <c r="AU703" s="1909"/>
      <c r="AV703" s="1909"/>
      <c r="AW703" s="1909"/>
      <c r="AX703" s="1909"/>
      <c r="AY703" s="1909"/>
      <c r="AZ703" s="1909"/>
      <c r="BA703" s="1909"/>
      <c r="BB703" s="1909"/>
      <c r="BC703" s="1909"/>
      <c r="BD703" s="1909"/>
      <c r="BE703" s="1909"/>
      <c r="BF703" s="1909"/>
      <c r="BG703" s="1909"/>
      <c r="BH703" s="1909"/>
      <c r="BI703" s="1909"/>
    </row>
    <row r="704" spans="1:61">
      <c r="A704" s="1956"/>
      <c r="B704" s="1955"/>
      <c r="C704" s="1955"/>
      <c r="D704" s="1955"/>
      <c r="E704" s="1955"/>
      <c r="F704" s="1955"/>
      <c r="G704" s="1955"/>
      <c r="H704" s="1909"/>
      <c r="I704" s="1909"/>
      <c r="J704" s="1909"/>
      <c r="K704" s="1909"/>
      <c r="L704" s="1909"/>
      <c r="M704" s="1909"/>
      <c r="N704" s="1909"/>
      <c r="O704" s="1909"/>
      <c r="P704" s="1909"/>
      <c r="Q704" s="1909"/>
      <c r="R704" s="1909"/>
      <c r="S704" s="1909"/>
      <c r="T704" s="1909"/>
      <c r="U704" s="1909"/>
      <c r="V704" s="1909"/>
      <c r="W704" s="1909"/>
      <c r="X704" s="1909"/>
      <c r="Y704" s="1909"/>
      <c r="Z704" s="1909"/>
      <c r="AA704" s="1909"/>
      <c r="AB704" s="1909"/>
      <c r="AC704" s="1909"/>
      <c r="AD704" s="1909"/>
      <c r="AE704" s="1909"/>
      <c r="AF704" s="1909"/>
      <c r="AG704" s="1909"/>
      <c r="AH704" s="1909"/>
      <c r="AI704" s="1909"/>
      <c r="AJ704" s="1909"/>
      <c r="AK704" s="1909"/>
      <c r="AL704" s="1909"/>
      <c r="AM704" s="1909"/>
      <c r="AN704" s="1909"/>
      <c r="AO704" s="1909"/>
      <c r="AP704" s="1909"/>
      <c r="AQ704" s="1909"/>
      <c r="AR704" s="1909"/>
      <c r="AS704" s="1909"/>
      <c r="AT704" s="1909"/>
      <c r="AU704" s="1909"/>
      <c r="AV704" s="1909"/>
      <c r="AW704" s="1909"/>
      <c r="AX704" s="1909"/>
      <c r="AY704" s="1909"/>
      <c r="AZ704" s="1909"/>
      <c r="BA704" s="1909"/>
      <c r="BB704" s="1909"/>
      <c r="BC704" s="1909"/>
      <c r="BD704" s="1909"/>
      <c r="BE704" s="1909"/>
      <c r="BF704" s="1909"/>
      <c r="BG704" s="1909"/>
      <c r="BH704" s="1909"/>
      <c r="BI704" s="1909"/>
    </row>
    <row r="705" spans="1:61">
      <c r="A705" s="1956"/>
      <c r="B705" s="1955"/>
      <c r="C705" s="1955"/>
      <c r="D705" s="1955"/>
      <c r="E705" s="1955"/>
      <c r="F705" s="1955"/>
      <c r="G705" s="1955"/>
      <c r="H705" s="1909"/>
      <c r="I705" s="1909"/>
      <c r="J705" s="1909"/>
      <c r="K705" s="1909"/>
      <c r="L705" s="1909"/>
      <c r="M705" s="1909"/>
      <c r="N705" s="1909"/>
      <c r="O705" s="1909"/>
      <c r="P705" s="1909"/>
      <c r="Q705" s="1909"/>
      <c r="R705" s="1909"/>
      <c r="S705" s="1909"/>
      <c r="T705" s="1909"/>
      <c r="U705" s="1909"/>
      <c r="V705" s="1909"/>
      <c r="W705" s="1909"/>
      <c r="X705" s="1909"/>
      <c r="Y705" s="1909"/>
      <c r="Z705" s="1909"/>
      <c r="AA705" s="1909"/>
      <c r="AB705" s="1909"/>
      <c r="AC705" s="1909"/>
      <c r="AD705" s="1909"/>
      <c r="AE705" s="1909"/>
      <c r="AF705" s="1909"/>
      <c r="AG705" s="1909"/>
      <c r="AH705" s="1909"/>
      <c r="AI705" s="1909"/>
      <c r="AJ705" s="1909"/>
      <c r="AK705" s="1909"/>
      <c r="AL705" s="1909"/>
      <c r="AM705" s="1909"/>
      <c r="AN705" s="1909"/>
      <c r="AO705" s="1909"/>
      <c r="AP705" s="1909"/>
      <c r="AQ705" s="1909"/>
      <c r="AR705" s="1909"/>
      <c r="AS705" s="1909"/>
      <c r="AT705" s="1909"/>
      <c r="AU705" s="1909"/>
      <c r="AV705" s="1909"/>
      <c r="AW705" s="1909"/>
      <c r="AX705" s="1909"/>
      <c r="AY705" s="1909"/>
      <c r="AZ705" s="1909"/>
      <c r="BA705" s="1909"/>
      <c r="BB705" s="1909"/>
      <c r="BC705" s="1909"/>
      <c r="BD705" s="1909"/>
      <c r="BE705" s="1909"/>
      <c r="BF705" s="1909"/>
      <c r="BG705" s="1909"/>
      <c r="BH705" s="1909"/>
      <c r="BI705" s="1909"/>
    </row>
    <row r="706" spans="1:61">
      <c r="A706" s="1956"/>
      <c r="B706" s="1955"/>
      <c r="C706" s="1955"/>
      <c r="D706" s="1955"/>
      <c r="E706" s="1955"/>
      <c r="F706" s="1955"/>
      <c r="G706" s="1955"/>
      <c r="H706" s="1909"/>
      <c r="I706" s="1909"/>
      <c r="J706" s="1909"/>
      <c r="K706" s="1909"/>
      <c r="L706" s="1909"/>
      <c r="M706" s="1909"/>
      <c r="N706" s="1909"/>
      <c r="O706" s="1909"/>
      <c r="P706" s="1909"/>
      <c r="Q706" s="1909"/>
      <c r="R706" s="1909"/>
      <c r="S706" s="1909"/>
      <c r="T706" s="1909"/>
      <c r="U706" s="1909"/>
      <c r="V706" s="1909"/>
      <c r="W706" s="1909"/>
      <c r="X706" s="1909"/>
      <c r="Y706" s="1909"/>
      <c r="Z706" s="1909"/>
      <c r="AA706" s="1909"/>
      <c r="AB706" s="1909"/>
      <c r="AC706" s="1909"/>
      <c r="AD706" s="1909"/>
      <c r="AE706" s="1909"/>
      <c r="AF706" s="1909"/>
      <c r="AG706" s="1909"/>
      <c r="AH706" s="1909"/>
      <c r="AI706" s="1909"/>
      <c r="AJ706" s="1909"/>
      <c r="AK706" s="1909"/>
      <c r="AL706" s="1909"/>
      <c r="AM706" s="1909"/>
      <c r="AN706" s="1909"/>
      <c r="AO706" s="1909"/>
      <c r="AP706" s="1909"/>
      <c r="AQ706" s="1909"/>
      <c r="AR706" s="1909"/>
      <c r="AS706" s="1909"/>
      <c r="AT706" s="1909"/>
      <c r="AU706" s="1909"/>
      <c r="AV706" s="1909"/>
      <c r="AW706" s="1909"/>
      <c r="AX706" s="1909"/>
      <c r="AY706" s="1909"/>
      <c r="AZ706" s="1909"/>
      <c r="BA706" s="1909"/>
      <c r="BB706" s="1909"/>
      <c r="BC706" s="1909"/>
      <c r="BD706" s="1909"/>
      <c r="BE706" s="1909"/>
      <c r="BF706" s="1909"/>
      <c r="BG706" s="1909"/>
      <c r="BH706" s="1909"/>
      <c r="BI706" s="1909"/>
    </row>
    <row r="707" spans="1:61">
      <c r="A707" s="1956"/>
      <c r="B707" s="1955"/>
      <c r="C707" s="1955"/>
      <c r="D707" s="1955"/>
      <c r="E707" s="1955"/>
      <c r="F707" s="1955"/>
      <c r="G707" s="1955"/>
      <c r="H707" s="1909"/>
      <c r="I707" s="1909"/>
      <c r="J707" s="1909"/>
      <c r="K707" s="1909"/>
      <c r="L707" s="1909"/>
      <c r="M707" s="1909"/>
      <c r="N707" s="1909"/>
      <c r="O707" s="1909"/>
      <c r="P707" s="1909"/>
      <c r="Q707" s="1909"/>
      <c r="R707" s="1909"/>
      <c r="S707" s="1909"/>
      <c r="T707" s="1909"/>
      <c r="U707" s="1909"/>
      <c r="V707" s="1909"/>
      <c r="W707" s="1909"/>
      <c r="X707" s="1909"/>
      <c r="Y707" s="1909"/>
      <c r="Z707" s="1909"/>
      <c r="AA707" s="1909"/>
      <c r="AB707" s="1909"/>
      <c r="AC707" s="1909"/>
      <c r="AD707" s="1909"/>
      <c r="AE707" s="1909"/>
      <c r="AF707" s="1909"/>
      <c r="AG707" s="1909"/>
      <c r="AH707" s="1909"/>
      <c r="AI707" s="1909"/>
      <c r="AJ707" s="1909"/>
      <c r="AK707" s="1909"/>
      <c r="AL707" s="1909"/>
      <c r="AM707" s="1909"/>
      <c r="AN707" s="1909"/>
      <c r="AO707" s="1909"/>
      <c r="AP707" s="1909"/>
      <c r="AQ707" s="1909"/>
      <c r="AR707" s="1909"/>
      <c r="AS707" s="1909"/>
      <c r="AT707" s="1909"/>
      <c r="AU707" s="1909"/>
      <c r="AV707" s="1909"/>
      <c r="AW707" s="1909"/>
      <c r="AX707" s="1909"/>
      <c r="AY707" s="1909"/>
      <c r="AZ707" s="1909"/>
      <c r="BA707" s="1909"/>
      <c r="BB707" s="1909"/>
      <c r="BC707" s="1909"/>
      <c r="BD707" s="1909"/>
      <c r="BE707" s="1909"/>
      <c r="BF707" s="1909"/>
      <c r="BG707" s="1909"/>
      <c r="BH707" s="1909"/>
      <c r="BI707" s="1909"/>
    </row>
    <row r="708" spans="1:61">
      <c r="A708" s="1956"/>
      <c r="B708" s="1955"/>
      <c r="C708" s="1955"/>
      <c r="D708" s="1955"/>
      <c r="E708" s="1955"/>
      <c r="F708" s="1955"/>
      <c r="G708" s="1955"/>
      <c r="H708" s="1909"/>
      <c r="I708" s="1909"/>
      <c r="J708" s="1909"/>
      <c r="K708" s="1909"/>
      <c r="L708" s="1909"/>
      <c r="M708" s="1909"/>
      <c r="N708" s="1909"/>
      <c r="O708" s="1909"/>
      <c r="P708" s="1909"/>
      <c r="Q708" s="1909"/>
      <c r="R708" s="1909"/>
      <c r="S708" s="1909"/>
      <c r="T708" s="1909"/>
      <c r="U708" s="1909"/>
      <c r="V708" s="1909"/>
      <c r="W708" s="1909"/>
      <c r="X708" s="1909"/>
      <c r="Y708" s="1909"/>
      <c r="Z708" s="1909"/>
      <c r="AA708" s="1909"/>
      <c r="AB708" s="1909"/>
      <c r="AC708" s="1909"/>
      <c r="AD708" s="1909"/>
      <c r="AE708" s="1909"/>
      <c r="AF708" s="1909"/>
      <c r="AG708" s="1909"/>
      <c r="AH708" s="1909"/>
      <c r="AI708" s="1909"/>
      <c r="AJ708" s="1909"/>
      <c r="AK708" s="1909"/>
      <c r="AL708" s="1909"/>
      <c r="AM708" s="1909"/>
      <c r="AN708" s="1909"/>
      <c r="AO708" s="1909"/>
      <c r="AP708" s="1909"/>
      <c r="AQ708" s="1909"/>
      <c r="AR708" s="1909"/>
      <c r="AS708" s="1909"/>
      <c r="AT708" s="1909"/>
      <c r="AU708" s="1909"/>
      <c r="AV708" s="1909"/>
      <c r="AW708" s="1909"/>
      <c r="AX708" s="1909"/>
      <c r="AY708" s="1909"/>
      <c r="AZ708" s="1909"/>
      <c r="BA708" s="1909"/>
      <c r="BB708" s="1909"/>
      <c r="BC708" s="1909"/>
      <c r="BD708" s="1909"/>
      <c r="BE708" s="1909"/>
      <c r="BF708" s="1909"/>
      <c r="BG708" s="1909"/>
      <c r="BH708" s="1909"/>
      <c r="BI708" s="1909"/>
    </row>
    <row r="709" spans="1:61">
      <c r="A709" s="1956"/>
      <c r="B709" s="1955"/>
      <c r="C709" s="1955"/>
      <c r="D709" s="1955"/>
      <c r="E709" s="1955"/>
      <c r="F709" s="1955"/>
      <c r="G709" s="1955"/>
      <c r="H709" s="1909"/>
      <c r="I709" s="1909"/>
      <c r="J709" s="1909"/>
      <c r="K709" s="1909"/>
      <c r="L709" s="1909"/>
      <c r="M709" s="1909"/>
      <c r="N709" s="1909"/>
      <c r="O709" s="1909"/>
      <c r="P709" s="1909"/>
      <c r="Q709" s="1909"/>
      <c r="R709" s="1909"/>
      <c r="S709" s="1909"/>
      <c r="T709" s="1909"/>
      <c r="U709" s="1909"/>
      <c r="V709" s="1909"/>
      <c r="W709" s="1909"/>
      <c r="X709" s="1909"/>
      <c r="Y709" s="1909"/>
      <c r="Z709" s="1909"/>
      <c r="AA709" s="1909"/>
      <c r="AB709" s="1909"/>
      <c r="AC709" s="1909"/>
      <c r="AD709" s="1909"/>
      <c r="AE709" s="1909"/>
      <c r="AF709" s="1909"/>
      <c r="AG709" s="1909"/>
      <c r="AH709" s="1909"/>
      <c r="AI709" s="1909"/>
      <c r="AJ709" s="1909"/>
      <c r="AK709" s="1909"/>
      <c r="AL709" s="1909"/>
      <c r="AM709" s="1909"/>
      <c r="AN709" s="1909"/>
      <c r="AO709" s="1909"/>
      <c r="AP709" s="1909"/>
      <c r="AQ709" s="1909"/>
      <c r="AR709" s="1909"/>
      <c r="AS709" s="1909"/>
      <c r="AT709" s="1909"/>
      <c r="AU709" s="1909"/>
      <c r="AV709" s="1909"/>
      <c r="AW709" s="1909"/>
      <c r="AX709" s="1909"/>
      <c r="AY709" s="1909"/>
      <c r="AZ709" s="1909"/>
      <c r="BA709" s="1909"/>
      <c r="BB709" s="1909"/>
      <c r="BC709" s="1909"/>
      <c r="BD709" s="1909"/>
      <c r="BE709" s="1909"/>
      <c r="BF709" s="1909"/>
      <c r="BG709" s="1909"/>
      <c r="BH709" s="1909"/>
      <c r="BI709" s="1909"/>
    </row>
    <row r="710" spans="1:61">
      <c r="A710" s="1956"/>
      <c r="B710" s="1955"/>
      <c r="C710" s="1955"/>
      <c r="D710" s="1955"/>
      <c r="E710" s="1955"/>
      <c r="F710" s="1955"/>
      <c r="G710" s="1955"/>
      <c r="H710" s="1909"/>
      <c r="I710" s="1909"/>
      <c r="J710" s="1909"/>
      <c r="K710" s="1909"/>
      <c r="L710" s="1909"/>
      <c r="M710" s="1909"/>
      <c r="N710" s="1909"/>
      <c r="O710" s="1909"/>
      <c r="P710" s="1909"/>
      <c r="Q710" s="1909"/>
      <c r="R710" s="1909"/>
      <c r="S710" s="1909"/>
      <c r="T710" s="1909"/>
      <c r="U710" s="1909"/>
      <c r="V710" s="1909"/>
      <c r="W710" s="1909"/>
      <c r="X710" s="1909"/>
      <c r="Y710" s="1909"/>
      <c r="Z710" s="1909"/>
      <c r="AA710" s="1909"/>
      <c r="AB710" s="1909"/>
      <c r="AC710" s="1909"/>
      <c r="AD710" s="1909"/>
      <c r="AE710" s="1909"/>
      <c r="AF710" s="1909"/>
      <c r="AG710" s="1909"/>
      <c r="AH710" s="1909"/>
      <c r="AI710" s="1909"/>
      <c r="AJ710" s="1909"/>
      <c r="AK710" s="1909"/>
      <c r="AL710" s="1909"/>
      <c r="AM710" s="1909"/>
      <c r="AN710" s="1909"/>
      <c r="AO710" s="1909"/>
      <c r="AP710" s="1909"/>
      <c r="AQ710" s="1909"/>
      <c r="AR710" s="1909"/>
      <c r="AS710" s="1909"/>
      <c r="AT710" s="1909"/>
      <c r="AU710" s="1909"/>
      <c r="AV710" s="1909"/>
      <c r="AW710" s="1909"/>
      <c r="AX710" s="1909"/>
      <c r="AY710" s="1909"/>
      <c r="AZ710" s="1909"/>
      <c r="BA710" s="1909"/>
      <c r="BB710" s="1909"/>
      <c r="BC710" s="1909"/>
      <c r="BD710" s="1909"/>
      <c r="BE710" s="1909"/>
      <c r="BF710" s="1909"/>
      <c r="BG710" s="1909"/>
      <c r="BH710" s="1909"/>
      <c r="BI710" s="1909"/>
    </row>
    <row r="711" spans="1:61">
      <c r="A711" s="1956"/>
      <c r="B711" s="1955"/>
      <c r="C711" s="1955"/>
      <c r="D711" s="1955"/>
      <c r="E711" s="1955"/>
      <c r="F711" s="1955"/>
      <c r="G711" s="1955"/>
      <c r="H711" s="1909"/>
      <c r="I711" s="1909"/>
      <c r="J711" s="1909"/>
      <c r="K711" s="1909"/>
      <c r="L711" s="1909"/>
      <c r="M711" s="1909"/>
      <c r="N711" s="1909"/>
      <c r="O711" s="1909"/>
      <c r="P711" s="1909"/>
      <c r="Q711" s="1909"/>
      <c r="R711" s="1909"/>
      <c r="S711" s="1909"/>
      <c r="T711" s="1909"/>
      <c r="U711" s="1909"/>
      <c r="V711" s="1909"/>
      <c r="W711" s="1909"/>
      <c r="X711" s="1909"/>
      <c r="Y711" s="1909"/>
      <c r="Z711" s="1909"/>
      <c r="AA711" s="1909"/>
      <c r="AB711" s="1909"/>
      <c r="AC711" s="1909"/>
      <c r="AD711" s="1909"/>
      <c r="AE711" s="1909"/>
      <c r="AF711" s="1909"/>
      <c r="AG711" s="1909"/>
      <c r="AH711" s="1909"/>
      <c r="AI711" s="1909"/>
      <c r="AJ711" s="1909"/>
      <c r="AK711" s="1909"/>
      <c r="AL711" s="1909"/>
      <c r="AM711" s="1909"/>
      <c r="AN711" s="1909"/>
      <c r="AO711" s="1909"/>
      <c r="AP711" s="1909"/>
      <c r="AQ711" s="1909"/>
      <c r="AR711" s="1909"/>
      <c r="AS711" s="1909"/>
      <c r="AT711" s="1909"/>
      <c r="AU711" s="1909"/>
      <c r="AV711" s="1909"/>
      <c r="AW711" s="1909"/>
      <c r="AX711" s="1909"/>
      <c r="AY711" s="1909"/>
      <c r="AZ711" s="1909"/>
      <c r="BA711" s="1909"/>
      <c r="BB711" s="1909"/>
      <c r="BC711" s="1909"/>
      <c r="BD711" s="1909"/>
      <c r="BE711" s="1909"/>
      <c r="BF711" s="1909"/>
      <c r="BG711" s="1909"/>
      <c r="BH711" s="1909"/>
      <c r="BI711" s="1909"/>
    </row>
    <row r="712" spans="1:61">
      <c r="A712" s="1956"/>
      <c r="B712" s="1955"/>
      <c r="C712" s="1955"/>
      <c r="D712" s="1955"/>
      <c r="E712" s="1955"/>
      <c r="F712" s="1955"/>
      <c r="G712" s="1955"/>
      <c r="H712" s="1909"/>
      <c r="I712" s="1909"/>
      <c r="J712" s="1909"/>
      <c r="K712" s="1909"/>
      <c r="L712" s="1909"/>
      <c r="M712" s="1909"/>
      <c r="N712" s="1909"/>
      <c r="O712" s="1909"/>
      <c r="P712" s="1909"/>
      <c r="Q712" s="1909"/>
      <c r="R712" s="1909"/>
      <c r="S712" s="1909"/>
      <c r="T712" s="1909"/>
      <c r="U712" s="1909"/>
      <c r="V712" s="1909"/>
      <c r="W712" s="1909"/>
      <c r="X712" s="1909"/>
      <c r="Y712" s="1909"/>
      <c r="Z712" s="1909"/>
      <c r="AA712" s="1909"/>
      <c r="AB712" s="1909"/>
      <c r="AC712" s="1909"/>
      <c r="AD712" s="1909"/>
      <c r="AE712" s="1909"/>
      <c r="AF712" s="1909"/>
      <c r="AG712" s="1909"/>
      <c r="AH712" s="1909"/>
      <c r="AI712" s="1909"/>
      <c r="AJ712" s="1909"/>
      <c r="AK712" s="1909"/>
      <c r="AL712" s="1909"/>
      <c r="AM712" s="1909"/>
      <c r="AN712" s="1909"/>
      <c r="AO712" s="1909"/>
      <c r="AP712" s="1909"/>
      <c r="AQ712" s="1909"/>
      <c r="AR712" s="1909"/>
      <c r="AS712" s="1909"/>
      <c r="AT712" s="1909"/>
      <c r="AU712" s="1909"/>
      <c r="AV712" s="1909"/>
      <c r="AW712" s="1909"/>
      <c r="AX712" s="1909"/>
      <c r="AY712" s="1909"/>
      <c r="AZ712" s="1909"/>
      <c r="BA712" s="1909"/>
      <c r="BB712" s="1909"/>
      <c r="BC712" s="1909"/>
      <c r="BD712" s="1909"/>
      <c r="BE712" s="1909"/>
      <c r="BF712" s="1909"/>
      <c r="BG712" s="1909"/>
      <c r="BH712" s="1909"/>
      <c r="BI712" s="1909"/>
    </row>
    <row r="713" spans="1:61">
      <c r="A713" s="1956"/>
      <c r="B713" s="1955"/>
      <c r="C713" s="1955"/>
      <c r="D713" s="1955"/>
      <c r="E713" s="1955"/>
      <c r="F713" s="1955"/>
      <c r="G713" s="1955"/>
      <c r="H713" s="1909"/>
      <c r="I713" s="1909"/>
      <c r="J713" s="1909"/>
      <c r="K713" s="1909"/>
      <c r="L713" s="1909"/>
      <c r="M713" s="1909"/>
      <c r="N713" s="1909"/>
      <c r="O713" s="1909"/>
      <c r="P713" s="1909"/>
      <c r="Q713" s="1909"/>
      <c r="R713" s="1909"/>
      <c r="S713" s="1909"/>
      <c r="T713" s="1909"/>
      <c r="U713" s="1909"/>
      <c r="V713" s="1909"/>
      <c r="W713" s="1909"/>
      <c r="X713" s="1909"/>
      <c r="Y713" s="1909"/>
      <c r="Z713" s="1909"/>
      <c r="AA713" s="1909"/>
      <c r="AB713" s="1909"/>
      <c r="AC713" s="1909"/>
      <c r="AD713" s="1909"/>
      <c r="AE713" s="1909"/>
      <c r="AF713" s="1909"/>
      <c r="AG713" s="1909"/>
      <c r="AH713" s="1909"/>
      <c r="AI713" s="1909"/>
      <c r="AJ713" s="1909"/>
      <c r="AK713" s="1909"/>
      <c r="AL713" s="1909"/>
      <c r="AM713" s="1909"/>
      <c r="AN713" s="1909"/>
      <c r="AO713" s="1909"/>
      <c r="AP713" s="1909"/>
      <c r="AQ713" s="1909"/>
      <c r="AR713" s="1909"/>
      <c r="AS713" s="1909"/>
      <c r="AT713" s="1909"/>
      <c r="AU713" s="1909"/>
      <c r="AV713" s="1909"/>
      <c r="AW713" s="1909"/>
      <c r="AX713" s="1909"/>
      <c r="AY713" s="1909"/>
      <c r="AZ713" s="1909"/>
      <c r="BA713" s="1909"/>
      <c r="BB713" s="1909"/>
      <c r="BC713" s="1909"/>
      <c r="BD713" s="1909"/>
      <c r="BE713" s="1909"/>
      <c r="BF713" s="1909"/>
      <c r="BG713" s="1909"/>
      <c r="BH713" s="1909"/>
      <c r="BI713" s="1909"/>
    </row>
    <row r="714" spans="1:61">
      <c r="A714" s="1956"/>
      <c r="B714" s="1955"/>
      <c r="C714" s="1955"/>
      <c r="D714" s="1955"/>
      <c r="E714" s="1955"/>
      <c r="F714" s="1955"/>
      <c r="G714" s="1955"/>
      <c r="H714" s="1909"/>
      <c r="I714" s="1909"/>
      <c r="J714" s="1909"/>
      <c r="K714" s="1909"/>
      <c r="L714" s="1909"/>
      <c r="M714" s="1909"/>
      <c r="N714" s="1909"/>
      <c r="O714" s="1909"/>
      <c r="P714" s="1909"/>
      <c r="Q714" s="1909"/>
      <c r="R714" s="1909"/>
      <c r="S714" s="1909"/>
      <c r="T714" s="1909"/>
      <c r="U714" s="1909"/>
      <c r="V714" s="1909"/>
      <c r="W714" s="1909"/>
      <c r="X714" s="1909"/>
      <c r="Y714" s="1909"/>
      <c r="Z714" s="1909"/>
      <c r="AA714" s="1909"/>
      <c r="AB714" s="1909"/>
      <c r="AC714" s="1909"/>
      <c r="AD714" s="1909"/>
      <c r="AE714" s="1909"/>
      <c r="AF714" s="1909"/>
      <c r="AG714" s="1909"/>
      <c r="AH714" s="1909"/>
      <c r="AI714" s="1909"/>
      <c r="AJ714" s="1909"/>
      <c r="AK714" s="1909"/>
      <c r="AL714" s="1909"/>
      <c r="AM714" s="1909"/>
      <c r="AN714" s="1909"/>
      <c r="AO714" s="1909"/>
      <c r="AP714" s="1909"/>
      <c r="AQ714" s="1909"/>
      <c r="AR714" s="1909"/>
      <c r="AS714" s="1909"/>
      <c r="AT714" s="1909"/>
      <c r="AU714" s="1909"/>
      <c r="AV714" s="1909"/>
      <c r="AW714" s="1909"/>
      <c r="AX714" s="1909"/>
      <c r="AY714" s="1909"/>
      <c r="AZ714" s="1909"/>
      <c r="BA714" s="1909"/>
      <c r="BB714" s="1909"/>
      <c r="BC714" s="1909"/>
      <c r="BD714" s="1909"/>
      <c r="BE714" s="1909"/>
      <c r="BF714" s="1909"/>
      <c r="BG714" s="1909"/>
      <c r="BH714" s="1909"/>
      <c r="BI714" s="1909"/>
    </row>
    <row r="715" spans="1:61">
      <c r="A715" s="1956"/>
      <c r="B715" s="1955"/>
      <c r="C715" s="1955"/>
      <c r="D715" s="1955"/>
      <c r="E715" s="1955"/>
      <c r="F715" s="1955"/>
      <c r="G715" s="1955"/>
      <c r="H715" s="1909"/>
      <c r="I715" s="1909"/>
      <c r="J715" s="1909"/>
      <c r="K715" s="1909"/>
      <c r="L715" s="1909"/>
      <c r="M715" s="1909"/>
      <c r="N715" s="1909"/>
      <c r="O715" s="1909"/>
      <c r="P715" s="1909"/>
      <c r="Q715" s="1909"/>
      <c r="R715" s="1909"/>
      <c r="S715" s="1909"/>
      <c r="T715" s="1909"/>
      <c r="U715" s="1909"/>
      <c r="V715" s="1909"/>
      <c r="W715" s="1909"/>
      <c r="X715" s="1909"/>
      <c r="Y715" s="1909"/>
      <c r="Z715" s="1909"/>
      <c r="AA715" s="1909"/>
      <c r="AB715" s="1909"/>
      <c r="AC715" s="1909"/>
      <c r="AD715" s="1909"/>
      <c r="AE715" s="1909"/>
      <c r="AF715" s="1909"/>
      <c r="AG715" s="1909"/>
      <c r="AH715" s="1909"/>
      <c r="AI715" s="1909"/>
      <c r="AJ715" s="1909"/>
      <c r="AK715" s="1909"/>
      <c r="AL715" s="1909"/>
      <c r="AM715" s="1909"/>
      <c r="AN715" s="1909"/>
      <c r="AO715" s="1909"/>
      <c r="AP715" s="1909"/>
      <c r="AQ715" s="1909"/>
      <c r="AR715" s="1909"/>
      <c r="AS715" s="1909"/>
      <c r="AT715" s="1909"/>
      <c r="AU715" s="1909"/>
      <c r="AV715" s="1909"/>
      <c r="AW715" s="1909"/>
      <c r="AX715" s="1909"/>
      <c r="AY715" s="1909"/>
      <c r="AZ715" s="1909"/>
      <c r="BA715" s="1909"/>
      <c r="BB715" s="1909"/>
      <c r="BC715" s="1909"/>
      <c r="BD715" s="1909"/>
      <c r="BE715" s="1909"/>
      <c r="BF715" s="1909"/>
      <c r="BG715" s="1909"/>
      <c r="BH715" s="1909"/>
      <c r="BI715" s="1909"/>
    </row>
    <row r="716" spans="1:61">
      <c r="A716" s="1956"/>
      <c r="B716" s="1955"/>
      <c r="C716" s="1955"/>
      <c r="D716" s="1955"/>
      <c r="E716" s="1955"/>
      <c r="F716" s="1955"/>
      <c r="G716" s="1955"/>
      <c r="H716" s="1909"/>
      <c r="I716" s="1909"/>
      <c r="J716" s="1909"/>
      <c r="K716" s="1909"/>
      <c r="L716" s="1909"/>
      <c r="M716" s="1909"/>
      <c r="N716" s="1909"/>
      <c r="O716" s="1909"/>
      <c r="P716" s="1909"/>
      <c r="Q716" s="1909"/>
      <c r="R716" s="1909"/>
      <c r="S716" s="1909"/>
      <c r="T716" s="1909"/>
      <c r="U716" s="1909"/>
      <c r="V716" s="1909"/>
      <c r="W716" s="1909"/>
      <c r="X716" s="1909"/>
      <c r="Y716" s="1909"/>
      <c r="Z716" s="1909"/>
      <c r="AA716" s="1909"/>
      <c r="AB716" s="1909"/>
      <c r="AC716" s="1909"/>
      <c r="AD716" s="1909"/>
      <c r="AE716" s="1909"/>
      <c r="AF716" s="1909"/>
      <c r="AG716" s="1909"/>
      <c r="AH716" s="1909"/>
      <c r="AI716" s="1909"/>
      <c r="AJ716" s="1909"/>
      <c r="AK716" s="1909"/>
      <c r="AL716" s="1909"/>
      <c r="AM716" s="1909"/>
      <c r="AN716" s="1909"/>
      <c r="AO716" s="1909"/>
      <c r="AP716" s="1909"/>
      <c r="AQ716" s="1909"/>
      <c r="AR716" s="1909"/>
      <c r="AS716" s="1909"/>
      <c r="AT716" s="1909"/>
      <c r="AU716" s="1909"/>
      <c r="AV716" s="1909"/>
      <c r="AW716" s="1909"/>
      <c r="AX716" s="1909"/>
      <c r="AY716" s="1909"/>
      <c r="AZ716" s="1909"/>
      <c r="BA716" s="1909"/>
      <c r="BB716" s="1909"/>
      <c r="BC716" s="1909"/>
      <c r="BD716" s="1909"/>
      <c r="BE716" s="1909"/>
      <c r="BF716" s="1909"/>
      <c r="BG716" s="1909"/>
      <c r="BH716" s="1909"/>
      <c r="BI716" s="1909"/>
    </row>
    <row r="717" spans="1:61">
      <c r="A717" s="1956"/>
      <c r="B717" s="1955"/>
      <c r="C717" s="1955"/>
      <c r="D717" s="1955"/>
      <c r="E717" s="1955"/>
      <c r="F717" s="1955"/>
      <c r="G717" s="1955"/>
      <c r="H717" s="1909"/>
      <c r="I717" s="1909"/>
      <c r="J717" s="1909"/>
      <c r="K717" s="1909"/>
      <c r="L717" s="1909"/>
      <c r="M717" s="1909"/>
      <c r="N717" s="1909"/>
      <c r="O717" s="1909"/>
      <c r="P717" s="1909"/>
      <c r="Q717" s="1909"/>
      <c r="R717" s="1909"/>
      <c r="S717" s="1909"/>
      <c r="T717" s="1909"/>
      <c r="U717" s="1909"/>
      <c r="V717" s="1909"/>
      <c r="W717" s="1909"/>
      <c r="X717" s="1909"/>
      <c r="Y717" s="1909"/>
      <c r="Z717" s="1909"/>
      <c r="AA717" s="1909"/>
      <c r="AB717" s="1909"/>
      <c r="AC717" s="1909"/>
      <c r="AD717" s="1909"/>
      <c r="AE717" s="1909"/>
      <c r="AF717" s="1909"/>
      <c r="AG717" s="1909"/>
      <c r="AH717" s="1909"/>
      <c r="AI717" s="1909"/>
      <c r="AJ717" s="1909"/>
      <c r="AK717" s="1909"/>
      <c r="AL717" s="1909"/>
      <c r="AM717" s="1909"/>
      <c r="AN717" s="1909"/>
      <c r="AO717" s="1909"/>
      <c r="AP717" s="1909"/>
      <c r="AQ717" s="1909"/>
      <c r="AR717" s="1909"/>
      <c r="AS717" s="1909"/>
      <c r="AT717" s="1909"/>
      <c r="AU717" s="1909"/>
      <c r="AV717" s="1909"/>
      <c r="AW717" s="1909"/>
      <c r="AX717" s="1909"/>
      <c r="AY717" s="1909"/>
      <c r="AZ717" s="1909"/>
      <c r="BA717" s="1909"/>
      <c r="BB717" s="1909"/>
      <c r="BC717" s="1909"/>
      <c r="BD717" s="1909"/>
      <c r="BE717" s="1909"/>
      <c r="BF717" s="1909"/>
      <c r="BG717" s="1909"/>
      <c r="BH717" s="1909"/>
      <c r="BI717" s="1909"/>
    </row>
    <row r="718" spans="1:61">
      <c r="A718" s="1956"/>
      <c r="B718" s="1955"/>
      <c r="C718" s="1955"/>
      <c r="D718" s="1955"/>
      <c r="E718" s="1955"/>
      <c r="F718" s="1955"/>
      <c r="G718" s="1955"/>
      <c r="H718" s="1909"/>
      <c r="I718" s="1909"/>
      <c r="J718" s="1909"/>
      <c r="K718" s="1909"/>
      <c r="L718" s="1909"/>
      <c r="M718" s="1909"/>
      <c r="N718" s="1909"/>
      <c r="O718" s="1909"/>
      <c r="P718" s="1909"/>
      <c r="Q718" s="1909"/>
      <c r="R718" s="1909"/>
      <c r="S718" s="1909"/>
      <c r="T718" s="1909"/>
      <c r="U718" s="1909"/>
      <c r="V718" s="1909"/>
      <c r="W718" s="1909"/>
      <c r="X718" s="1909"/>
      <c r="Y718" s="1909"/>
      <c r="Z718" s="1909"/>
      <c r="AA718" s="1909"/>
      <c r="AB718" s="1909"/>
      <c r="AC718" s="1909"/>
      <c r="AD718" s="1909"/>
      <c r="AE718" s="1909"/>
      <c r="AF718" s="1909"/>
      <c r="AG718" s="1909"/>
      <c r="AH718" s="1909"/>
      <c r="AI718" s="1909"/>
      <c r="AJ718" s="1909"/>
      <c r="AK718" s="1909"/>
      <c r="AL718" s="1909"/>
      <c r="AM718" s="1909"/>
      <c r="AN718" s="1909"/>
      <c r="AO718" s="1909"/>
      <c r="AP718" s="1909"/>
      <c r="AQ718" s="1909"/>
      <c r="AR718" s="1909"/>
      <c r="AS718" s="1909"/>
      <c r="AT718" s="1909"/>
      <c r="AU718" s="1909"/>
      <c r="AV718" s="1909"/>
      <c r="AW718" s="1909"/>
      <c r="AX718" s="1909"/>
      <c r="AY718" s="1909"/>
      <c r="AZ718" s="1909"/>
      <c r="BA718" s="1909"/>
      <c r="BB718" s="1909"/>
      <c r="BC718" s="1909"/>
      <c r="BD718" s="1909"/>
      <c r="BE718" s="1909"/>
      <c r="BF718" s="1909"/>
      <c r="BG718" s="1909"/>
      <c r="BH718" s="1909"/>
      <c r="BI718" s="1909"/>
    </row>
    <row r="719" spans="1:61">
      <c r="A719" s="1956"/>
      <c r="B719" s="1955"/>
      <c r="C719" s="1955"/>
      <c r="D719" s="1955"/>
      <c r="E719" s="1955"/>
      <c r="F719" s="1955"/>
      <c r="G719" s="1955"/>
      <c r="H719" s="1909"/>
      <c r="I719" s="1909"/>
      <c r="J719" s="1909"/>
      <c r="K719" s="1909"/>
      <c r="L719" s="1909"/>
      <c r="M719" s="1909"/>
      <c r="N719" s="1909"/>
      <c r="O719" s="1909"/>
      <c r="P719" s="1909"/>
      <c r="Q719" s="1909"/>
      <c r="R719" s="1909"/>
      <c r="S719" s="1909"/>
      <c r="T719" s="1909"/>
      <c r="U719" s="1909"/>
      <c r="V719" s="1909"/>
      <c r="W719" s="1909"/>
      <c r="X719" s="1909"/>
      <c r="Y719" s="1909"/>
      <c r="Z719" s="1909"/>
      <c r="AA719" s="1909"/>
      <c r="AB719" s="1909"/>
      <c r="AC719" s="1909"/>
      <c r="AD719" s="1909"/>
      <c r="AE719" s="1909"/>
      <c r="AF719" s="1909"/>
      <c r="AG719" s="1909"/>
      <c r="AH719" s="1909"/>
      <c r="AI719" s="1909"/>
      <c r="AJ719" s="1909"/>
      <c r="AK719" s="1909"/>
      <c r="AL719" s="1909"/>
      <c r="AM719" s="1909"/>
      <c r="AN719" s="1909"/>
      <c r="AO719" s="1909"/>
      <c r="AP719" s="1909"/>
      <c r="AQ719" s="1909"/>
      <c r="AR719" s="1909"/>
      <c r="AS719" s="1909"/>
      <c r="AT719" s="1909"/>
      <c r="AU719" s="1909"/>
      <c r="AV719" s="1909"/>
      <c r="AW719" s="1909"/>
      <c r="AX719" s="1909"/>
      <c r="AY719" s="1909"/>
      <c r="AZ719" s="1909"/>
      <c r="BA719" s="1909"/>
      <c r="BB719" s="1909"/>
      <c r="BC719" s="1909"/>
      <c r="BD719" s="1909"/>
      <c r="BE719" s="1909"/>
      <c r="BF719" s="1909"/>
      <c r="BG719" s="1909"/>
      <c r="BH719" s="1909"/>
      <c r="BI719" s="1909"/>
    </row>
    <row r="720" spans="1:61">
      <c r="A720" s="1956"/>
      <c r="B720" s="1955"/>
      <c r="C720" s="1955"/>
      <c r="D720" s="1955"/>
      <c r="E720" s="1955"/>
      <c r="F720" s="1955"/>
      <c r="G720" s="1955"/>
      <c r="H720" s="1909"/>
      <c r="I720" s="1909"/>
      <c r="J720" s="1909"/>
      <c r="K720" s="1909"/>
      <c r="L720" s="1909"/>
      <c r="M720" s="1909"/>
      <c r="N720" s="1909"/>
      <c r="O720" s="1909"/>
      <c r="P720" s="1909"/>
      <c r="Q720" s="1909"/>
      <c r="R720" s="1909"/>
      <c r="S720" s="1909"/>
      <c r="T720" s="1909"/>
      <c r="U720" s="1909"/>
      <c r="V720" s="1909"/>
      <c r="W720" s="1909"/>
      <c r="X720" s="1909"/>
      <c r="Y720" s="1909"/>
      <c r="Z720" s="1909"/>
      <c r="AA720" s="1909"/>
      <c r="AB720" s="1909"/>
      <c r="AC720" s="1909"/>
      <c r="AD720" s="1909"/>
      <c r="AE720" s="1909"/>
      <c r="AF720" s="1909"/>
      <c r="AG720" s="1909"/>
      <c r="AH720" s="1909"/>
      <c r="AI720" s="1909"/>
      <c r="AJ720" s="1909"/>
      <c r="AK720" s="1909"/>
      <c r="AL720" s="1909"/>
      <c r="AM720" s="1909"/>
      <c r="AN720" s="1909"/>
      <c r="AO720" s="1909"/>
      <c r="AP720" s="1909"/>
      <c r="AQ720" s="1909"/>
      <c r="AR720" s="1909"/>
      <c r="AS720" s="1909"/>
      <c r="AT720" s="1909"/>
      <c r="AU720" s="1909"/>
      <c r="AV720" s="1909"/>
      <c r="AW720" s="1909"/>
      <c r="AX720" s="1909"/>
      <c r="AY720" s="1909"/>
      <c r="AZ720" s="1909"/>
      <c r="BA720" s="1909"/>
      <c r="BB720" s="1909"/>
      <c r="BC720" s="1909"/>
      <c r="BD720" s="1909"/>
      <c r="BE720" s="1909"/>
      <c r="BF720" s="1909"/>
      <c r="BG720" s="1909"/>
      <c r="BH720" s="1909"/>
      <c r="BI720" s="1909"/>
    </row>
    <row r="721" spans="1:61">
      <c r="A721" s="1956"/>
      <c r="B721" s="1955"/>
      <c r="C721" s="1955"/>
      <c r="D721" s="1955"/>
      <c r="E721" s="1955"/>
      <c r="F721" s="1955"/>
      <c r="G721" s="1955"/>
      <c r="H721" s="1909"/>
      <c r="I721" s="1909"/>
      <c r="J721" s="1909"/>
      <c r="K721" s="1909"/>
      <c r="L721" s="1909"/>
      <c r="M721" s="1909"/>
      <c r="N721" s="1909"/>
      <c r="O721" s="1909"/>
      <c r="P721" s="1909"/>
      <c r="Q721" s="1909"/>
      <c r="R721" s="1909"/>
      <c r="S721" s="1909"/>
      <c r="T721" s="1909"/>
      <c r="U721" s="1909"/>
      <c r="V721" s="1909"/>
      <c r="W721" s="1909"/>
      <c r="X721" s="1909"/>
      <c r="Y721" s="1909"/>
      <c r="Z721" s="1909"/>
      <c r="AA721" s="1909"/>
      <c r="AB721" s="1909"/>
      <c r="AC721" s="1909"/>
      <c r="AD721" s="1909"/>
      <c r="AE721" s="1909"/>
      <c r="AF721" s="1909"/>
      <c r="AG721" s="1909"/>
      <c r="AH721" s="1909"/>
      <c r="AI721" s="1909"/>
      <c r="AJ721" s="1909"/>
      <c r="AK721" s="1909"/>
      <c r="AL721" s="1909"/>
      <c r="AM721" s="1909"/>
      <c r="AN721" s="1909"/>
      <c r="AO721" s="1909"/>
      <c r="AP721" s="1909"/>
      <c r="AQ721" s="1909"/>
      <c r="AR721" s="1909"/>
      <c r="AS721" s="1909"/>
      <c r="AT721" s="1909"/>
      <c r="AU721" s="1909"/>
      <c r="AV721" s="1909"/>
      <c r="AW721" s="1909"/>
      <c r="AX721" s="1909"/>
      <c r="AY721" s="1909"/>
      <c r="AZ721" s="1909"/>
      <c r="BA721" s="1909"/>
      <c r="BB721" s="1909"/>
      <c r="BC721" s="1909"/>
      <c r="BD721" s="1909"/>
      <c r="BE721" s="1909"/>
      <c r="BF721" s="1909"/>
      <c r="BG721" s="1909"/>
      <c r="BH721" s="1909"/>
      <c r="BI721" s="1909"/>
    </row>
    <row r="722" spans="1:61">
      <c r="A722" s="1956"/>
      <c r="B722" s="1955"/>
      <c r="C722" s="1955"/>
      <c r="D722" s="1955"/>
      <c r="E722" s="1955"/>
      <c r="F722" s="1955"/>
      <c r="G722" s="1955"/>
      <c r="H722" s="1909"/>
      <c r="I722" s="1909"/>
      <c r="J722" s="1909"/>
      <c r="K722" s="1909"/>
      <c r="L722" s="1909"/>
      <c r="M722" s="1909"/>
      <c r="N722" s="1909"/>
      <c r="O722" s="1909"/>
      <c r="P722" s="1909"/>
      <c r="Q722" s="1909"/>
      <c r="R722" s="1909"/>
      <c r="S722" s="1909"/>
      <c r="T722" s="1909"/>
      <c r="U722" s="1909"/>
      <c r="V722" s="1909"/>
      <c r="W722" s="1909"/>
      <c r="X722" s="1909"/>
      <c r="Y722" s="1909"/>
      <c r="Z722" s="1909"/>
      <c r="AA722" s="1909"/>
      <c r="AB722" s="1909"/>
      <c r="AC722" s="1909"/>
      <c r="AD722" s="1909"/>
      <c r="AE722" s="1909"/>
      <c r="AF722" s="1909"/>
      <c r="AG722" s="1909"/>
      <c r="AH722" s="1909"/>
      <c r="AI722" s="1909"/>
      <c r="AJ722" s="1909"/>
      <c r="AK722" s="1909"/>
      <c r="AL722" s="1909"/>
      <c r="AM722" s="1909"/>
      <c r="AN722" s="1909"/>
      <c r="AO722" s="1909"/>
      <c r="AP722" s="1909"/>
      <c r="AQ722" s="1909"/>
      <c r="AR722" s="1909"/>
      <c r="AS722" s="1909"/>
      <c r="AT722" s="1909"/>
      <c r="AU722" s="1909"/>
      <c r="AV722" s="1909"/>
      <c r="AW722" s="1909"/>
      <c r="AX722" s="1909"/>
      <c r="AY722" s="1909"/>
      <c r="AZ722" s="1909"/>
      <c r="BA722" s="1909"/>
      <c r="BB722" s="1909"/>
      <c r="BC722" s="1909"/>
      <c r="BD722" s="1909"/>
      <c r="BE722" s="1909"/>
      <c r="BF722" s="1909"/>
      <c r="BG722" s="1909"/>
      <c r="BH722" s="1909"/>
      <c r="BI722" s="1909"/>
    </row>
    <row r="723" spans="1:61">
      <c r="A723" s="1956"/>
      <c r="B723" s="1955"/>
      <c r="C723" s="1955"/>
      <c r="D723" s="1955"/>
      <c r="E723" s="1955"/>
      <c r="F723" s="1955"/>
      <c r="G723" s="1955"/>
      <c r="H723" s="1909"/>
      <c r="I723" s="1909"/>
      <c r="J723" s="1909"/>
      <c r="K723" s="1909"/>
      <c r="L723" s="1909"/>
      <c r="M723" s="1909"/>
      <c r="N723" s="1909"/>
      <c r="O723" s="1909"/>
      <c r="P723" s="1909"/>
      <c r="Q723" s="1909"/>
      <c r="R723" s="1909"/>
      <c r="S723" s="1909"/>
      <c r="T723" s="1909"/>
      <c r="U723" s="1909"/>
      <c r="V723" s="1909"/>
      <c r="W723" s="1909"/>
      <c r="X723" s="1909"/>
      <c r="Y723" s="1909"/>
      <c r="Z723" s="1909"/>
      <c r="AA723" s="1909"/>
      <c r="AB723" s="1909"/>
      <c r="AC723" s="1909"/>
      <c r="AD723" s="1909"/>
      <c r="AE723" s="1909"/>
      <c r="AF723" s="1909"/>
      <c r="AG723" s="1909"/>
      <c r="AH723" s="1909"/>
      <c r="AI723" s="1909"/>
      <c r="AJ723" s="1909"/>
      <c r="AK723" s="1909"/>
      <c r="AL723" s="1909"/>
      <c r="AM723" s="1909"/>
      <c r="AN723" s="1909"/>
      <c r="AO723" s="1909"/>
      <c r="AP723" s="1909"/>
      <c r="AQ723" s="1909"/>
      <c r="AR723" s="1909"/>
      <c r="AS723" s="1909"/>
      <c r="AT723" s="1909"/>
      <c r="AU723" s="1909"/>
      <c r="AV723" s="1909"/>
      <c r="AW723" s="1909"/>
      <c r="AX723" s="1909"/>
      <c r="AY723" s="1909"/>
      <c r="AZ723" s="1909"/>
      <c r="BA723" s="1909"/>
      <c r="BB723" s="1909"/>
      <c r="BC723" s="1909"/>
      <c r="BD723" s="1909"/>
      <c r="BE723" s="1909"/>
      <c r="BF723" s="1909"/>
      <c r="BG723" s="1909"/>
      <c r="BH723" s="1909"/>
      <c r="BI723" s="1909"/>
    </row>
    <row r="724" spans="1:61">
      <c r="A724" s="1956"/>
      <c r="B724" s="1955"/>
      <c r="C724" s="1955"/>
      <c r="D724" s="1955"/>
      <c r="E724" s="1955"/>
      <c r="F724" s="1955"/>
      <c r="G724" s="1955"/>
      <c r="H724" s="1909"/>
      <c r="I724" s="1909"/>
      <c r="J724" s="1909"/>
      <c r="K724" s="1909"/>
      <c r="L724" s="1909"/>
      <c r="M724" s="1909"/>
      <c r="N724" s="1909"/>
      <c r="O724" s="1909"/>
      <c r="P724" s="1909"/>
      <c r="Q724" s="1909"/>
      <c r="R724" s="1909"/>
      <c r="S724" s="1909"/>
      <c r="T724" s="1909"/>
      <c r="U724" s="1909"/>
      <c r="V724" s="1909"/>
      <c r="W724" s="1909"/>
      <c r="X724" s="1909"/>
      <c r="Y724" s="1909"/>
      <c r="Z724" s="1909"/>
      <c r="AA724" s="1909"/>
      <c r="AB724" s="1909"/>
      <c r="AC724" s="1909"/>
      <c r="AD724" s="1909"/>
      <c r="AE724" s="1909"/>
      <c r="AF724" s="1909"/>
      <c r="AG724" s="1909"/>
      <c r="AH724" s="1909"/>
      <c r="AI724" s="1909"/>
      <c r="AJ724" s="1909"/>
      <c r="AK724" s="1909"/>
      <c r="AL724" s="1909"/>
      <c r="AM724" s="1909"/>
      <c r="AN724" s="1909"/>
      <c r="AO724" s="1909"/>
      <c r="AP724" s="1909"/>
      <c r="AQ724" s="1909"/>
      <c r="AR724" s="1909"/>
      <c r="AS724" s="1909"/>
      <c r="AT724" s="1909"/>
      <c r="AU724" s="1909"/>
      <c r="AV724" s="1909"/>
      <c r="AW724" s="1909"/>
      <c r="AX724" s="1909"/>
      <c r="AY724" s="1909"/>
      <c r="AZ724" s="1909"/>
      <c r="BA724" s="1909"/>
      <c r="BB724" s="1909"/>
      <c r="BC724" s="1909"/>
      <c r="BD724" s="1909"/>
      <c r="BE724" s="1909"/>
      <c r="BF724" s="1909"/>
      <c r="BG724" s="1909"/>
      <c r="BH724" s="1909"/>
      <c r="BI724" s="1909"/>
    </row>
    <row r="725" spans="1:61">
      <c r="A725" s="1956"/>
      <c r="B725" s="1955"/>
      <c r="C725" s="1955"/>
      <c r="D725" s="1955"/>
      <c r="E725" s="1955"/>
      <c r="F725" s="1955"/>
      <c r="G725" s="1955"/>
      <c r="H725" s="1909"/>
      <c r="I725" s="1909"/>
      <c r="J725" s="1909"/>
      <c r="K725" s="1909"/>
      <c r="L725" s="1909"/>
      <c r="M725" s="1909"/>
      <c r="N725" s="1909"/>
      <c r="O725" s="1909"/>
      <c r="P725" s="1909"/>
      <c r="Q725" s="1909"/>
      <c r="R725" s="1909"/>
      <c r="S725" s="1909"/>
      <c r="T725" s="1909"/>
      <c r="U725" s="1909"/>
      <c r="V725" s="1909"/>
      <c r="W725" s="1909"/>
      <c r="X725" s="1909"/>
      <c r="Y725" s="1909"/>
      <c r="Z725" s="1909"/>
      <c r="AA725" s="1909"/>
      <c r="AB725" s="1909"/>
      <c r="AC725" s="1909"/>
      <c r="AD725" s="1909"/>
      <c r="AE725" s="1909"/>
      <c r="AF725" s="1909"/>
      <c r="AG725" s="1909"/>
      <c r="AH725" s="1909"/>
      <c r="AI725" s="1909"/>
      <c r="AJ725" s="1909"/>
      <c r="AK725" s="1909"/>
      <c r="AL725" s="1909"/>
      <c r="AM725" s="1909"/>
      <c r="AN725" s="1909"/>
      <c r="AO725" s="1909"/>
      <c r="AP725" s="1909"/>
      <c r="AQ725" s="1909"/>
      <c r="AR725" s="1909"/>
      <c r="AS725" s="1909"/>
      <c r="AT725" s="1909"/>
      <c r="AU725" s="1909"/>
      <c r="AV725" s="1909"/>
      <c r="AW725" s="1909"/>
      <c r="AX725" s="1909"/>
      <c r="AY725" s="1909"/>
      <c r="AZ725" s="1909"/>
      <c r="BA725" s="1909"/>
      <c r="BB725" s="1909"/>
      <c r="BC725" s="1909"/>
      <c r="BD725" s="1909"/>
      <c r="BE725" s="1909"/>
      <c r="BF725" s="1909"/>
      <c r="BG725" s="1909"/>
      <c r="BH725" s="1909"/>
      <c r="BI725" s="1909"/>
    </row>
    <row r="726" spans="1:61">
      <c r="A726" s="1956"/>
      <c r="B726" s="1955"/>
      <c r="C726" s="1955"/>
      <c r="D726" s="1955"/>
      <c r="E726" s="1955"/>
      <c r="F726" s="1955"/>
      <c r="G726" s="1955"/>
      <c r="H726" s="1909"/>
      <c r="I726" s="1909"/>
      <c r="J726" s="1909"/>
      <c r="K726" s="1909"/>
      <c r="L726" s="1909"/>
      <c r="M726" s="1909"/>
      <c r="N726" s="1909"/>
      <c r="O726" s="1909"/>
      <c r="P726" s="1909"/>
      <c r="Q726" s="1909"/>
      <c r="R726" s="1909"/>
      <c r="S726" s="1909"/>
      <c r="T726" s="1909"/>
      <c r="U726" s="1909"/>
      <c r="V726" s="1909"/>
      <c r="W726" s="1909"/>
      <c r="X726" s="1909"/>
      <c r="Y726" s="1909"/>
      <c r="Z726" s="1909"/>
      <c r="AA726" s="1909"/>
      <c r="AB726" s="1909"/>
      <c r="AC726" s="1909"/>
      <c r="AD726" s="1909"/>
      <c r="AE726" s="1909"/>
      <c r="AF726" s="1909"/>
      <c r="AG726" s="1909"/>
      <c r="AH726" s="1909"/>
      <c r="AI726" s="1909"/>
      <c r="AJ726" s="1909"/>
      <c r="AK726" s="1909"/>
      <c r="AL726" s="1909"/>
      <c r="AM726" s="1909"/>
      <c r="AN726" s="1909"/>
      <c r="AO726" s="1909"/>
      <c r="AP726" s="1909"/>
      <c r="AQ726" s="1909"/>
      <c r="AR726" s="1909"/>
      <c r="AS726" s="1909"/>
      <c r="AT726" s="1909"/>
      <c r="AU726" s="1909"/>
      <c r="AV726" s="1909"/>
      <c r="AW726" s="1909"/>
      <c r="AX726" s="1909"/>
      <c r="AY726" s="1909"/>
      <c r="AZ726" s="1909"/>
      <c r="BA726" s="1909"/>
      <c r="BB726" s="1909"/>
      <c r="BC726" s="1909"/>
      <c r="BD726" s="1909"/>
      <c r="BE726" s="1909"/>
      <c r="BF726" s="1909"/>
      <c r="BG726" s="1909"/>
      <c r="BH726" s="1909"/>
      <c r="BI726" s="1909"/>
    </row>
    <row r="727" spans="1:61">
      <c r="A727" s="1956"/>
      <c r="B727" s="1955"/>
      <c r="C727" s="1955"/>
      <c r="D727" s="1955"/>
      <c r="E727" s="1955"/>
      <c r="F727" s="1955"/>
      <c r="G727" s="1955"/>
      <c r="H727" s="1909"/>
      <c r="I727" s="1909"/>
      <c r="J727" s="1909"/>
      <c r="K727" s="1909"/>
      <c r="L727" s="1909"/>
      <c r="M727" s="1909"/>
      <c r="N727" s="1909"/>
      <c r="O727" s="1909"/>
      <c r="P727" s="1909"/>
      <c r="Q727" s="1909"/>
      <c r="R727" s="1909"/>
      <c r="S727" s="1909"/>
      <c r="T727" s="1909"/>
      <c r="U727" s="1909"/>
      <c r="V727" s="1909"/>
      <c r="W727" s="1909"/>
      <c r="X727" s="1909"/>
      <c r="Y727" s="1909"/>
      <c r="Z727" s="1909"/>
      <c r="AA727" s="1909"/>
      <c r="AB727" s="1909"/>
      <c r="AC727" s="1909"/>
      <c r="AD727" s="1909"/>
      <c r="AE727" s="1909"/>
      <c r="AF727" s="1909"/>
      <c r="AG727" s="1909"/>
      <c r="AH727" s="1909"/>
      <c r="AI727" s="1909"/>
      <c r="AJ727" s="1909"/>
      <c r="AK727" s="1909"/>
      <c r="AL727" s="1909"/>
      <c r="AM727" s="1909"/>
      <c r="AN727" s="1909"/>
      <c r="AO727" s="1909"/>
      <c r="AP727" s="1909"/>
      <c r="AQ727" s="1909"/>
      <c r="AR727" s="1909"/>
      <c r="AS727" s="1909"/>
      <c r="AT727" s="1909"/>
      <c r="AU727" s="1909"/>
      <c r="AV727" s="1909"/>
      <c r="AW727" s="1909"/>
      <c r="AX727" s="1909"/>
      <c r="AY727" s="1909"/>
      <c r="AZ727" s="1909"/>
      <c r="BA727" s="1909"/>
      <c r="BB727" s="1909"/>
      <c r="BC727" s="1909"/>
      <c r="BD727" s="1909"/>
      <c r="BE727" s="1909"/>
      <c r="BF727" s="1909"/>
      <c r="BG727" s="1909"/>
      <c r="BH727" s="1909"/>
      <c r="BI727" s="1909"/>
    </row>
    <row r="728" spans="1:61">
      <c r="A728" s="1956"/>
      <c r="B728" s="1955"/>
      <c r="C728" s="1955"/>
      <c r="D728" s="1955"/>
      <c r="E728" s="1955"/>
      <c r="F728" s="1955"/>
      <c r="G728" s="1955"/>
      <c r="H728" s="1909"/>
      <c r="I728" s="1909"/>
      <c r="J728" s="1909"/>
      <c r="K728" s="1909"/>
      <c r="L728" s="1909"/>
      <c r="M728" s="1909"/>
      <c r="N728" s="1909"/>
      <c r="O728" s="1909"/>
      <c r="P728" s="1909"/>
      <c r="Q728" s="1909"/>
      <c r="R728" s="1909"/>
      <c r="S728" s="1909"/>
      <c r="T728" s="1909"/>
      <c r="U728" s="1909"/>
      <c r="V728" s="1909"/>
      <c r="W728" s="1909"/>
      <c r="X728" s="1909"/>
      <c r="Y728" s="1909"/>
      <c r="Z728" s="1909"/>
      <c r="AA728" s="1909"/>
      <c r="AB728" s="1909"/>
      <c r="AC728" s="1909"/>
      <c r="AD728" s="1909"/>
      <c r="AE728" s="1909"/>
      <c r="AF728" s="1909"/>
      <c r="AG728" s="1909"/>
      <c r="AH728" s="1909"/>
      <c r="AI728" s="1909"/>
      <c r="AJ728" s="1909"/>
      <c r="AK728" s="1909"/>
      <c r="AL728" s="1909"/>
      <c r="AM728" s="1909"/>
      <c r="AN728" s="1909"/>
      <c r="AO728" s="1909"/>
      <c r="AP728" s="1909"/>
      <c r="AQ728" s="1909"/>
      <c r="AR728" s="1909"/>
      <c r="AS728" s="1909"/>
      <c r="AT728" s="1909"/>
      <c r="AU728" s="1909"/>
      <c r="AV728" s="1909"/>
      <c r="AW728" s="1909"/>
      <c r="AX728" s="1909"/>
      <c r="AY728" s="1909"/>
      <c r="AZ728" s="1909"/>
      <c r="BA728" s="1909"/>
      <c r="BB728" s="1909"/>
      <c r="BC728" s="1909"/>
      <c r="BD728" s="1909"/>
      <c r="BE728" s="1909"/>
      <c r="BF728" s="1909"/>
      <c r="BG728" s="1909"/>
      <c r="BH728" s="1909"/>
      <c r="BI728" s="1909"/>
    </row>
    <row r="729" spans="1:61">
      <c r="A729" s="1956"/>
      <c r="B729" s="1955"/>
      <c r="C729" s="1955"/>
      <c r="D729" s="1955"/>
      <c r="E729" s="1955"/>
      <c r="F729" s="1955"/>
      <c r="G729" s="1955"/>
      <c r="H729" s="1909"/>
      <c r="I729" s="1909"/>
      <c r="J729" s="1909"/>
      <c r="K729" s="1909"/>
      <c r="L729" s="1909"/>
      <c r="M729" s="1909"/>
      <c r="N729" s="1909"/>
      <c r="O729" s="1909"/>
      <c r="P729" s="1909"/>
      <c r="Q729" s="1909"/>
      <c r="R729" s="1909"/>
      <c r="S729" s="1909"/>
      <c r="T729" s="1909"/>
      <c r="U729" s="1909"/>
      <c r="V729" s="1909"/>
      <c r="W729" s="1909"/>
      <c r="X729" s="1909"/>
      <c r="Y729" s="1909"/>
      <c r="Z729" s="1909"/>
      <c r="AA729" s="1909"/>
      <c r="AB729" s="1909"/>
      <c r="AC729" s="1909"/>
      <c r="AD729" s="1909"/>
      <c r="AE729" s="1909"/>
      <c r="AF729" s="1909"/>
      <c r="AG729" s="1909"/>
      <c r="AH729" s="1909"/>
      <c r="AI729" s="1909"/>
      <c r="AJ729" s="1909"/>
      <c r="AK729" s="1909"/>
      <c r="AL729" s="1909"/>
      <c r="AM729" s="1909"/>
      <c r="AN729" s="1909"/>
      <c r="AO729" s="1909"/>
      <c r="AP729" s="1909"/>
      <c r="AQ729" s="1909"/>
      <c r="AR729" s="1909"/>
      <c r="AS729" s="1909"/>
      <c r="AT729" s="1909"/>
      <c r="AU729" s="1909"/>
      <c r="AV729" s="1909"/>
      <c r="AW729" s="1909"/>
      <c r="AX729" s="1909"/>
      <c r="AY729" s="1909"/>
      <c r="AZ729" s="1909"/>
      <c r="BA729" s="1909"/>
      <c r="BB729" s="1909"/>
      <c r="BC729" s="1909"/>
      <c r="BD729" s="1909"/>
      <c r="BE729" s="1909"/>
      <c r="BF729" s="1909"/>
      <c r="BG729" s="1909"/>
      <c r="BH729" s="1909"/>
      <c r="BI729" s="1909"/>
    </row>
    <row r="730" spans="1:61">
      <c r="A730" s="1956"/>
      <c r="B730" s="1955"/>
      <c r="C730" s="1955"/>
      <c r="D730" s="1955"/>
      <c r="E730" s="1955"/>
      <c r="F730" s="1955"/>
      <c r="G730" s="1955"/>
      <c r="H730" s="1909"/>
      <c r="I730" s="1909"/>
      <c r="J730" s="1909"/>
      <c r="K730" s="1909"/>
      <c r="L730" s="1909"/>
      <c r="M730" s="1909"/>
      <c r="N730" s="1909"/>
      <c r="O730" s="1909"/>
      <c r="P730" s="1909"/>
      <c r="Q730" s="1909"/>
      <c r="R730" s="1909"/>
      <c r="S730" s="1909"/>
      <c r="T730" s="1909"/>
      <c r="U730" s="1909"/>
      <c r="V730" s="1909"/>
      <c r="W730" s="1909"/>
      <c r="X730" s="1909"/>
      <c r="Y730" s="1909"/>
      <c r="Z730" s="1909"/>
      <c r="AA730" s="1909"/>
      <c r="AB730" s="1909"/>
      <c r="AC730" s="1909"/>
      <c r="AD730" s="1909"/>
      <c r="AE730" s="1909"/>
      <c r="AF730" s="1909"/>
      <c r="AG730" s="1909"/>
      <c r="AH730" s="1909"/>
      <c r="AI730" s="1909"/>
      <c r="AJ730" s="1909"/>
      <c r="AK730" s="1909"/>
      <c r="AL730" s="1909"/>
      <c r="AM730" s="1909"/>
      <c r="AN730" s="1909"/>
      <c r="AO730" s="1909"/>
      <c r="AP730" s="1909"/>
      <c r="AQ730" s="1909"/>
      <c r="AR730" s="1909"/>
      <c r="AS730" s="1909"/>
      <c r="AT730" s="1909"/>
      <c r="AU730" s="1909"/>
      <c r="AV730" s="1909"/>
      <c r="AW730" s="1909"/>
      <c r="AX730" s="1909"/>
      <c r="AY730" s="1909"/>
      <c r="AZ730" s="1909"/>
      <c r="BA730" s="1909"/>
      <c r="BB730" s="1909"/>
      <c r="BC730" s="1909"/>
      <c r="BD730" s="1909"/>
      <c r="BE730" s="1909"/>
      <c r="BF730" s="1909"/>
      <c r="BG730" s="1909"/>
      <c r="BH730" s="1909"/>
      <c r="BI730" s="1909"/>
    </row>
    <row r="731" spans="1:61">
      <c r="A731" s="1956"/>
      <c r="B731" s="1955"/>
      <c r="C731" s="1955"/>
      <c r="D731" s="1955"/>
      <c r="E731" s="1955"/>
      <c r="F731" s="1955"/>
      <c r="G731" s="1955"/>
      <c r="H731" s="1909"/>
      <c r="I731" s="1909"/>
      <c r="J731" s="1909"/>
      <c r="K731" s="1909"/>
      <c r="L731" s="1909"/>
      <c r="M731" s="1909"/>
      <c r="N731" s="1909"/>
      <c r="O731" s="1909"/>
      <c r="P731" s="1909"/>
      <c r="Q731" s="1909"/>
      <c r="R731" s="1909"/>
      <c r="S731" s="1909"/>
      <c r="T731" s="1909"/>
      <c r="U731" s="1909"/>
      <c r="V731" s="1909"/>
      <c r="W731" s="1909"/>
      <c r="X731" s="1909"/>
      <c r="Y731" s="1909"/>
      <c r="Z731" s="1909"/>
      <c r="AA731" s="1909"/>
      <c r="AB731" s="1909"/>
      <c r="AC731" s="1909"/>
      <c r="AD731" s="1909"/>
      <c r="AE731" s="1909"/>
      <c r="AF731" s="1909"/>
      <c r="AG731" s="1909"/>
      <c r="AH731" s="1909"/>
      <c r="AI731" s="1909"/>
      <c r="AJ731" s="1909"/>
      <c r="AK731" s="1909"/>
      <c r="AL731" s="1909"/>
      <c r="AM731" s="1909"/>
      <c r="AN731" s="1909"/>
      <c r="AO731" s="1909"/>
      <c r="AP731" s="1909"/>
      <c r="AQ731" s="1909"/>
      <c r="AR731" s="1909"/>
      <c r="AS731" s="1909"/>
      <c r="AT731" s="1909"/>
      <c r="AU731" s="1909"/>
      <c r="AV731" s="1909"/>
      <c r="AW731" s="1909"/>
      <c r="AX731" s="1909"/>
      <c r="AY731" s="1909"/>
      <c r="AZ731" s="1909"/>
      <c r="BA731" s="1909"/>
      <c r="BB731" s="1909"/>
      <c r="BC731" s="1909"/>
      <c r="BD731" s="1909"/>
      <c r="BE731" s="1909"/>
      <c r="BF731" s="1909"/>
      <c r="BG731" s="1909"/>
      <c r="BH731" s="1909"/>
      <c r="BI731" s="1909"/>
    </row>
    <row r="732" spans="1:61">
      <c r="A732" s="1956"/>
      <c r="B732" s="1955"/>
      <c r="C732" s="1955"/>
      <c r="D732" s="1955"/>
      <c r="E732" s="1955"/>
      <c r="F732" s="1955"/>
      <c r="G732" s="1955"/>
      <c r="H732" s="1909"/>
      <c r="I732" s="1909"/>
      <c r="J732" s="1909"/>
      <c r="K732" s="1909"/>
      <c r="L732" s="1909"/>
      <c r="M732" s="1909"/>
      <c r="N732" s="1909"/>
      <c r="O732" s="1909"/>
      <c r="P732" s="1909"/>
      <c r="Q732" s="1909"/>
      <c r="R732" s="1909"/>
      <c r="S732" s="1909"/>
      <c r="T732" s="1909"/>
      <c r="U732" s="1909"/>
      <c r="V732" s="1909"/>
      <c r="W732" s="1909"/>
      <c r="X732" s="1909"/>
      <c r="Y732" s="1909"/>
      <c r="Z732" s="1909"/>
      <c r="AA732" s="1909"/>
      <c r="AB732" s="1909"/>
      <c r="AC732" s="1909"/>
      <c r="AD732" s="1909"/>
      <c r="AE732" s="1909"/>
      <c r="AF732" s="1909"/>
      <c r="AG732" s="1909"/>
      <c r="AH732" s="1909"/>
      <c r="AI732" s="1909"/>
      <c r="AJ732" s="1909"/>
      <c r="AK732" s="1909"/>
      <c r="AL732" s="1909"/>
      <c r="AM732" s="1909"/>
      <c r="AN732" s="1909"/>
      <c r="AO732" s="1909"/>
      <c r="AP732" s="1909"/>
      <c r="AQ732" s="1909"/>
      <c r="AR732" s="1909"/>
      <c r="AS732" s="1909"/>
      <c r="AT732" s="1909"/>
      <c r="AU732" s="1909"/>
      <c r="AV732" s="1909"/>
      <c r="AW732" s="1909"/>
      <c r="AX732" s="1909"/>
      <c r="AY732" s="1909"/>
      <c r="AZ732" s="1909"/>
      <c r="BA732" s="1909"/>
      <c r="BB732" s="1909"/>
      <c r="BC732" s="1909"/>
      <c r="BD732" s="1909"/>
      <c r="BE732" s="1909"/>
      <c r="BF732" s="1909"/>
      <c r="BG732" s="1909"/>
      <c r="BH732" s="1909"/>
      <c r="BI732" s="1909"/>
    </row>
    <row r="733" spans="1:61">
      <c r="A733" s="1956"/>
      <c r="B733" s="1955"/>
      <c r="C733" s="1955"/>
      <c r="D733" s="1955"/>
      <c r="E733" s="1955"/>
      <c r="F733" s="1955"/>
      <c r="G733" s="1955"/>
      <c r="H733" s="1909"/>
      <c r="I733" s="1909"/>
      <c r="J733" s="1909"/>
      <c r="K733" s="1909"/>
      <c r="L733" s="1909"/>
      <c r="M733" s="1909"/>
      <c r="N733" s="1909"/>
      <c r="O733" s="1909"/>
      <c r="P733" s="1909"/>
      <c r="Q733" s="1909"/>
      <c r="R733" s="1909"/>
      <c r="S733" s="1909"/>
      <c r="T733" s="1909"/>
      <c r="U733" s="1909"/>
      <c r="V733" s="1909"/>
      <c r="W733" s="1909"/>
      <c r="X733" s="1909"/>
      <c r="Y733" s="1909"/>
      <c r="Z733" s="1909"/>
      <c r="AA733" s="1909"/>
      <c r="AB733" s="1909"/>
      <c r="AC733" s="1909"/>
      <c r="AD733" s="1909"/>
      <c r="AE733" s="1909"/>
      <c r="AF733" s="1909"/>
      <c r="AG733" s="1909"/>
      <c r="AH733" s="1909"/>
      <c r="AI733" s="1909"/>
      <c r="AJ733" s="1909"/>
      <c r="AK733" s="1909"/>
      <c r="AL733" s="1909"/>
      <c r="AM733" s="1909"/>
      <c r="AN733" s="1909"/>
      <c r="AO733" s="1909"/>
      <c r="AP733" s="1909"/>
      <c r="AQ733" s="1909"/>
      <c r="AR733" s="1909"/>
      <c r="AS733" s="1909"/>
      <c r="AT733" s="1909"/>
      <c r="AU733" s="1909"/>
      <c r="AV733" s="1909"/>
      <c r="AW733" s="1909"/>
      <c r="AX733" s="1909"/>
      <c r="AY733" s="1909"/>
      <c r="AZ733" s="1909"/>
      <c r="BA733" s="1909"/>
      <c r="BB733" s="1909"/>
      <c r="BC733" s="1909"/>
      <c r="BD733" s="1909"/>
      <c r="BE733" s="1909"/>
      <c r="BF733" s="1909"/>
      <c r="BG733" s="1909"/>
      <c r="BH733" s="1909"/>
      <c r="BI733" s="1909"/>
    </row>
    <row r="734" spans="1:61">
      <c r="A734" s="1956"/>
      <c r="B734" s="1955"/>
      <c r="C734" s="1955"/>
      <c r="D734" s="1955"/>
      <c r="E734" s="1955"/>
      <c r="F734" s="1955"/>
      <c r="G734" s="1955"/>
      <c r="H734" s="1909"/>
      <c r="I734" s="1909"/>
      <c r="J734" s="1909"/>
      <c r="K734" s="1909"/>
      <c r="L734" s="1909"/>
      <c r="M734" s="1909"/>
      <c r="N734" s="1909"/>
      <c r="O734" s="1909"/>
      <c r="P734" s="1909"/>
      <c r="Q734" s="1909"/>
      <c r="R734" s="1909"/>
      <c r="S734" s="1909"/>
      <c r="T734" s="1909"/>
      <c r="U734" s="1909"/>
      <c r="V734" s="1909"/>
      <c r="W734" s="1909"/>
      <c r="X734" s="1909"/>
      <c r="Y734" s="1909"/>
      <c r="Z734" s="1909"/>
      <c r="AA734" s="1909"/>
      <c r="AB734" s="1909"/>
      <c r="AC734" s="1909"/>
      <c r="AD734" s="1909"/>
      <c r="AE734" s="1909"/>
      <c r="AF734" s="1909"/>
      <c r="AG734" s="1909"/>
      <c r="AH734" s="1909"/>
      <c r="AI734" s="1909"/>
      <c r="AJ734" s="1909"/>
      <c r="AK734" s="1909"/>
      <c r="AL734" s="1909"/>
      <c r="AM734" s="1909"/>
      <c r="AN734" s="1909"/>
      <c r="AO734" s="1909"/>
      <c r="AP734" s="1909"/>
      <c r="AQ734" s="1909"/>
      <c r="AR734" s="1909"/>
      <c r="AS734" s="1909"/>
      <c r="AT734" s="1909"/>
      <c r="AU734" s="1909"/>
      <c r="AV734" s="1909"/>
      <c r="AW734" s="1909"/>
      <c r="AX734" s="1909"/>
      <c r="AY734" s="1909"/>
      <c r="AZ734" s="1909"/>
      <c r="BA734" s="1909"/>
      <c r="BB734" s="1909"/>
      <c r="BC734" s="1909"/>
      <c r="BD734" s="1909"/>
      <c r="BE734" s="1909"/>
      <c r="BF734" s="1909"/>
      <c r="BG734" s="1909"/>
      <c r="BH734" s="1909"/>
      <c r="BI734" s="1909"/>
    </row>
    <row r="735" spans="1:61">
      <c r="A735" s="1956"/>
      <c r="B735" s="1955"/>
      <c r="C735" s="1955"/>
      <c r="D735" s="1955"/>
      <c r="E735" s="1955"/>
      <c r="F735" s="1955"/>
      <c r="G735" s="1955"/>
      <c r="H735" s="1909"/>
      <c r="I735" s="1909"/>
      <c r="J735" s="1909"/>
      <c r="K735" s="1909"/>
      <c r="L735" s="1909"/>
      <c r="M735" s="1909"/>
      <c r="N735" s="1909"/>
      <c r="O735" s="1909"/>
      <c r="P735" s="1909"/>
      <c r="Q735" s="1909"/>
      <c r="R735" s="1909"/>
      <c r="S735" s="1909"/>
      <c r="T735" s="1909"/>
      <c r="U735" s="1909"/>
      <c r="V735" s="1909"/>
      <c r="W735" s="1909"/>
      <c r="X735" s="1909"/>
      <c r="Y735" s="1909"/>
      <c r="Z735" s="1909"/>
      <c r="AA735" s="1909"/>
      <c r="AB735" s="1909"/>
      <c r="AC735" s="1909"/>
      <c r="AD735" s="1909"/>
      <c r="AE735" s="1909"/>
      <c r="AF735" s="1909"/>
      <c r="AG735" s="1909"/>
      <c r="AH735" s="1909"/>
      <c r="AI735" s="1909"/>
      <c r="AJ735" s="1909"/>
      <c r="AK735" s="1909"/>
      <c r="AL735" s="1909"/>
      <c r="AM735" s="1909"/>
      <c r="AN735" s="1909"/>
      <c r="AO735" s="1909"/>
      <c r="AP735" s="1909"/>
      <c r="AQ735" s="1909"/>
      <c r="AR735" s="1909"/>
      <c r="AS735" s="1909"/>
      <c r="AT735" s="1909"/>
      <c r="AU735" s="1909"/>
      <c r="AV735" s="1909"/>
      <c r="AW735" s="1909"/>
      <c r="AX735" s="1909"/>
      <c r="AY735" s="1909"/>
      <c r="AZ735" s="1909"/>
      <c r="BA735" s="1909"/>
      <c r="BB735" s="1909"/>
      <c r="BC735" s="1909"/>
      <c r="BD735" s="1909"/>
      <c r="BE735" s="1909"/>
      <c r="BF735" s="1909"/>
      <c r="BG735" s="1909"/>
      <c r="BH735" s="1909"/>
      <c r="BI735" s="1909"/>
    </row>
    <row r="736" spans="1:61">
      <c r="A736" s="1956"/>
      <c r="B736" s="1955"/>
      <c r="C736" s="1955"/>
      <c r="D736" s="1955"/>
      <c r="E736" s="1955"/>
      <c r="F736" s="1955"/>
      <c r="G736" s="1955"/>
      <c r="H736" s="1909"/>
      <c r="I736" s="1909"/>
      <c r="J736" s="1909"/>
      <c r="K736" s="1909"/>
      <c r="L736" s="1909"/>
      <c r="M736" s="1909"/>
      <c r="N736" s="1909"/>
      <c r="O736" s="1909"/>
      <c r="P736" s="1909"/>
      <c r="Q736" s="1909"/>
      <c r="R736" s="1909"/>
      <c r="S736" s="1909"/>
      <c r="T736" s="1909"/>
      <c r="U736" s="1909"/>
      <c r="V736" s="1909"/>
      <c r="W736" s="1909"/>
      <c r="X736" s="1909"/>
      <c r="Y736" s="1909"/>
      <c r="Z736" s="1909"/>
      <c r="AA736" s="1909"/>
      <c r="AB736" s="1909"/>
      <c r="AC736" s="1909"/>
      <c r="AD736" s="1909"/>
      <c r="AE736" s="1909"/>
      <c r="AF736" s="1909"/>
      <c r="AG736" s="1909"/>
      <c r="AH736" s="1909"/>
      <c r="AI736" s="1909"/>
      <c r="AJ736" s="1909"/>
      <c r="AK736" s="1909"/>
      <c r="AL736" s="1909"/>
      <c r="AM736" s="1909"/>
      <c r="AN736" s="1909"/>
      <c r="AO736" s="1909"/>
      <c r="AP736" s="1909"/>
      <c r="AQ736" s="1909"/>
      <c r="AR736" s="1909"/>
      <c r="AS736" s="1909"/>
      <c r="AT736" s="1909"/>
      <c r="AU736" s="1909"/>
      <c r="AV736" s="1909"/>
      <c r="AW736" s="1909"/>
      <c r="AX736" s="1909"/>
      <c r="AY736" s="1909"/>
      <c r="AZ736" s="1909"/>
      <c r="BA736" s="1909"/>
      <c r="BB736" s="1909"/>
      <c r="BC736" s="1909"/>
      <c r="BD736" s="1909"/>
      <c r="BE736" s="1909"/>
      <c r="BF736" s="1909"/>
      <c r="BG736" s="1909"/>
      <c r="BH736" s="1909"/>
      <c r="BI736" s="1909"/>
    </row>
    <row r="737" spans="1:61">
      <c r="A737" s="1956"/>
      <c r="B737" s="1955"/>
      <c r="C737" s="1955"/>
      <c r="D737" s="1955"/>
      <c r="E737" s="1955"/>
      <c r="F737" s="1955"/>
      <c r="G737" s="1955"/>
      <c r="H737" s="1909"/>
      <c r="I737" s="1909"/>
      <c r="J737" s="1909"/>
      <c r="K737" s="1909"/>
      <c r="L737" s="1909"/>
      <c r="M737" s="1909"/>
      <c r="N737" s="1909"/>
      <c r="O737" s="1909"/>
      <c r="P737" s="1909"/>
      <c r="Q737" s="1909"/>
      <c r="R737" s="1909"/>
      <c r="S737" s="1909"/>
      <c r="T737" s="1909"/>
      <c r="U737" s="1909"/>
      <c r="V737" s="1909"/>
      <c r="W737" s="1909"/>
      <c r="X737" s="1909"/>
      <c r="Y737" s="1909"/>
      <c r="Z737" s="1909"/>
      <c r="AA737" s="1909"/>
      <c r="AB737" s="1909"/>
      <c r="AC737" s="1909"/>
      <c r="AD737" s="1909"/>
      <c r="AE737" s="1909"/>
      <c r="AF737" s="1909"/>
      <c r="AG737" s="1909"/>
      <c r="AH737" s="1909"/>
      <c r="AI737" s="1909"/>
      <c r="AJ737" s="1909"/>
      <c r="AK737" s="1909"/>
      <c r="AL737" s="1909"/>
      <c r="AM737" s="1909"/>
      <c r="AN737" s="1909"/>
      <c r="AO737" s="1909"/>
      <c r="AP737" s="1909"/>
      <c r="AQ737" s="1909"/>
      <c r="AR737" s="1909"/>
      <c r="AS737" s="1909"/>
      <c r="AT737" s="1909"/>
      <c r="AU737" s="1909"/>
      <c r="AV737" s="1909"/>
      <c r="AW737" s="1909"/>
      <c r="AX737" s="1909"/>
      <c r="AY737" s="1909"/>
      <c r="AZ737" s="1909"/>
      <c r="BA737" s="1909"/>
      <c r="BB737" s="1909"/>
      <c r="BC737" s="1909"/>
      <c r="BD737" s="1909"/>
      <c r="BE737" s="1909"/>
      <c r="BF737" s="1909"/>
      <c r="BG737" s="1909"/>
      <c r="BH737" s="1909"/>
      <c r="BI737" s="1909"/>
    </row>
    <row r="738" spans="1:61">
      <c r="A738" s="1956"/>
      <c r="B738" s="1955"/>
      <c r="C738" s="1955"/>
      <c r="D738" s="1955"/>
      <c r="E738" s="1955"/>
      <c r="F738" s="1955"/>
      <c r="G738" s="1955"/>
      <c r="H738" s="1909"/>
      <c r="I738" s="1909"/>
      <c r="J738" s="1909"/>
      <c r="K738" s="1909"/>
      <c r="L738" s="1909"/>
      <c r="M738" s="1909"/>
      <c r="N738" s="1909"/>
      <c r="O738" s="1909"/>
      <c r="P738" s="1909"/>
      <c r="Q738" s="1909"/>
      <c r="R738" s="1909"/>
      <c r="S738" s="1909"/>
      <c r="T738" s="1909"/>
      <c r="U738" s="1909"/>
      <c r="V738" s="1909"/>
      <c r="W738" s="1909"/>
      <c r="X738" s="1909"/>
      <c r="Y738" s="1909"/>
      <c r="Z738" s="1909"/>
      <c r="AA738" s="1909"/>
      <c r="AB738" s="1909"/>
      <c r="AC738" s="1909"/>
      <c r="AD738" s="1909"/>
      <c r="AE738" s="1909"/>
      <c r="AF738" s="1909"/>
      <c r="AG738" s="1909"/>
      <c r="AH738" s="1909"/>
      <c r="AI738" s="1909"/>
      <c r="AJ738" s="1909"/>
      <c r="AK738" s="1909"/>
      <c r="AL738" s="1909"/>
      <c r="AM738" s="1909"/>
      <c r="AN738" s="1909"/>
      <c r="AO738" s="1909"/>
      <c r="AP738" s="1909"/>
      <c r="AQ738" s="1909"/>
      <c r="AR738" s="1909"/>
      <c r="AS738" s="1909"/>
      <c r="AT738" s="1909"/>
      <c r="AU738" s="1909"/>
      <c r="AV738" s="1909"/>
      <c r="AW738" s="1909"/>
      <c r="AX738" s="1909"/>
      <c r="AY738" s="1909"/>
      <c r="AZ738" s="1909"/>
      <c r="BA738" s="1909"/>
      <c r="BB738" s="1909"/>
      <c r="BC738" s="1909"/>
      <c r="BD738" s="1909"/>
      <c r="BE738" s="1909"/>
      <c r="BF738" s="1909"/>
      <c r="BG738" s="1909"/>
      <c r="BH738" s="1909"/>
      <c r="BI738" s="1909"/>
    </row>
    <row r="739" spans="1:61">
      <c r="A739" s="1956"/>
      <c r="B739" s="1955"/>
      <c r="C739" s="1955"/>
      <c r="D739" s="1955"/>
      <c r="E739" s="1955"/>
      <c r="F739" s="1955"/>
      <c r="G739" s="1955"/>
      <c r="H739" s="1909"/>
      <c r="I739" s="1909"/>
      <c r="J739" s="1909"/>
      <c r="K739" s="1909"/>
      <c r="L739" s="1909"/>
      <c r="M739" s="1909"/>
      <c r="N739" s="1909"/>
      <c r="O739" s="1909"/>
      <c r="P739" s="1909"/>
      <c r="Q739" s="1909"/>
      <c r="R739" s="1909"/>
      <c r="S739" s="1909"/>
      <c r="T739" s="1909"/>
      <c r="U739" s="1909"/>
      <c r="V739" s="1909"/>
      <c r="W739" s="1909"/>
      <c r="X739" s="1909"/>
      <c r="Y739" s="1909"/>
      <c r="Z739" s="1909"/>
      <c r="AA739" s="1909"/>
      <c r="AB739" s="1909"/>
      <c r="AC739" s="1909"/>
      <c r="AD739" s="1909"/>
      <c r="AE739" s="1909"/>
      <c r="AF739" s="1909"/>
      <c r="AG739" s="1909"/>
      <c r="AH739" s="1909"/>
      <c r="AI739" s="1909"/>
      <c r="AJ739" s="1909"/>
      <c r="AK739" s="1909"/>
      <c r="AL739" s="1909"/>
      <c r="AM739" s="1909"/>
      <c r="AN739" s="1909"/>
      <c r="AO739" s="1909"/>
      <c r="AP739" s="1909"/>
      <c r="AQ739" s="1909"/>
      <c r="AR739" s="1909"/>
      <c r="AS739" s="1909"/>
      <c r="AT739" s="1909"/>
      <c r="AU739" s="1909"/>
      <c r="AV739" s="1909"/>
      <c r="AW739" s="1909"/>
      <c r="AX739" s="1909"/>
      <c r="AY739" s="1909"/>
      <c r="AZ739" s="1909"/>
      <c r="BA739" s="1909"/>
      <c r="BB739" s="1909"/>
      <c r="BC739" s="1909"/>
      <c r="BD739" s="1909"/>
      <c r="BE739" s="1909"/>
      <c r="BF739" s="1909"/>
      <c r="BG739" s="1909"/>
      <c r="BH739" s="1909"/>
      <c r="BI739" s="1909"/>
    </row>
    <row r="740" spans="1:61">
      <c r="A740" s="1956"/>
      <c r="B740" s="1955"/>
      <c r="C740" s="1955"/>
      <c r="D740" s="1955"/>
      <c r="E740" s="1955"/>
      <c r="F740" s="1955"/>
      <c r="G740" s="1955"/>
      <c r="H740" s="1909"/>
      <c r="I740" s="1909"/>
      <c r="J740" s="1909"/>
      <c r="K740" s="1909"/>
      <c r="L740" s="1909"/>
      <c r="M740" s="1909"/>
      <c r="N740" s="1909"/>
      <c r="O740" s="1909"/>
      <c r="P740" s="1909"/>
      <c r="Q740" s="1909"/>
      <c r="R740" s="1909"/>
      <c r="S740" s="1909"/>
      <c r="T740" s="1909"/>
      <c r="U740" s="1909"/>
      <c r="V740" s="1909"/>
      <c r="W740" s="1909"/>
      <c r="X740" s="1909"/>
      <c r="Y740" s="1909"/>
      <c r="Z740" s="1909"/>
      <c r="AA740" s="1909"/>
      <c r="AB740" s="1909"/>
      <c r="AC740" s="1909"/>
      <c r="AD740" s="1909"/>
      <c r="AE740" s="1909"/>
      <c r="AF740" s="1909"/>
      <c r="AG740" s="1909"/>
      <c r="AH740" s="1909"/>
      <c r="AI740" s="1909"/>
      <c r="AJ740" s="1909"/>
      <c r="AK740" s="1909"/>
      <c r="AL740" s="1909"/>
      <c r="AM740" s="1909"/>
      <c r="AN740" s="1909"/>
      <c r="AO740" s="1909"/>
      <c r="AP740" s="1909"/>
      <c r="AQ740" s="1909"/>
      <c r="AR740" s="1909"/>
      <c r="AS740" s="1909"/>
      <c r="AT740" s="1909"/>
      <c r="AU740" s="1909"/>
      <c r="AV740" s="1909"/>
      <c r="AW740" s="1909"/>
      <c r="AX740" s="1909"/>
      <c r="AY740" s="1909"/>
      <c r="AZ740" s="1909"/>
      <c r="BA740" s="1909"/>
      <c r="BB740" s="1909"/>
      <c r="BC740" s="1909"/>
      <c r="BD740" s="1909"/>
      <c r="BE740" s="1909"/>
      <c r="BF740" s="1909"/>
      <c r="BG740" s="1909"/>
      <c r="BH740" s="1909"/>
      <c r="BI740" s="1909"/>
    </row>
    <row r="741" spans="1:61">
      <c r="A741" s="1956"/>
      <c r="B741" s="1955"/>
      <c r="C741" s="1955"/>
      <c r="D741" s="1955"/>
      <c r="E741" s="1955"/>
      <c r="F741" s="1955"/>
      <c r="G741" s="1955"/>
      <c r="H741" s="1909"/>
      <c r="I741" s="1909"/>
      <c r="J741" s="1909"/>
      <c r="K741" s="1909"/>
      <c r="L741" s="1909"/>
      <c r="M741" s="1909"/>
      <c r="N741" s="1909"/>
      <c r="O741" s="1909"/>
      <c r="P741" s="1909"/>
      <c r="Q741" s="1909"/>
      <c r="R741" s="1909"/>
      <c r="S741" s="1909"/>
      <c r="T741" s="1909"/>
      <c r="U741" s="1909"/>
      <c r="V741" s="1909"/>
      <c r="W741" s="1909"/>
      <c r="X741" s="1909"/>
      <c r="Y741" s="1909"/>
      <c r="Z741" s="1909"/>
      <c r="AA741" s="1909"/>
      <c r="AB741" s="1909"/>
      <c r="AC741" s="1909"/>
      <c r="AD741" s="1909"/>
      <c r="AE741" s="1909"/>
      <c r="AF741" s="1909"/>
      <c r="AG741" s="1909"/>
      <c r="AH741" s="1909"/>
      <c r="AI741" s="1909"/>
      <c r="AJ741" s="1909"/>
      <c r="AK741" s="1909"/>
      <c r="AL741" s="1909"/>
      <c r="AM741" s="1909"/>
      <c r="AN741" s="1909"/>
      <c r="AO741" s="1909"/>
      <c r="AP741" s="1909"/>
      <c r="AQ741" s="1909"/>
      <c r="AR741" s="1909"/>
      <c r="AS741" s="1909"/>
      <c r="AT741" s="1909"/>
      <c r="AU741" s="1909"/>
      <c r="AV741" s="1909"/>
      <c r="AW741" s="1909"/>
      <c r="AX741" s="1909"/>
      <c r="AY741" s="1909"/>
      <c r="AZ741" s="1909"/>
      <c r="BA741" s="1909"/>
      <c r="BB741" s="1909"/>
      <c r="BC741" s="1909"/>
      <c r="BD741" s="1909"/>
      <c r="BE741" s="1909"/>
      <c r="BF741" s="1909"/>
      <c r="BG741" s="1909"/>
      <c r="BH741" s="1909"/>
      <c r="BI741" s="1909"/>
    </row>
    <row r="742" spans="1:61">
      <c r="A742" s="1956"/>
      <c r="B742" s="1955"/>
      <c r="C742" s="1955"/>
      <c r="D742" s="1955"/>
      <c r="E742" s="1955"/>
      <c r="F742" s="1955"/>
      <c r="G742" s="1955"/>
      <c r="H742" s="1909"/>
      <c r="I742" s="1909"/>
      <c r="J742" s="1909"/>
      <c r="K742" s="1909"/>
      <c r="L742" s="1909"/>
      <c r="M742" s="1909"/>
      <c r="N742" s="1909"/>
      <c r="O742" s="1909"/>
      <c r="P742" s="1909"/>
      <c r="Q742" s="1909"/>
      <c r="R742" s="1909"/>
      <c r="S742" s="1909"/>
      <c r="T742" s="1909"/>
      <c r="U742" s="1909"/>
      <c r="V742" s="1909"/>
      <c r="W742" s="1909"/>
      <c r="X742" s="1909"/>
      <c r="Y742" s="1909"/>
      <c r="Z742" s="1909"/>
      <c r="AA742" s="1909"/>
      <c r="AB742" s="1909"/>
      <c r="AC742" s="1909"/>
      <c r="AD742" s="1909"/>
      <c r="AE742" s="1909"/>
      <c r="AF742" s="1909"/>
      <c r="AG742" s="1909"/>
      <c r="AH742" s="1909"/>
      <c r="AI742" s="1909"/>
      <c r="AJ742" s="1909"/>
      <c r="AK742" s="1909"/>
      <c r="AL742" s="1909"/>
      <c r="AM742" s="1909"/>
      <c r="AN742" s="1909"/>
      <c r="AO742" s="1909"/>
      <c r="AP742" s="1909"/>
      <c r="AQ742" s="1909"/>
      <c r="AR742" s="1909"/>
      <c r="AS742" s="1909"/>
      <c r="AT742" s="1909"/>
      <c r="AU742" s="1909"/>
      <c r="AV742" s="1909"/>
      <c r="AW742" s="1909"/>
      <c r="AX742" s="1909"/>
      <c r="AY742" s="1909"/>
      <c r="AZ742" s="1909"/>
      <c r="BA742" s="1909"/>
      <c r="BB742" s="1909"/>
      <c r="BC742" s="1909"/>
      <c r="BD742" s="1909"/>
      <c r="BE742" s="1909"/>
      <c r="BF742" s="1909"/>
      <c r="BG742" s="1909"/>
      <c r="BH742" s="1909"/>
      <c r="BI742" s="1909"/>
    </row>
    <row r="743" spans="1:61">
      <c r="A743" s="1956"/>
      <c r="B743" s="1955"/>
      <c r="C743" s="1955"/>
      <c r="D743" s="1955"/>
      <c r="E743" s="1955"/>
      <c r="F743" s="1955"/>
      <c r="G743" s="1955"/>
      <c r="H743" s="1909"/>
      <c r="I743" s="1909"/>
      <c r="J743" s="1909"/>
      <c r="K743" s="1909"/>
      <c r="L743" s="1909"/>
      <c r="M743" s="1909"/>
      <c r="N743" s="1909"/>
      <c r="O743" s="1909"/>
      <c r="P743" s="1909"/>
      <c r="Q743" s="1909"/>
      <c r="R743" s="1909"/>
      <c r="S743" s="1909"/>
      <c r="T743" s="1909"/>
      <c r="U743" s="1909"/>
      <c r="V743" s="1909"/>
      <c r="W743" s="1909"/>
      <c r="X743" s="1909"/>
      <c r="Y743" s="1909"/>
      <c r="Z743" s="1909"/>
      <c r="AA743" s="1909"/>
      <c r="AB743" s="1909"/>
      <c r="AC743" s="1909"/>
      <c r="AD743" s="1909"/>
      <c r="AE743" s="1909"/>
      <c r="AF743" s="1909"/>
      <c r="AG743" s="1909"/>
      <c r="AH743" s="1909"/>
      <c r="AI743" s="1909"/>
      <c r="AJ743" s="1909"/>
      <c r="AK743" s="1909"/>
      <c r="AL743" s="1909"/>
      <c r="AM743" s="1909"/>
      <c r="AN743" s="1909"/>
      <c r="AO743" s="1909"/>
      <c r="AP743" s="1909"/>
      <c r="AQ743" s="1909"/>
      <c r="AR743" s="1909"/>
      <c r="AS743" s="1909"/>
      <c r="AT743" s="1909"/>
      <c r="AU743" s="1909"/>
      <c r="AV743" s="1909"/>
      <c r="AW743" s="1909"/>
      <c r="AX743" s="1909"/>
      <c r="AY743" s="1909"/>
      <c r="AZ743" s="1909"/>
      <c r="BA743" s="1909"/>
      <c r="BB743" s="1909"/>
      <c r="BC743" s="1909"/>
      <c r="BD743" s="1909"/>
      <c r="BE743" s="1909"/>
      <c r="BF743" s="1909"/>
      <c r="BG743" s="1909"/>
      <c r="BH743" s="1909"/>
      <c r="BI743" s="1909"/>
    </row>
    <row r="744" spans="1:61">
      <c r="A744" s="1956"/>
      <c r="B744" s="1955"/>
      <c r="C744" s="1955"/>
      <c r="D744" s="1955"/>
      <c r="E744" s="1955"/>
      <c r="F744" s="1955"/>
      <c r="G744" s="1955"/>
      <c r="H744" s="1909"/>
      <c r="I744" s="1909"/>
      <c r="J744" s="1909"/>
      <c r="K744" s="1909"/>
      <c r="L744" s="1909"/>
      <c r="M744" s="1909"/>
      <c r="N744" s="1909"/>
      <c r="O744" s="1909"/>
      <c r="P744" s="1909"/>
      <c r="Q744" s="1909"/>
      <c r="R744" s="1909"/>
      <c r="S744" s="1909"/>
      <c r="T744" s="1909"/>
      <c r="U744" s="1909"/>
      <c r="V744" s="1909"/>
      <c r="W744" s="1909"/>
      <c r="X744" s="1909"/>
      <c r="Y744" s="1909"/>
      <c r="Z744" s="1909"/>
      <c r="AA744" s="1909"/>
      <c r="AB744" s="1909"/>
      <c r="AC744" s="1909"/>
      <c r="AD744" s="1909"/>
      <c r="AE744" s="1909"/>
      <c r="AF744" s="1909"/>
      <c r="AG744" s="1909"/>
      <c r="AH744" s="1909"/>
      <c r="AI744" s="1909"/>
      <c r="AJ744" s="1909"/>
      <c r="AK744" s="1909"/>
      <c r="AL744" s="1909"/>
      <c r="AM744" s="1909"/>
      <c r="AN744" s="1909"/>
      <c r="AO744" s="1909"/>
      <c r="AP744" s="1909"/>
      <c r="AQ744" s="1909"/>
      <c r="AR744" s="1909"/>
      <c r="AS744" s="1909"/>
      <c r="AT744" s="1909"/>
      <c r="AU744" s="1909"/>
      <c r="AV744" s="1909"/>
      <c r="AW744" s="1909"/>
      <c r="AX744" s="1909"/>
      <c r="AY744" s="1909"/>
      <c r="AZ744" s="1909"/>
      <c r="BA744" s="1909"/>
      <c r="BB744" s="1909"/>
      <c r="BC744" s="1909"/>
      <c r="BD744" s="1909"/>
      <c r="BE744" s="1909"/>
      <c r="BF744" s="1909"/>
      <c r="BG744" s="1909"/>
      <c r="BH744" s="1909"/>
      <c r="BI744" s="1909"/>
    </row>
    <row r="745" spans="1:61">
      <c r="A745" s="1956"/>
      <c r="B745" s="1955"/>
      <c r="C745" s="1955"/>
      <c r="D745" s="1955"/>
      <c r="E745" s="1955"/>
      <c r="F745" s="1955"/>
      <c r="G745" s="1955"/>
      <c r="H745" s="1909"/>
      <c r="I745" s="1909"/>
      <c r="J745" s="1909"/>
      <c r="K745" s="1909"/>
      <c r="L745" s="1909"/>
      <c r="M745" s="1909"/>
      <c r="N745" s="1909"/>
      <c r="O745" s="1909"/>
      <c r="P745" s="1909"/>
      <c r="Q745" s="1909"/>
      <c r="R745" s="1909"/>
      <c r="S745" s="1909"/>
      <c r="T745" s="1909"/>
      <c r="U745" s="1909"/>
      <c r="V745" s="1909"/>
      <c r="W745" s="1909"/>
      <c r="X745" s="1909"/>
      <c r="Y745" s="1909"/>
      <c r="Z745" s="1909"/>
      <c r="AA745" s="1909"/>
      <c r="AB745" s="1909"/>
      <c r="AC745" s="1909"/>
      <c r="AD745" s="1909"/>
      <c r="AE745" s="1909"/>
      <c r="AF745" s="1909"/>
      <c r="AG745" s="1909"/>
      <c r="AH745" s="1909"/>
      <c r="AI745" s="1909"/>
      <c r="AJ745" s="1909"/>
      <c r="AK745" s="1909"/>
      <c r="AL745" s="1909"/>
      <c r="AM745" s="1909"/>
      <c r="AN745" s="1909"/>
      <c r="AO745" s="1909"/>
      <c r="AP745" s="1909"/>
      <c r="AQ745" s="1909"/>
      <c r="AR745" s="1909"/>
      <c r="AS745" s="1909"/>
      <c r="AT745" s="1909"/>
      <c r="AU745" s="1909"/>
      <c r="AV745" s="1909"/>
      <c r="AW745" s="1909"/>
      <c r="AX745" s="1909"/>
      <c r="AY745" s="1909"/>
      <c r="AZ745" s="1909"/>
      <c r="BA745" s="1909"/>
      <c r="BB745" s="1909"/>
      <c r="BC745" s="1909"/>
      <c r="BD745" s="1909"/>
      <c r="BE745" s="1909"/>
      <c r="BF745" s="1909"/>
      <c r="BG745" s="1909"/>
      <c r="BH745" s="1909"/>
      <c r="BI745" s="1909"/>
    </row>
    <row r="746" spans="1:61">
      <c r="A746" s="1956"/>
      <c r="B746" s="1955"/>
      <c r="C746" s="1955"/>
      <c r="D746" s="1955"/>
      <c r="E746" s="1955"/>
      <c r="F746" s="1955"/>
      <c r="G746" s="1955"/>
      <c r="H746" s="1909"/>
      <c r="I746" s="1909"/>
      <c r="J746" s="1909"/>
      <c r="K746" s="1909"/>
      <c r="L746" s="1909"/>
      <c r="M746" s="1909"/>
      <c r="N746" s="1909"/>
      <c r="O746" s="1909"/>
      <c r="P746" s="1909"/>
      <c r="Q746" s="1909"/>
      <c r="R746" s="1909"/>
      <c r="S746" s="1909"/>
      <c r="T746" s="1909"/>
      <c r="U746" s="1909"/>
      <c r="V746" s="1909"/>
      <c r="W746" s="1909"/>
      <c r="X746" s="1909"/>
      <c r="Y746" s="1909"/>
      <c r="Z746" s="1909"/>
      <c r="AA746" s="1909"/>
      <c r="AB746" s="1909"/>
      <c r="AC746" s="1909"/>
      <c r="AD746" s="1909"/>
      <c r="AE746" s="1909"/>
      <c r="AF746" s="1909"/>
      <c r="AG746" s="1909"/>
      <c r="AH746" s="1909"/>
      <c r="AI746" s="1909"/>
      <c r="AJ746" s="1909"/>
      <c r="AK746" s="1909"/>
      <c r="AL746" s="1909"/>
      <c r="AM746" s="1909"/>
      <c r="AN746" s="1909"/>
      <c r="AO746" s="1909"/>
      <c r="AP746" s="1909"/>
      <c r="AQ746" s="1909"/>
      <c r="AR746" s="1909"/>
      <c r="AS746" s="1909"/>
      <c r="AT746" s="1909"/>
      <c r="AU746" s="1909"/>
      <c r="AV746" s="1909"/>
      <c r="AW746" s="1909"/>
      <c r="AX746" s="1909"/>
      <c r="AY746" s="1909"/>
      <c r="AZ746" s="1909"/>
      <c r="BA746" s="1909"/>
      <c r="BB746" s="1909"/>
      <c r="BC746" s="1909"/>
      <c r="BD746" s="1909"/>
      <c r="BE746" s="1909"/>
      <c r="BF746" s="1909"/>
      <c r="BG746" s="1909"/>
      <c r="BH746" s="1909"/>
      <c r="BI746" s="1909"/>
    </row>
    <row r="747" spans="1:61">
      <c r="A747" s="1956"/>
      <c r="B747" s="1955"/>
      <c r="C747" s="1955"/>
      <c r="D747" s="1955"/>
      <c r="E747" s="1955"/>
      <c r="F747" s="1955"/>
      <c r="G747" s="1955"/>
      <c r="H747" s="1909"/>
      <c r="I747" s="1909"/>
      <c r="J747" s="1909"/>
      <c r="K747" s="1909"/>
      <c r="L747" s="1909"/>
      <c r="M747" s="1909"/>
      <c r="N747" s="1909"/>
      <c r="O747" s="1909"/>
      <c r="P747" s="1909"/>
      <c r="Q747" s="1909"/>
      <c r="R747" s="1909"/>
      <c r="S747" s="1909"/>
      <c r="T747" s="1909"/>
      <c r="U747" s="1909"/>
      <c r="V747" s="1909"/>
      <c r="W747" s="1909"/>
      <c r="X747" s="1909"/>
      <c r="Y747" s="1909"/>
      <c r="Z747" s="1909"/>
      <c r="AA747" s="1909"/>
      <c r="AB747" s="1909"/>
      <c r="AC747" s="1909"/>
      <c r="AD747" s="1909"/>
      <c r="AE747" s="1909"/>
      <c r="AF747" s="1909"/>
      <c r="AG747" s="1909"/>
      <c r="AH747" s="1909"/>
      <c r="AI747" s="1909"/>
      <c r="AJ747" s="1909"/>
      <c r="AK747" s="1909"/>
      <c r="AL747" s="1909"/>
      <c r="AM747" s="1909"/>
      <c r="AN747" s="1909"/>
      <c r="AO747" s="1909"/>
      <c r="AP747" s="1909"/>
      <c r="AQ747" s="1909"/>
      <c r="AR747" s="1909"/>
      <c r="AS747" s="1909"/>
      <c r="AT747" s="1909"/>
      <c r="AU747" s="1909"/>
      <c r="AV747" s="1909"/>
      <c r="AW747" s="1909"/>
      <c r="AX747" s="1909"/>
      <c r="AY747" s="1909"/>
      <c r="AZ747" s="1909"/>
      <c r="BA747" s="1909"/>
      <c r="BB747" s="1909"/>
      <c r="BC747" s="1909"/>
      <c r="BD747" s="1909"/>
      <c r="BE747" s="1909"/>
      <c r="BF747" s="1909"/>
      <c r="BG747" s="1909"/>
      <c r="BH747" s="1909"/>
      <c r="BI747" s="1909"/>
    </row>
    <row r="748" spans="1:61">
      <c r="A748" s="1956"/>
      <c r="B748" s="1955"/>
      <c r="C748" s="1955"/>
      <c r="D748" s="1955"/>
      <c r="E748" s="1955"/>
      <c r="F748" s="1955"/>
      <c r="G748" s="1955"/>
      <c r="H748" s="1909"/>
      <c r="I748" s="1909"/>
      <c r="J748" s="1909"/>
      <c r="K748" s="1909"/>
      <c r="L748" s="1909"/>
      <c r="M748" s="1909"/>
      <c r="N748" s="1909"/>
      <c r="O748" s="1909"/>
      <c r="P748" s="1909"/>
      <c r="Q748" s="1909"/>
      <c r="R748" s="1909"/>
      <c r="S748" s="1909"/>
      <c r="T748" s="1909"/>
      <c r="U748" s="1909"/>
      <c r="V748" s="1909"/>
      <c r="W748" s="1909"/>
      <c r="X748" s="1909"/>
      <c r="Y748" s="1909"/>
      <c r="Z748" s="1909"/>
      <c r="AA748" s="1909"/>
      <c r="AB748" s="1909"/>
      <c r="AC748" s="1909"/>
      <c r="AD748" s="1909"/>
      <c r="AE748" s="1909"/>
      <c r="AF748" s="1909"/>
      <c r="AG748" s="1909"/>
      <c r="AH748" s="1909"/>
      <c r="AI748" s="1909"/>
      <c r="AJ748" s="1909"/>
      <c r="AK748" s="1909"/>
      <c r="AL748" s="1909"/>
      <c r="AM748" s="1909"/>
      <c r="AN748" s="1909"/>
      <c r="AO748" s="1909"/>
      <c r="AP748" s="1909"/>
      <c r="AQ748" s="1909"/>
      <c r="AR748" s="1909"/>
      <c r="AS748" s="1909"/>
      <c r="AT748" s="1909"/>
      <c r="AU748" s="1909"/>
      <c r="AV748" s="1909"/>
      <c r="AW748" s="1909"/>
      <c r="AX748" s="1909"/>
      <c r="AY748" s="1909"/>
      <c r="AZ748" s="1909"/>
      <c r="BA748" s="1909"/>
      <c r="BB748" s="1909"/>
      <c r="BC748" s="1909"/>
      <c r="BD748" s="1909"/>
      <c r="BE748" s="1909"/>
      <c r="BF748" s="1909"/>
      <c r="BG748" s="1909"/>
      <c r="BH748" s="1909"/>
      <c r="BI748" s="1909"/>
    </row>
    <row r="749" spans="1:61">
      <c r="A749" s="1956"/>
      <c r="B749" s="1955"/>
      <c r="C749" s="1955"/>
      <c r="D749" s="1955"/>
      <c r="E749" s="1955"/>
      <c r="F749" s="1955"/>
      <c r="G749" s="1955"/>
      <c r="H749" s="1909"/>
      <c r="I749" s="1909"/>
      <c r="J749" s="1909"/>
      <c r="K749" s="1909"/>
      <c r="L749" s="1909"/>
      <c r="M749" s="1909"/>
      <c r="N749" s="1909"/>
      <c r="O749" s="1909"/>
      <c r="P749" s="1909"/>
      <c r="Q749" s="1909"/>
      <c r="R749" s="1909"/>
      <c r="S749" s="1909"/>
      <c r="T749" s="1909"/>
      <c r="U749" s="1909"/>
      <c r="V749" s="1909"/>
      <c r="W749" s="1909"/>
      <c r="X749" s="1909"/>
      <c r="Y749" s="1909"/>
      <c r="Z749" s="1909"/>
      <c r="AA749" s="1909"/>
      <c r="AB749" s="1909"/>
      <c r="AC749" s="1909"/>
      <c r="AD749" s="1909"/>
      <c r="AE749" s="1909"/>
      <c r="AF749" s="1909"/>
      <c r="AG749" s="1909"/>
      <c r="AH749" s="1909"/>
      <c r="AI749" s="1909"/>
      <c r="AJ749" s="1909"/>
      <c r="AK749" s="1909"/>
      <c r="AL749" s="1909"/>
      <c r="AM749" s="1909"/>
      <c r="AN749" s="1909"/>
      <c r="AO749" s="1909"/>
      <c r="AP749" s="1909"/>
      <c r="AQ749" s="1909"/>
      <c r="AR749" s="1909"/>
      <c r="AS749" s="1909"/>
      <c r="AT749" s="1909"/>
      <c r="AU749" s="1909"/>
      <c r="AV749" s="1909"/>
      <c r="AW749" s="1909"/>
      <c r="AX749" s="1909"/>
      <c r="AY749" s="1909"/>
      <c r="AZ749" s="1909"/>
      <c r="BA749" s="1909"/>
      <c r="BB749" s="1909"/>
      <c r="BC749" s="1909"/>
      <c r="BD749" s="1909"/>
      <c r="BE749" s="1909"/>
      <c r="BF749" s="1909"/>
      <c r="BG749" s="1909"/>
      <c r="BH749" s="1909"/>
      <c r="BI749" s="1909"/>
    </row>
    <row r="750" spans="1:61">
      <c r="A750" s="1956"/>
      <c r="B750" s="1955"/>
      <c r="C750" s="1955"/>
      <c r="D750" s="1955"/>
      <c r="E750" s="1955"/>
      <c r="F750" s="1955"/>
      <c r="G750" s="1955"/>
      <c r="H750" s="1909"/>
      <c r="I750" s="1909"/>
      <c r="J750" s="1909"/>
      <c r="K750" s="1909"/>
      <c r="L750" s="1909"/>
      <c r="M750" s="1909"/>
      <c r="N750" s="1909"/>
      <c r="O750" s="1909"/>
      <c r="P750" s="1909"/>
      <c r="Q750" s="1909"/>
      <c r="R750" s="1909"/>
      <c r="S750" s="1909"/>
      <c r="T750" s="1909"/>
      <c r="U750" s="1909"/>
      <c r="V750" s="1909"/>
      <c r="W750" s="1909"/>
      <c r="X750" s="1909"/>
      <c r="Y750" s="1909"/>
      <c r="Z750" s="1909"/>
      <c r="AA750" s="1909"/>
      <c r="AB750" s="1909"/>
      <c r="AC750" s="1909"/>
      <c r="AD750" s="1909"/>
      <c r="AE750" s="1909"/>
      <c r="AF750" s="1909"/>
      <c r="AG750" s="1909"/>
      <c r="AH750" s="1909"/>
      <c r="AI750" s="1909"/>
      <c r="AJ750" s="1909"/>
      <c r="AK750" s="1909"/>
      <c r="AL750" s="1909"/>
      <c r="AM750" s="1909"/>
      <c r="AN750" s="1909"/>
      <c r="AO750" s="1909"/>
      <c r="AP750" s="1909"/>
      <c r="AQ750" s="1909"/>
      <c r="AR750" s="1909"/>
      <c r="AS750" s="1909"/>
      <c r="AT750" s="1909"/>
      <c r="AU750" s="1909"/>
      <c r="AV750" s="1909"/>
      <c r="AW750" s="1909"/>
      <c r="AX750" s="1909"/>
      <c r="AY750" s="1909"/>
      <c r="AZ750" s="1909"/>
      <c r="BA750" s="1909"/>
      <c r="BB750" s="1909"/>
      <c r="BC750" s="1909"/>
      <c r="BD750" s="1909"/>
      <c r="BE750" s="1909"/>
      <c r="BF750" s="1909"/>
      <c r="BG750" s="1909"/>
      <c r="BH750" s="1909"/>
      <c r="BI750" s="1909"/>
    </row>
    <row r="751" spans="1:61">
      <c r="A751" s="1956"/>
      <c r="B751" s="1955"/>
      <c r="C751" s="1955"/>
      <c r="D751" s="1955"/>
      <c r="E751" s="1955"/>
      <c r="F751" s="1955"/>
      <c r="G751" s="1955"/>
      <c r="H751" s="1909"/>
      <c r="I751" s="1909"/>
      <c r="J751" s="1909"/>
      <c r="K751" s="1909"/>
      <c r="L751" s="1909"/>
      <c r="M751" s="1909"/>
      <c r="N751" s="1909"/>
      <c r="O751" s="1909"/>
      <c r="P751" s="1909"/>
      <c r="Q751" s="1909"/>
      <c r="R751" s="1909"/>
      <c r="S751" s="1909"/>
      <c r="T751" s="1909"/>
      <c r="U751" s="1909"/>
      <c r="V751" s="1909"/>
      <c r="W751" s="1909"/>
      <c r="X751" s="1909"/>
      <c r="Y751" s="1909"/>
      <c r="Z751" s="1909"/>
      <c r="AA751" s="1909"/>
      <c r="AB751" s="1909"/>
      <c r="AC751" s="1909"/>
      <c r="AD751" s="1909"/>
      <c r="AE751" s="1909"/>
      <c r="AF751" s="1909"/>
      <c r="AG751" s="1909"/>
      <c r="AH751" s="1909"/>
      <c r="AI751" s="1909"/>
      <c r="AJ751" s="1909"/>
      <c r="AK751" s="1909"/>
      <c r="AL751" s="1909"/>
      <c r="AM751" s="1909"/>
      <c r="AN751" s="1909"/>
      <c r="AO751" s="1909"/>
      <c r="AP751" s="1909"/>
      <c r="AQ751" s="1909"/>
      <c r="AR751" s="1909"/>
      <c r="AS751" s="1909"/>
      <c r="AT751" s="1909"/>
      <c r="AU751" s="1909"/>
      <c r="AV751" s="1909"/>
      <c r="AW751" s="1909"/>
      <c r="AX751" s="1909"/>
      <c r="AY751" s="1909"/>
      <c r="AZ751" s="1909"/>
      <c r="BA751" s="1909"/>
      <c r="BB751" s="1909"/>
      <c r="BC751" s="1909"/>
      <c r="BD751" s="1909"/>
      <c r="BE751" s="1909"/>
      <c r="BF751" s="1909"/>
      <c r="BG751" s="1909"/>
      <c r="BH751" s="1909"/>
      <c r="BI751" s="1909"/>
    </row>
    <row r="752" spans="1:61">
      <c r="A752" s="1956"/>
      <c r="B752" s="1955"/>
      <c r="C752" s="1955"/>
      <c r="D752" s="1955"/>
      <c r="E752" s="1955"/>
      <c r="F752" s="1955"/>
      <c r="G752" s="1955"/>
      <c r="H752" s="1909"/>
      <c r="I752" s="1909"/>
      <c r="J752" s="1909"/>
      <c r="K752" s="1909"/>
      <c r="L752" s="1909"/>
      <c r="M752" s="1909"/>
      <c r="N752" s="1909"/>
      <c r="O752" s="1909"/>
      <c r="P752" s="1909"/>
      <c r="Q752" s="1909"/>
      <c r="R752" s="1909"/>
      <c r="S752" s="1909"/>
      <c r="T752" s="1909"/>
      <c r="U752" s="1909"/>
      <c r="V752" s="1909"/>
      <c r="W752" s="1909"/>
      <c r="X752" s="1909"/>
      <c r="Y752" s="1909"/>
      <c r="Z752" s="1909"/>
      <c r="AA752" s="1909"/>
      <c r="AB752" s="1909"/>
      <c r="AC752" s="1909"/>
      <c r="AD752" s="1909"/>
      <c r="AE752" s="1909"/>
      <c r="AF752" s="1909"/>
      <c r="AG752" s="1909"/>
      <c r="AH752" s="1909"/>
      <c r="AI752" s="1909"/>
      <c r="AJ752" s="1909"/>
      <c r="AK752" s="1909"/>
      <c r="AL752" s="1909"/>
      <c r="AM752" s="1909"/>
      <c r="AN752" s="1909"/>
      <c r="AO752" s="1909"/>
      <c r="AP752" s="1909"/>
      <c r="AQ752" s="1909"/>
      <c r="AR752" s="1909"/>
      <c r="AS752" s="1909"/>
      <c r="AT752" s="1909"/>
      <c r="AU752" s="1909"/>
      <c r="AV752" s="1909"/>
      <c r="AW752" s="1909"/>
      <c r="AX752" s="1909"/>
      <c r="AY752" s="1909"/>
      <c r="AZ752" s="1909"/>
      <c r="BA752" s="1909"/>
      <c r="BB752" s="1909"/>
      <c r="BC752" s="1909"/>
      <c r="BD752" s="1909"/>
      <c r="BE752" s="1909"/>
      <c r="BF752" s="1909"/>
      <c r="BG752" s="1909"/>
      <c r="BH752" s="1909"/>
      <c r="BI752" s="1909"/>
    </row>
    <row r="753" spans="1:61">
      <c r="A753" s="1956"/>
      <c r="B753" s="1955"/>
      <c r="C753" s="1955"/>
      <c r="D753" s="1955"/>
      <c r="E753" s="1955"/>
      <c r="F753" s="1955"/>
      <c r="G753" s="1955"/>
      <c r="H753" s="1909"/>
      <c r="I753" s="1909"/>
      <c r="J753" s="1909"/>
      <c r="K753" s="1909"/>
      <c r="L753" s="1909"/>
      <c r="M753" s="1909"/>
      <c r="N753" s="1909"/>
      <c r="O753" s="1909"/>
      <c r="P753" s="1909"/>
      <c r="Q753" s="1909"/>
      <c r="R753" s="1909"/>
      <c r="S753" s="1909"/>
      <c r="T753" s="1909"/>
      <c r="U753" s="1909"/>
      <c r="V753" s="1909"/>
      <c r="W753" s="1909"/>
      <c r="X753" s="1909"/>
      <c r="Y753" s="1909"/>
      <c r="Z753" s="1909"/>
      <c r="AA753" s="1909"/>
      <c r="AB753" s="1909"/>
      <c r="AC753" s="1909"/>
      <c r="AD753" s="1909"/>
      <c r="AE753" s="1909"/>
      <c r="AF753" s="1909"/>
      <c r="AG753" s="1909"/>
      <c r="AH753" s="1909"/>
      <c r="AI753" s="1909"/>
      <c r="AJ753" s="1909"/>
      <c r="AK753" s="1909"/>
      <c r="AL753" s="1909"/>
      <c r="AM753" s="1909"/>
      <c r="AN753" s="1909"/>
      <c r="AO753" s="1909"/>
      <c r="AP753" s="1909"/>
      <c r="AQ753" s="1909"/>
      <c r="AR753" s="1909"/>
      <c r="AS753" s="1909"/>
      <c r="AT753" s="1909"/>
      <c r="AU753" s="1909"/>
      <c r="AV753" s="1909"/>
      <c r="AW753" s="1909"/>
      <c r="AX753" s="1909"/>
      <c r="AY753" s="1909"/>
      <c r="AZ753" s="1909"/>
      <c r="BA753" s="1909"/>
      <c r="BB753" s="1909"/>
      <c r="BC753" s="1909"/>
      <c r="BD753" s="1909"/>
      <c r="BE753" s="1909"/>
      <c r="BF753" s="1909"/>
      <c r="BG753" s="1909"/>
      <c r="BH753" s="1909"/>
      <c r="BI753" s="1909"/>
    </row>
    <row r="754" spans="1:61">
      <c r="A754" s="1956"/>
      <c r="B754" s="1955"/>
      <c r="C754" s="1955"/>
      <c r="D754" s="1955"/>
      <c r="E754" s="1955"/>
      <c r="F754" s="1955"/>
      <c r="G754" s="1955"/>
      <c r="H754" s="1909"/>
      <c r="I754" s="1909"/>
      <c r="J754" s="1909"/>
      <c r="K754" s="1909"/>
      <c r="L754" s="1909"/>
      <c r="M754" s="1909"/>
      <c r="N754" s="1909"/>
      <c r="O754" s="1909"/>
      <c r="P754" s="1909"/>
      <c r="Q754" s="1909"/>
      <c r="R754" s="1909"/>
      <c r="S754" s="1909"/>
      <c r="T754" s="1909"/>
      <c r="U754" s="1909"/>
      <c r="V754" s="1909"/>
      <c r="W754" s="1909"/>
      <c r="X754" s="1909"/>
      <c r="Y754" s="1909"/>
      <c r="Z754" s="1909"/>
      <c r="AA754" s="1909"/>
      <c r="AB754" s="1909"/>
      <c r="AC754" s="1909"/>
      <c r="AD754" s="1909"/>
      <c r="AE754" s="1909"/>
      <c r="AF754" s="1909"/>
      <c r="AG754" s="1909"/>
      <c r="AH754" s="1909"/>
      <c r="AI754" s="1909"/>
      <c r="AJ754" s="1909"/>
      <c r="AK754" s="1909"/>
      <c r="AL754" s="1909"/>
      <c r="AM754" s="1909"/>
      <c r="AN754" s="1909"/>
      <c r="AO754" s="1909"/>
      <c r="AP754" s="1909"/>
      <c r="AQ754" s="1909"/>
      <c r="AR754" s="1909"/>
      <c r="AS754" s="1909"/>
      <c r="AT754" s="1909"/>
      <c r="AU754" s="1909"/>
      <c r="AV754" s="1909"/>
      <c r="AW754" s="1909"/>
      <c r="AX754" s="1909"/>
      <c r="AY754" s="1909"/>
      <c r="AZ754" s="1909"/>
      <c r="BA754" s="1909"/>
      <c r="BB754" s="1909"/>
      <c r="BC754" s="1909"/>
      <c r="BD754" s="1909"/>
      <c r="BE754" s="1909"/>
      <c r="BF754" s="1909"/>
      <c r="BG754" s="1909"/>
      <c r="BH754" s="1909"/>
      <c r="BI754" s="1909"/>
    </row>
    <row r="755" spans="1:61">
      <c r="A755" s="1956"/>
      <c r="B755" s="1955"/>
      <c r="C755" s="1955"/>
      <c r="D755" s="1955"/>
      <c r="E755" s="1955"/>
      <c r="F755" s="1955"/>
      <c r="G755" s="1955"/>
      <c r="H755" s="1909"/>
      <c r="I755" s="1909"/>
      <c r="J755" s="1909"/>
      <c r="K755" s="1909"/>
      <c r="L755" s="1909"/>
      <c r="M755" s="1909"/>
      <c r="N755" s="1909"/>
      <c r="O755" s="1909"/>
      <c r="P755" s="1909"/>
      <c r="Q755" s="1909"/>
      <c r="R755" s="1909"/>
      <c r="S755" s="1909"/>
      <c r="T755" s="1909"/>
      <c r="U755" s="1909"/>
      <c r="V755" s="1909"/>
      <c r="W755" s="1909"/>
      <c r="X755" s="1909"/>
      <c r="Y755" s="1909"/>
      <c r="Z755" s="1909"/>
      <c r="AA755" s="1909"/>
      <c r="AB755" s="1909"/>
      <c r="AC755" s="1909"/>
      <c r="AD755" s="1909"/>
      <c r="AE755" s="1909"/>
      <c r="AF755" s="1909"/>
      <c r="AG755" s="1909"/>
      <c r="AH755" s="1909"/>
      <c r="AI755" s="1909"/>
      <c r="AJ755" s="1909"/>
      <c r="AK755" s="1909"/>
      <c r="AL755" s="1909"/>
      <c r="AM755" s="1909"/>
      <c r="AN755" s="1909"/>
      <c r="AO755" s="1909"/>
      <c r="AP755" s="1909"/>
      <c r="AQ755" s="1909"/>
      <c r="AR755" s="1909"/>
      <c r="AS755" s="1909"/>
      <c r="AT755" s="1909"/>
      <c r="AU755" s="1909"/>
      <c r="AV755" s="1909"/>
      <c r="AW755" s="1909"/>
      <c r="AX755" s="1909"/>
      <c r="AY755" s="1909"/>
      <c r="AZ755" s="1909"/>
      <c r="BA755" s="1909"/>
      <c r="BB755" s="1909"/>
      <c r="BC755" s="1909"/>
      <c r="BD755" s="1909"/>
      <c r="BE755" s="1909"/>
      <c r="BF755" s="1909"/>
      <c r="BG755" s="1909"/>
      <c r="BH755" s="1909"/>
      <c r="BI755" s="1909"/>
    </row>
    <row r="756" spans="1:61">
      <c r="A756" s="1956"/>
      <c r="B756" s="1955"/>
      <c r="C756" s="1955"/>
      <c r="D756" s="1955"/>
      <c r="E756" s="1955"/>
      <c r="F756" s="1955"/>
      <c r="G756" s="1955"/>
      <c r="H756" s="1909"/>
      <c r="I756" s="1909"/>
      <c r="J756" s="1909"/>
      <c r="K756" s="1909"/>
      <c r="L756" s="1909"/>
      <c r="M756" s="1909"/>
      <c r="N756" s="1909"/>
      <c r="O756" s="1909"/>
      <c r="P756" s="1909"/>
      <c r="Q756" s="1909"/>
      <c r="R756" s="1909"/>
      <c r="S756" s="1909"/>
      <c r="T756" s="1909"/>
      <c r="U756" s="1909"/>
      <c r="V756" s="1909"/>
      <c r="W756" s="1909"/>
      <c r="X756" s="1909"/>
      <c r="Y756" s="1909"/>
      <c r="Z756" s="1909"/>
      <c r="AA756" s="1909"/>
      <c r="AB756" s="1909"/>
      <c r="AC756" s="1909"/>
      <c r="AD756" s="1909"/>
      <c r="AE756" s="1909"/>
      <c r="AF756" s="1909"/>
      <c r="AG756" s="1909"/>
      <c r="AH756" s="1909"/>
      <c r="AI756" s="1909"/>
      <c r="AJ756" s="1909"/>
      <c r="AK756" s="1909"/>
      <c r="AL756" s="1909"/>
      <c r="AM756" s="1909"/>
      <c r="AN756" s="1909"/>
      <c r="AO756" s="1909"/>
      <c r="AP756" s="1909"/>
      <c r="AQ756" s="1909"/>
      <c r="AR756" s="1909"/>
      <c r="AS756" s="1909"/>
      <c r="AT756" s="1909"/>
      <c r="AU756" s="1909"/>
      <c r="AV756" s="1909"/>
      <c r="AW756" s="1909"/>
      <c r="AX756" s="1909"/>
      <c r="AY756" s="1909"/>
      <c r="AZ756" s="1909"/>
      <c r="BA756" s="1909"/>
      <c r="BB756" s="1909"/>
      <c r="BC756" s="1909"/>
      <c r="BD756" s="1909"/>
      <c r="BE756" s="1909"/>
      <c r="BF756" s="1909"/>
      <c r="BG756" s="1909"/>
      <c r="BH756" s="1909"/>
      <c r="BI756" s="1909"/>
    </row>
    <row r="757" spans="1:61">
      <c r="A757" s="1956"/>
      <c r="B757" s="1955"/>
      <c r="C757" s="1955"/>
      <c r="D757" s="1955"/>
      <c r="E757" s="1955"/>
      <c r="F757" s="1955"/>
      <c r="G757" s="1955"/>
      <c r="H757" s="1909"/>
      <c r="I757" s="1909"/>
      <c r="J757" s="1909"/>
      <c r="K757" s="1909"/>
      <c r="L757" s="1909"/>
      <c r="M757" s="1909"/>
      <c r="N757" s="1909"/>
      <c r="O757" s="1909"/>
      <c r="P757" s="1909"/>
      <c r="Q757" s="1909"/>
      <c r="R757" s="1909"/>
      <c r="S757" s="1909"/>
      <c r="T757" s="1909"/>
      <c r="U757" s="1909"/>
      <c r="V757" s="1909"/>
      <c r="W757" s="1909"/>
      <c r="X757" s="1909"/>
      <c r="Y757" s="1909"/>
      <c r="Z757" s="1909"/>
      <c r="AA757" s="1909"/>
      <c r="AB757" s="1909"/>
      <c r="AC757" s="1909"/>
      <c r="AD757" s="1909"/>
      <c r="AE757" s="1909"/>
      <c r="AF757" s="1909"/>
      <c r="AG757" s="1909"/>
      <c r="AH757" s="1909"/>
      <c r="AI757" s="1909"/>
      <c r="AJ757" s="1909"/>
      <c r="AK757" s="1909"/>
      <c r="AL757" s="1909"/>
      <c r="AM757" s="1909"/>
      <c r="AN757" s="1909"/>
      <c r="AO757" s="1909"/>
      <c r="AP757" s="1909"/>
      <c r="AQ757" s="1909"/>
      <c r="AR757" s="1909"/>
      <c r="AS757" s="1909"/>
      <c r="AT757" s="1909"/>
      <c r="AU757" s="1909"/>
      <c r="AV757" s="1909"/>
      <c r="AW757" s="1909"/>
      <c r="AX757" s="1909"/>
      <c r="AY757" s="1909"/>
      <c r="AZ757" s="1909"/>
      <c r="BA757" s="1909"/>
      <c r="BB757" s="1909"/>
      <c r="BC757" s="1909"/>
      <c r="BD757" s="1909"/>
      <c r="BE757" s="1909"/>
      <c r="BF757" s="1909"/>
      <c r="BG757" s="1909"/>
      <c r="BH757" s="1909"/>
      <c r="BI757" s="1909"/>
    </row>
    <row r="758" spans="1:61">
      <c r="A758" s="1956"/>
      <c r="B758" s="1955"/>
      <c r="C758" s="1955"/>
      <c r="D758" s="1955"/>
      <c r="E758" s="1955"/>
      <c r="F758" s="1955"/>
      <c r="G758" s="1955"/>
      <c r="H758" s="1909"/>
      <c r="I758" s="1909"/>
      <c r="J758" s="1909"/>
      <c r="K758" s="1909"/>
      <c r="L758" s="1909"/>
      <c r="M758" s="1909"/>
      <c r="N758" s="1909"/>
      <c r="O758" s="1909"/>
      <c r="P758" s="1909"/>
      <c r="Q758" s="1909"/>
      <c r="R758" s="1909"/>
      <c r="S758" s="1909"/>
      <c r="T758" s="1909"/>
      <c r="U758" s="1909"/>
      <c r="V758" s="1909"/>
      <c r="W758" s="1909"/>
      <c r="X758" s="1909"/>
      <c r="Y758" s="1909"/>
      <c r="Z758" s="1909"/>
      <c r="AA758" s="1909"/>
      <c r="AB758" s="1909"/>
      <c r="AC758" s="1909"/>
      <c r="AD758" s="1909"/>
      <c r="AE758" s="1909"/>
      <c r="AF758" s="1909"/>
      <c r="AG758" s="1909"/>
      <c r="AH758" s="1909"/>
      <c r="AI758" s="1909"/>
      <c r="AJ758" s="1909"/>
      <c r="AK758" s="1909"/>
      <c r="AL758" s="1909"/>
      <c r="AM758" s="1909"/>
      <c r="AN758" s="1909"/>
      <c r="AO758" s="1909"/>
      <c r="AP758" s="1909"/>
      <c r="AQ758" s="1909"/>
      <c r="AR758" s="1909"/>
      <c r="AS758" s="1909"/>
      <c r="AT758" s="1909"/>
      <c r="AU758" s="1909"/>
      <c r="AV758" s="1909"/>
      <c r="AW758" s="1909"/>
      <c r="AX758" s="1909"/>
      <c r="AY758" s="1909"/>
      <c r="AZ758" s="1909"/>
      <c r="BA758" s="1909"/>
      <c r="BB758" s="1909"/>
      <c r="BC758" s="1909"/>
      <c r="BD758" s="1909"/>
      <c r="BE758" s="1909"/>
      <c r="BF758" s="1909"/>
      <c r="BG758" s="1909"/>
      <c r="BH758" s="1909"/>
      <c r="BI758" s="1909"/>
    </row>
    <row r="759" spans="1:61">
      <c r="A759" s="1956"/>
      <c r="B759" s="1955"/>
      <c r="C759" s="1955"/>
      <c r="D759" s="1955"/>
      <c r="E759" s="1955"/>
      <c r="F759" s="1955"/>
      <c r="G759" s="1955"/>
      <c r="H759" s="1909"/>
      <c r="I759" s="1909"/>
      <c r="J759" s="1909"/>
      <c r="K759" s="1909"/>
      <c r="L759" s="1909"/>
      <c r="M759" s="1909"/>
      <c r="N759" s="1909"/>
      <c r="O759" s="1909"/>
      <c r="P759" s="1909"/>
      <c r="Q759" s="1909"/>
      <c r="R759" s="1909"/>
      <c r="S759" s="1909"/>
      <c r="T759" s="1909"/>
      <c r="U759" s="1909"/>
      <c r="V759" s="1909"/>
      <c r="W759" s="1909"/>
      <c r="X759" s="1909"/>
      <c r="Y759" s="1909"/>
      <c r="Z759" s="1909"/>
      <c r="AA759" s="1909"/>
      <c r="AB759" s="1909"/>
      <c r="AC759" s="1909"/>
      <c r="AD759" s="1909"/>
      <c r="AE759" s="1909"/>
      <c r="AF759" s="1909"/>
      <c r="AG759" s="1909"/>
      <c r="AH759" s="1909"/>
      <c r="AI759" s="1909"/>
      <c r="AJ759" s="1909"/>
      <c r="AK759" s="1909"/>
      <c r="AL759" s="1909"/>
      <c r="AM759" s="1909"/>
      <c r="AN759" s="1909"/>
      <c r="AO759" s="1909"/>
      <c r="AP759" s="1909"/>
      <c r="AQ759" s="1909"/>
      <c r="AR759" s="1909"/>
      <c r="AS759" s="1909"/>
      <c r="AT759" s="1909"/>
      <c r="AU759" s="1909"/>
      <c r="AV759" s="1909"/>
      <c r="AW759" s="1909"/>
      <c r="AX759" s="1909"/>
      <c r="AY759" s="1909"/>
      <c r="AZ759" s="1909"/>
      <c r="BA759" s="1909"/>
      <c r="BB759" s="1909"/>
      <c r="BC759" s="1909"/>
      <c r="BD759" s="1909"/>
      <c r="BE759" s="1909"/>
      <c r="BF759" s="1909"/>
      <c r="BG759" s="1909"/>
      <c r="BH759" s="1909"/>
      <c r="BI759" s="1909"/>
    </row>
    <row r="760" spans="1:61">
      <c r="A760" s="1956"/>
      <c r="B760" s="1955"/>
      <c r="C760" s="1955"/>
      <c r="D760" s="1955"/>
      <c r="E760" s="1955"/>
      <c r="F760" s="1955"/>
      <c r="G760" s="1955"/>
      <c r="H760" s="1909"/>
      <c r="I760" s="1909"/>
      <c r="J760" s="1909"/>
      <c r="K760" s="1909"/>
      <c r="L760" s="1909"/>
      <c r="M760" s="1909"/>
      <c r="N760" s="1909"/>
      <c r="O760" s="1909"/>
      <c r="P760" s="1909"/>
      <c r="Q760" s="1909"/>
      <c r="R760" s="1909"/>
      <c r="S760" s="1909"/>
      <c r="T760" s="1909"/>
      <c r="U760" s="1909"/>
      <c r="V760" s="1909"/>
      <c r="W760" s="1909"/>
      <c r="X760" s="1909"/>
      <c r="Y760" s="1909"/>
      <c r="Z760" s="1909"/>
      <c r="AA760" s="1909"/>
      <c r="AB760" s="1909"/>
      <c r="AC760" s="1909"/>
      <c r="AD760" s="1909"/>
      <c r="AE760" s="1909"/>
      <c r="AF760" s="1909"/>
      <c r="AG760" s="1909"/>
      <c r="AH760" s="1909"/>
      <c r="AI760" s="1909"/>
      <c r="AJ760" s="1909"/>
      <c r="AK760" s="1909"/>
      <c r="AL760" s="1909"/>
      <c r="AM760" s="1909"/>
      <c r="AN760" s="1909"/>
      <c r="AO760" s="1909"/>
      <c r="AP760" s="1909"/>
      <c r="AQ760" s="1909"/>
      <c r="AR760" s="1909"/>
      <c r="AS760" s="1909"/>
      <c r="AT760" s="1909"/>
      <c r="AU760" s="1909"/>
      <c r="AV760" s="1909"/>
      <c r="AW760" s="1909"/>
      <c r="AX760" s="1909"/>
      <c r="AY760" s="1909"/>
      <c r="AZ760" s="1909"/>
      <c r="BA760" s="1909"/>
      <c r="BB760" s="1909"/>
      <c r="BC760" s="1909"/>
      <c r="BD760" s="1909"/>
      <c r="BE760" s="1909"/>
      <c r="BF760" s="1909"/>
      <c r="BG760" s="1909"/>
      <c r="BH760" s="1909"/>
      <c r="BI760" s="1909"/>
    </row>
    <row r="761" spans="1:61">
      <c r="A761" s="1956"/>
      <c r="B761" s="1955"/>
      <c r="C761" s="1955"/>
      <c r="D761" s="1955"/>
      <c r="E761" s="1955"/>
      <c r="F761" s="1955"/>
      <c r="G761" s="1955"/>
      <c r="H761" s="1909"/>
      <c r="I761" s="1909"/>
      <c r="J761" s="1909"/>
      <c r="K761" s="1909"/>
      <c r="L761" s="1909"/>
      <c r="M761" s="1909"/>
      <c r="N761" s="1909"/>
      <c r="O761" s="1909"/>
      <c r="P761" s="1909"/>
      <c r="Q761" s="1909"/>
      <c r="R761" s="1909"/>
      <c r="S761" s="1909"/>
      <c r="T761" s="1909"/>
      <c r="U761" s="1909"/>
      <c r="V761" s="1909"/>
      <c r="W761" s="1909"/>
      <c r="X761" s="1909"/>
      <c r="Y761" s="1909"/>
      <c r="Z761" s="1909"/>
      <c r="AA761" s="1909"/>
      <c r="AB761" s="1909"/>
      <c r="AC761" s="1909"/>
      <c r="AD761" s="1909"/>
      <c r="AE761" s="1909"/>
      <c r="AF761" s="1909"/>
      <c r="AG761" s="1909"/>
      <c r="AH761" s="1909"/>
      <c r="AI761" s="1909"/>
      <c r="AJ761" s="1909"/>
      <c r="AK761" s="1909"/>
      <c r="AL761" s="1909"/>
      <c r="AM761" s="1909"/>
      <c r="AN761" s="1909"/>
      <c r="AO761" s="1909"/>
      <c r="AP761" s="1909"/>
      <c r="AQ761" s="1909"/>
      <c r="AR761" s="1909"/>
      <c r="AS761" s="1909"/>
      <c r="AT761" s="1909"/>
      <c r="AU761" s="1909"/>
      <c r="AV761" s="1909"/>
      <c r="AW761" s="1909"/>
      <c r="AX761" s="1909"/>
      <c r="AY761" s="1909"/>
      <c r="AZ761" s="1909"/>
      <c r="BA761" s="1909"/>
      <c r="BB761" s="1909"/>
      <c r="BC761" s="1909"/>
      <c r="BD761" s="1909"/>
      <c r="BE761" s="1909"/>
      <c r="BF761" s="1909"/>
      <c r="BG761" s="1909"/>
      <c r="BH761" s="1909"/>
      <c r="BI761" s="1909"/>
    </row>
    <row r="762" spans="1:61">
      <c r="A762" s="1956"/>
      <c r="B762" s="1955"/>
      <c r="C762" s="1955"/>
      <c r="D762" s="1955"/>
      <c r="E762" s="1955"/>
      <c r="F762" s="1955"/>
      <c r="G762" s="1955"/>
      <c r="H762" s="1909"/>
      <c r="I762" s="1909"/>
      <c r="J762" s="1909"/>
      <c r="K762" s="1909"/>
      <c r="L762" s="1909"/>
      <c r="M762" s="1909"/>
      <c r="N762" s="1909"/>
      <c r="O762" s="1909"/>
      <c r="P762" s="1909"/>
      <c r="Q762" s="1909"/>
      <c r="R762" s="1909"/>
      <c r="S762" s="1909"/>
      <c r="T762" s="1909"/>
      <c r="U762" s="1909"/>
      <c r="V762" s="1909"/>
      <c r="W762" s="1909"/>
      <c r="X762" s="1909"/>
      <c r="Y762" s="1909"/>
      <c r="Z762" s="1909"/>
      <c r="AA762" s="1909"/>
      <c r="AB762" s="1909"/>
      <c r="AC762" s="1909"/>
      <c r="AD762" s="1909"/>
      <c r="AE762" s="1909"/>
      <c r="AF762" s="1909"/>
      <c r="AG762" s="1909"/>
      <c r="AH762" s="1909"/>
      <c r="AI762" s="1909"/>
      <c r="AJ762" s="1909"/>
      <c r="AK762" s="1909"/>
      <c r="AL762" s="1909"/>
      <c r="AM762" s="1909"/>
      <c r="AN762" s="1909"/>
      <c r="AO762" s="1909"/>
      <c r="AP762" s="1909"/>
      <c r="AQ762" s="1909"/>
      <c r="AR762" s="1909"/>
      <c r="AS762" s="1909"/>
      <c r="AT762" s="1909"/>
      <c r="AU762" s="1909"/>
      <c r="AV762" s="1909"/>
      <c r="AW762" s="1909"/>
      <c r="AX762" s="1909"/>
      <c r="AY762" s="1909"/>
      <c r="AZ762" s="1909"/>
      <c r="BA762" s="1909"/>
      <c r="BB762" s="1909"/>
      <c r="BC762" s="1909"/>
      <c r="BD762" s="1909"/>
      <c r="BE762" s="1909"/>
      <c r="BF762" s="1909"/>
      <c r="BG762" s="1909"/>
      <c r="BH762" s="1909"/>
      <c r="BI762" s="1909"/>
    </row>
    <row r="763" spans="1:61">
      <c r="A763" s="1956"/>
      <c r="B763" s="1955"/>
      <c r="C763" s="1955"/>
      <c r="D763" s="1955"/>
      <c r="E763" s="1955"/>
      <c r="F763" s="1955"/>
      <c r="G763" s="1955"/>
      <c r="H763" s="1909"/>
      <c r="I763" s="1909"/>
      <c r="J763" s="1909"/>
      <c r="K763" s="1909"/>
      <c r="L763" s="1909"/>
      <c r="M763" s="1909"/>
      <c r="N763" s="1909"/>
      <c r="O763" s="1909"/>
      <c r="P763" s="1909"/>
      <c r="Q763" s="1909"/>
      <c r="R763" s="1909"/>
      <c r="S763" s="1909"/>
      <c r="T763" s="1909"/>
      <c r="U763" s="1909"/>
      <c r="V763" s="1909"/>
      <c r="W763" s="1909"/>
      <c r="X763" s="1909"/>
      <c r="Y763" s="1909"/>
      <c r="Z763" s="1909"/>
      <c r="AA763" s="1909"/>
      <c r="AB763" s="1909"/>
      <c r="AC763" s="1909"/>
      <c r="AD763" s="1909"/>
      <c r="AE763" s="1909"/>
      <c r="AF763" s="1909"/>
      <c r="AG763" s="1909"/>
      <c r="AH763" s="1909"/>
      <c r="AI763" s="1909"/>
      <c r="AJ763" s="1909"/>
      <c r="AK763" s="1909"/>
      <c r="AL763" s="1909"/>
      <c r="AM763" s="1909"/>
      <c r="AN763" s="1909"/>
      <c r="AO763" s="1909"/>
      <c r="AP763" s="1909"/>
      <c r="AQ763" s="1909"/>
      <c r="AR763" s="1909"/>
      <c r="AS763" s="1909"/>
      <c r="AT763" s="1909"/>
      <c r="AU763" s="1909"/>
      <c r="AV763" s="1909"/>
      <c r="AW763" s="1909"/>
      <c r="AX763" s="1909"/>
      <c r="AY763" s="1909"/>
      <c r="AZ763" s="1909"/>
      <c r="BA763" s="1909"/>
      <c r="BB763" s="1909"/>
      <c r="BC763" s="1909"/>
      <c r="BD763" s="1909"/>
      <c r="BE763" s="1909"/>
      <c r="BF763" s="1909"/>
      <c r="BG763" s="1909"/>
      <c r="BH763" s="1909"/>
      <c r="BI763" s="1909"/>
    </row>
    <row r="764" spans="1:61">
      <c r="A764" s="1956"/>
      <c r="B764" s="1955"/>
      <c r="C764" s="1955"/>
      <c r="D764" s="1955"/>
      <c r="E764" s="1955"/>
      <c r="F764" s="1955"/>
      <c r="G764" s="1955"/>
      <c r="H764" s="1909"/>
      <c r="I764" s="1909"/>
      <c r="J764" s="1909"/>
      <c r="K764" s="1909"/>
      <c r="L764" s="1909"/>
      <c r="M764" s="1909"/>
      <c r="N764" s="1909"/>
      <c r="O764" s="1909"/>
      <c r="P764" s="1909"/>
      <c r="Q764" s="1909"/>
      <c r="R764" s="1909"/>
      <c r="S764" s="1909"/>
      <c r="T764" s="1909"/>
      <c r="U764" s="1909"/>
      <c r="V764" s="1909"/>
      <c r="W764" s="1909"/>
      <c r="X764" s="1909"/>
      <c r="Y764" s="1909"/>
      <c r="Z764" s="1909"/>
      <c r="AA764" s="1909"/>
      <c r="AB764" s="1909"/>
      <c r="AC764" s="1909"/>
      <c r="AD764" s="1909"/>
      <c r="AE764" s="1909"/>
      <c r="AF764" s="1909"/>
      <c r="AG764" s="1909"/>
      <c r="AH764" s="1909"/>
      <c r="AI764" s="1909"/>
      <c r="AJ764" s="1909"/>
      <c r="AK764" s="1909"/>
      <c r="AL764" s="1909"/>
      <c r="AM764" s="1909"/>
      <c r="AN764" s="1909"/>
      <c r="AO764" s="1909"/>
      <c r="AP764" s="1909"/>
      <c r="AQ764" s="1909"/>
      <c r="AR764" s="1909"/>
      <c r="AS764" s="1909"/>
      <c r="AT764" s="1909"/>
      <c r="AU764" s="1909"/>
      <c r="AV764" s="1909"/>
      <c r="AW764" s="1909"/>
      <c r="AX764" s="1909"/>
      <c r="AY764" s="1909"/>
      <c r="AZ764" s="1909"/>
      <c r="BA764" s="1909"/>
      <c r="BB764" s="1909"/>
      <c r="BC764" s="1909"/>
      <c r="BD764" s="1909"/>
      <c r="BE764" s="1909"/>
      <c r="BF764" s="1909"/>
      <c r="BG764" s="1909"/>
      <c r="BH764" s="1909"/>
      <c r="BI764" s="1909"/>
    </row>
    <row r="765" spans="1:61">
      <c r="A765" s="1956"/>
      <c r="B765" s="1955"/>
      <c r="C765" s="1955"/>
      <c r="D765" s="1955"/>
      <c r="E765" s="1955"/>
      <c r="F765" s="1955"/>
      <c r="G765" s="1955"/>
      <c r="H765" s="1909"/>
      <c r="I765" s="1909"/>
      <c r="J765" s="1909"/>
      <c r="K765" s="1909"/>
      <c r="L765" s="1909"/>
      <c r="M765" s="1909"/>
      <c r="N765" s="1909"/>
      <c r="O765" s="1909"/>
      <c r="P765" s="1909"/>
      <c r="Q765" s="1909"/>
      <c r="R765" s="1909"/>
      <c r="S765" s="1909"/>
      <c r="T765" s="1909"/>
      <c r="U765" s="1909"/>
      <c r="V765" s="1909"/>
      <c r="W765" s="1909"/>
      <c r="X765" s="1909"/>
      <c r="Y765" s="1909"/>
      <c r="Z765" s="1909"/>
      <c r="AA765" s="1909"/>
      <c r="AB765" s="1909"/>
      <c r="AC765" s="1909"/>
      <c r="AD765" s="1909"/>
      <c r="AE765" s="1909"/>
      <c r="AF765" s="1909"/>
      <c r="AG765" s="1909"/>
      <c r="AH765" s="1909"/>
      <c r="AI765" s="1909"/>
      <c r="AJ765" s="1909"/>
      <c r="AK765" s="1909"/>
      <c r="AL765" s="1909"/>
      <c r="AM765" s="1909"/>
      <c r="AN765" s="1909"/>
      <c r="AO765" s="1909"/>
      <c r="AP765" s="1909"/>
      <c r="AQ765" s="1909"/>
      <c r="AR765" s="1909"/>
      <c r="AS765" s="1909"/>
      <c r="AT765" s="1909"/>
      <c r="AU765" s="1909"/>
      <c r="AV765" s="1909"/>
      <c r="AW765" s="1909"/>
      <c r="AX765" s="1909"/>
      <c r="AY765" s="1909"/>
      <c r="AZ765" s="1909"/>
      <c r="BA765" s="1909"/>
      <c r="BB765" s="1909"/>
      <c r="BC765" s="1909"/>
      <c r="BD765" s="1909"/>
      <c r="BE765" s="1909"/>
      <c r="BF765" s="1909"/>
      <c r="BG765" s="1909"/>
      <c r="BH765" s="1909"/>
      <c r="BI765" s="1909"/>
    </row>
    <row r="766" spans="1:61">
      <c r="A766" s="1956"/>
      <c r="B766" s="1955"/>
      <c r="C766" s="1955"/>
      <c r="D766" s="1955"/>
      <c r="E766" s="1955"/>
      <c r="F766" s="1955"/>
      <c r="G766" s="1955"/>
      <c r="H766" s="1909"/>
      <c r="I766" s="1909"/>
      <c r="J766" s="1909"/>
      <c r="K766" s="1909"/>
      <c r="L766" s="1909"/>
      <c r="M766" s="1909"/>
      <c r="N766" s="1909"/>
      <c r="O766" s="1909"/>
      <c r="P766" s="1909"/>
      <c r="Q766" s="1909"/>
      <c r="R766" s="1909"/>
      <c r="S766" s="1909"/>
      <c r="T766" s="1909"/>
      <c r="U766" s="1909"/>
      <c r="V766" s="1909"/>
      <c r="W766" s="1909"/>
      <c r="X766" s="1909"/>
      <c r="Y766" s="1909"/>
      <c r="Z766" s="1909"/>
      <c r="AA766" s="1909"/>
      <c r="AB766" s="1909"/>
      <c r="AC766" s="1909"/>
      <c r="AD766" s="1909"/>
      <c r="AE766" s="1909"/>
      <c r="AF766" s="1909"/>
      <c r="AG766" s="1909"/>
      <c r="AH766" s="1909"/>
      <c r="AI766" s="1909"/>
      <c r="AJ766" s="1909"/>
      <c r="AK766" s="1909"/>
      <c r="AL766" s="1909"/>
      <c r="AM766" s="1909"/>
      <c r="AN766" s="1909"/>
      <c r="AO766" s="1909"/>
      <c r="AP766" s="1909"/>
      <c r="AQ766" s="1909"/>
      <c r="AR766" s="1909"/>
      <c r="AS766" s="1909"/>
      <c r="AT766" s="1909"/>
      <c r="AU766" s="1909"/>
      <c r="AV766" s="1909"/>
      <c r="AW766" s="1909"/>
      <c r="AX766" s="1909"/>
      <c r="AY766" s="1909"/>
      <c r="AZ766" s="1909"/>
      <c r="BA766" s="1909"/>
      <c r="BB766" s="1909"/>
      <c r="BC766" s="1909"/>
      <c r="BD766" s="1909"/>
      <c r="BE766" s="1909"/>
      <c r="BF766" s="1909"/>
      <c r="BG766" s="1909"/>
      <c r="BH766" s="1909"/>
      <c r="BI766" s="1909"/>
    </row>
    <row r="767" spans="1:61">
      <c r="A767" s="1956"/>
      <c r="B767" s="1955"/>
      <c r="C767" s="1955"/>
      <c r="D767" s="1955"/>
      <c r="E767" s="1955"/>
      <c r="F767" s="1955"/>
      <c r="G767" s="1955"/>
      <c r="H767" s="1909"/>
      <c r="I767" s="1909"/>
      <c r="J767" s="1909"/>
      <c r="K767" s="1909"/>
      <c r="L767" s="1909"/>
      <c r="M767" s="1909"/>
      <c r="N767" s="1909"/>
      <c r="O767" s="1909"/>
      <c r="P767" s="1909"/>
      <c r="Q767" s="1909"/>
      <c r="R767" s="1909"/>
      <c r="S767" s="1909"/>
      <c r="T767" s="1909"/>
      <c r="U767" s="1909"/>
      <c r="V767" s="1909"/>
      <c r="W767" s="1909"/>
      <c r="X767" s="1909"/>
      <c r="Y767" s="1909"/>
      <c r="Z767" s="1909"/>
      <c r="AA767" s="1909"/>
      <c r="AB767" s="1909"/>
      <c r="AC767" s="1909"/>
      <c r="AD767" s="1909"/>
      <c r="AE767" s="1909"/>
      <c r="AF767" s="1909"/>
      <c r="AG767" s="1909"/>
      <c r="AH767" s="1909"/>
      <c r="AI767" s="1909"/>
      <c r="AJ767" s="1909"/>
      <c r="AK767" s="1909"/>
      <c r="AL767" s="1909"/>
      <c r="AM767" s="1909"/>
      <c r="AN767" s="1909"/>
      <c r="AO767" s="1909"/>
      <c r="AP767" s="1909"/>
      <c r="AQ767" s="1909"/>
      <c r="AR767" s="1909"/>
      <c r="AS767" s="1909"/>
      <c r="AT767" s="1909"/>
      <c r="AU767" s="1909"/>
      <c r="AV767" s="1909"/>
      <c r="AW767" s="1909"/>
      <c r="AX767" s="1909"/>
      <c r="AY767" s="1909"/>
      <c r="AZ767" s="1909"/>
      <c r="BA767" s="1909"/>
      <c r="BB767" s="1909"/>
      <c r="BC767" s="1909"/>
      <c r="BD767" s="1909"/>
      <c r="BE767" s="1909"/>
      <c r="BF767" s="1909"/>
      <c r="BG767" s="1909"/>
      <c r="BH767" s="1909"/>
      <c r="BI767" s="1909"/>
    </row>
    <row r="768" spans="1:61">
      <c r="A768" s="1956"/>
      <c r="B768" s="1955"/>
      <c r="C768" s="1955"/>
      <c r="D768" s="1955"/>
      <c r="E768" s="1955"/>
      <c r="F768" s="1955"/>
      <c r="G768" s="1955"/>
      <c r="H768" s="1909"/>
      <c r="I768" s="1909"/>
      <c r="J768" s="1909"/>
      <c r="K768" s="1909"/>
      <c r="L768" s="1909"/>
      <c r="M768" s="1909"/>
      <c r="N768" s="1909"/>
      <c r="O768" s="1909"/>
      <c r="P768" s="1909"/>
      <c r="Q768" s="1909"/>
      <c r="R768" s="1909"/>
      <c r="S768" s="1909"/>
      <c r="T768" s="1909"/>
      <c r="U768" s="1909"/>
      <c r="V768" s="1909"/>
      <c r="W768" s="1909"/>
      <c r="X768" s="1909"/>
      <c r="Y768" s="1909"/>
      <c r="Z768" s="1909"/>
      <c r="AA768" s="1909"/>
      <c r="AB768" s="1909"/>
      <c r="AC768" s="1909"/>
      <c r="AD768" s="1909"/>
      <c r="AE768" s="1909"/>
      <c r="AF768" s="1909"/>
      <c r="AG768" s="1909"/>
      <c r="AH768" s="1909"/>
      <c r="AI768" s="1909"/>
      <c r="AJ768" s="1909"/>
      <c r="AK768" s="1909"/>
      <c r="AL768" s="1909"/>
      <c r="AM768" s="1909"/>
      <c r="AN768" s="1909"/>
      <c r="AO768" s="1909"/>
      <c r="AP768" s="1909"/>
      <c r="AQ768" s="1909"/>
      <c r="AR768" s="1909"/>
      <c r="AS768" s="1909"/>
      <c r="AT768" s="1909"/>
      <c r="AU768" s="1909"/>
      <c r="AV768" s="1909"/>
      <c r="AW768" s="1909"/>
      <c r="AX768" s="1909"/>
      <c r="AY768" s="1909"/>
      <c r="AZ768" s="1909"/>
      <c r="BA768" s="1909"/>
      <c r="BB768" s="1909"/>
      <c r="BC768" s="1909"/>
      <c r="BD768" s="1909"/>
      <c r="BE768" s="1909"/>
      <c r="BF768" s="1909"/>
      <c r="BG768" s="1909"/>
      <c r="BH768" s="1909"/>
      <c r="BI768" s="1909"/>
    </row>
    <row r="769" spans="1:61">
      <c r="A769" s="1956"/>
      <c r="B769" s="1955"/>
      <c r="C769" s="1955"/>
      <c r="D769" s="1955"/>
      <c r="E769" s="1955"/>
      <c r="F769" s="1955"/>
      <c r="G769" s="1955"/>
      <c r="H769" s="1909"/>
      <c r="I769" s="1909"/>
      <c r="J769" s="1909"/>
      <c r="K769" s="1909"/>
      <c r="L769" s="1909"/>
      <c r="M769" s="1909"/>
      <c r="N769" s="1909"/>
      <c r="O769" s="1909"/>
      <c r="P769" s="1909"/>
      <c r="Q769" s="1909"/>
      <c r="R769" s="1909"/>
      <c r="S769" s="1909"/>
      <c r="T769" s="1909"/>
      <c r="U769" s="1909"/>
      <c r="V769" s="1909"/>
      <c r="W769" s="1909"/>
      <c r="X769" s="1909"/>
      <c r="Y769" s="1909"/>
      <c r="Z769" s="1909"/>
      <c r="AA769" s="1909"/>
      <c r="AB769" s="1909"/>
      <c r="AC769" s="1909"/>
      <c r="AD769" s="1909"/>
      <c r="AE769" s="1909"/>
      <c r="AF769" s="1909"/>
      <c r="AG769" s="1909"/>
      <c r="AH769" s="1909"/>
      <c r="AI769" s="1909"/>
      <c r="AJ769" s="1909"/>
      <c r="AK769" s="1909"/>
      <c r="AL769" s="1909"/>
      <c r="AM769" s="1909"/>
      <c r="AN769" s="1909"/>
      <c r="AO769" s="1909"/>
      <c r="AP769" s="1909"/>
      <c r="AQ769" s="1909"/>
      <c r="AR769" s="1909"/>
      <c r="AS769" s="1909"/>
      <c r="AT769" s="1909"/>
      <c r="AU769" s="1909"/>
      <c r="AV769" s="1909"/>
      <c r="AW769" s="1909"/>
      <c r="AX769" s="1909"/>
      <c r="AY769" s="1909"/>
      <c r="AZ769" s="1909"/>
      <c r="BA769" s="1909"/>
      <c r="BB769" s="1909"/>
      <c r="BC769" s="1909"/>
      <c r="BD769" s="1909"/>
      <c r="BE769" s="1909"/>
      <c r="BF769" s="1909"/>
      <c r="BG769" s="1909"/>
      <c r="BH769" s="1909"/>
      <c r="BI769" s="1909"/>
    </row>
    <row r="770" spans="1:61">
      <c r="A770" s="1956"/>
      <c r="B770" s="1955"/>
      <c r="C770" s="1955"/>
      <c r="D770" s="1955"/>
      <c r="E770" s="1955"/>
      <c r="F770" s="1955"/>
      <c r="G770" s="1955"/>
      <c r="H770" s="1909"/>
      <c r="I770" s="1909"/>
      <c r="J770" s="1909"/>
      <c r="K770" s="1909"/>
      <c r="L770" s="1909"/>
      <c r="M770" s="1909"/>
      <c r="N770" s="1909"/>
      <c r="O770" s="1909"/>
      <c r="P770" s="1909"/>
      <c r="Q770" s="1909"/>
      <c r="R770" s="1909"/>
      <c r="S770" s="1909"/>
      <c r="T770" s="1909"/>
      <c r="U770" s="1909"/>
      <c r="V770" s="1909"/>
      <c r="W770" s="1909"/>
      <c r="X770" s="1909"/>
      <c r="Y770" s="1909"/>
      <c r="Z770" s="1909"/>
      <c r="AA770" s="1909"/>
      <c r="AB770" s="1909"/>
      <c r="AC770" s="1909"/>
      <c r="AD770" s="1909"/>
      <c r="AE770" s="1909"/>
      <c r="AF770" s="1909"/>
      <c r="AG770" s="1909"/>
      <c r="AH770" s="1909"/>
      <c r="AI770" s="1909"/>
      <c r="AJ770" s="1909"/>
      <c r="AK770" s="1909"/>
      <c r="AL770" s="1909"/>
      <c r="AM770" s="1909"/>
      <c r="AN770" s="1909"/>
      <c r="AO770" s="1909"/>
      <c r="AP770" s="1909"/>
      <c r="AQ770" s="1909"/>
      <c r="AR770" s="1909"/>
      <c r="AS770" s="1909"/>
      <c r="AT770" s="1909"/>
      <c r="AU770" s="1909"/>
      <c r="AV770" s="1909"/>
      <c r="AW770" s="1909"/>
      <c r="AX770" s="1909"/>
      <c r="AY770" s="1909"/>
      <c r="AZ770" s="1909"/>
      <c r="BA770" s="1909"/>
      <c r="BB770" s="1909"/>
      <c r="BC770" s="1909"/>
      <c r="BD770" s="1909"/>
      <c r="BE770" s="1909"/>
      <c r="BF770" s="1909"/>
      <c r="BG770" s="1909"/>
      <c r="BH770" s="1909"/>
      <c r="BI770" s="1909"/>
    </row>
    <row r="771" spans="1:61">
      <c r="A771" s="1956"/>
      <c r="B771" s="1955"/>
      <c r="C771" s="1955"/>
      <c r="D771" s="1955"/>
      <c r="E771" s="1955"/>
      <c r="F771" s="1955"/>
      <c r="G771" s="1955"/>
      <c r="H771" s="1909"/>
      <c r="I771" s="1909"/>
      <c r="J771" s="1909"/>
      <c r="K771" s="1909"/>
      <c r="L771" s="1909"/>
      <c r="M771" s="1909"/>
      <c r="N771" s="1909"/>
      <c r="O771" s="1909"/>
      <c r="P771" s="1909"/>
      <c r="Q771" s="1909"/>
      <c r="R771" s="1909"/>
      <c r="S771" s="1909"/>
      <c r="T771" s="1909"/>
      <c r="U771" s="1909"/>
      <c r="V771" s="1909"/>
      <c r="W771" s="1909"/>
      <c r="X771" s="1909"/>
      <c r="Y771" s="1909"/>
      <c r="Z771" s="1909"/>
      <c r="AA771" s="1909"/>
      <c r="AB771" s="1909"/>
      <c r="AC771" s="1909"/>
      <c r="AD771" s="1909"/>
      <c r="AE771" s="1909"/>
      <c r="AF771" s="1909"/>
      <c r="AG771" s="1909"/>
      <c r="AH771" s="1909"/>
      <c r="AI771" s="1909"/>
      <c r="AJ771" s="1909"/>
      <c r="AK771" s="1909"/>
      <c r="AL771" s="1909"/>
      <c r="AM771" s="1909"/>
      <c r="AN771" s="1909"/>
      <c r="AO771" s="1909"/>
      <c r="AP771" s="1909"/>
      <c r="AQ771" s="1909"/>
      <c r="AR771" s="1909"/>
      <c r="AS771" s="1909"/>
      <c r="AT771" s="1909"/>
      <c r="AU771" s="1909"/>
      <c r="AV771" s="1909"/>
      <c r="AW771" s="1909"/>
      <c r="AX771" s="1909"/>
      <c r="AY771" s="1909"/>
      <c r="AZ771" s="1909"/>
      <c r="BA771" s="1909"/>
      <c r="BB771" s="1909"/>
      <c r="BC771" s="1909"/>
      <c r="BD771" s="1909"/>
      <c r="BE771" s="1909"/>
      <c r="BF771" s="1909"/>
      <c r="BG771" s="1909"/>
      <c r="BH771" s="1909"/>
      <c r="BI771" s="1909"/>
    </row>
    <row r="772" spans="1:61">
      <c r="A772" s="1956"/>
      <c r="B772" s="1955"/>
      <c r="C772" s="1955"/>
      <c r="D772" s="1955"/>
      <c r="E772" s="1955"/>
      <c r="F772" s="1955"/>
      <c r="G772" s="1955"/>
      <c r="H772" s="1909"/>
      <c r="I772" s="1909"/>
      <c r="J772" s="1909"/>
      <c r="K772" s="1909"/>
      <c r="L772" s="1909"/>
      <c r="M772" s="1909"/>
      <c r="N772" s="1909"/>
      <c r="O772" s="1909"/>
      <c r="P772" s="1909"/>
      <c r="Q772" s="1909"/>
      <c r="R772" s="1909"/>
      <c r="S772" s="1909"/>
      <c r="T772" s="1909"/>
      <c r="U772" s="1909"/>
      <c r="V772" s="1909"/>
      <c r="W772" s="1909"/>
      <c r="X772" s="1909"/>
      <c r="Y772" s="1909"/>
      <c r="Z772" s="1909"/>
      <c r="AA772" s="1909"/>
      <c r="AB772" s="1909"/>
      <c r="AC772" s="1909"/>
      <c r="AD772" s="1909"/>
      <c r="AE772" s="1909"/>
      <c r="AF772" s="1909"/>
      <c r="AG772" s="1909"/>
      <c r="AH772" s="1909"/>
      <c r="AI772" s="1909"/>
      <c r="AJ772" s="1909"/>
      <c r="AK772" s="1909"/>
      <c r="AL772" s="1909"/>
      <c r="AM772" s="1909"/>
      <c r="AN772" s="1909"/>
      <c r="AO772" s="1909"/>
      <c r="AP772" s="1909"/>
      <c r="AQ772" s="1909"/>
      <c r="AR772" s="1909"/>
      <c r="AS772" s="1909"/>
      <c r="AT772" s="1909"/>
      <c r="AU772" s="1909"/>
      <c r="AV772" s="1909"/>
      <c r="AW772" s="1909"/>
      <c r="AX772" s="1909"/>
      <c r="AY772" s="1909"/>
      <c r="AZ772" s="1909"/>
      <c r="BA772" s="1909"/>
      <c r="BB772" s="1909"/>
      <c r="BC772" s="1909"/>
      <c r="BD772" s="1909"/>
      <c r="BE772" s="1909"/>
      <c r="BF772" s="1909"/>
      <c r="BG772" s="1909"/>
      <c r="BH772" s="1909"/>
      <c r="BI772" s="1909"/>
    </row>
    <row r="773" spans="1:61">
      <c r="A773" s="1956"/>
      <c r="B773" s="1955"/>
      <c r="C773" s="1955"/>
      <c r="D773" s="1955"/>
      <c r="E773" s="1955"/>
      <c r="F773" s="1955"/>
      <c r="G773" s="1955"/>
      <c r="H773" s="1909"/>
      <c r="I773" s="1909"/>
      <c r="J773" s="1909"/>
      <c r="K773" s="1909"/>
      <c r="L773" s="1909"/>
      <c r="M773" s="1909"/>
      <c r="N773" s="1909"/>
      <c r="O773" s="1909"/>
      <c r="P773" s="1909"/>
      <c r="Q773" s="1909"/>
      <c r="R773" s="1909"/>
      <c r="S773" s="1909"/>
      <c r="T773" s="1909"/>
      <c r="U773" s="1909"/>
      <c r="V773" s="1909"/>
      <c r="W773" s="1909"/>
      <c r="X773" s="1909"/>
      <c r="Y773" s="1909"/>
      <c r="Z773" s="1909"/>
      <c r="AA773" s="1909"/>
      <c r="AB773" s="1909"/>
      <c r="AC773" s="1909"/>
      <c r="AD773" s="1909"/>
      <c r="AE773" s="1909"/>
      <c r="AF773" s="1909"/>
      <c r="AG773" s="1909"/>
      <c r="AH773" s="1909"/>
      <c r="AI773" s="1909"/>
      <c r="AJ773" s="1909"/>
      <c r="AK773" s="1909"/>
      <c r="AL773" s="1909"/>
      <c r="AM773" s="1909"/>
      <c r="AN773" s="1909"/>
      <c r="AO773" s="1909"/>
      <c r="AP773" s="1909"/>
      <c r="AQ773" s="1909"/>
      <c r="AR773" s="1909"/>
      <c r="AS773" s="1909"/>
      <c r="AT773" s="1909"/>
      <c r="AU773" s="1909"/>
      <c r="AV773" s="1909"/>
      <c r="AW773" s="1909"/>
      <c r="AX773" s="1909"/>
      <c r="AY773" s="1909"/>
      <c r="AZ773" s="1909"/>
      <c r="BA773" s="1909"/>
      <c r="BB773" s="1909"/>
      <c r="BC773" s="1909"/>
      <c r="BD773" s="1909"/>
      <c r="BE773" s="1909"/>
      <c r="BF773" s="1909"/>
      <c r="BG773" s="1909"/>
      <c r="BH773" s="1909"/>
      <c r="BI773" s="1909"/>
    </row>
    <row r="774" spans="1:61">
      <c r="A774" s="1956"/>
      <c r="B774" s="1955"/>
      <c r="C774" s="1955"/>
      <c r="D774" s="1955"/>
      <c r="E774" s="1955"/>
      <c r="F774" s="1955"/>
      <c r="G774" s="1955"/>
      <c r="H774" s="1909"/>
      <c r="I774" s="1909"/>
      <c r="J774" s="1909"/>
      <c r="K774" s="1909"/>
      <c r="L774" s="1909"/>
      <c r="M774" s="1909"/>
      <c r="N774" s="1909"/>
      <c r="O774" s="1909"/>
      <c r="P774" s="1909"/>
      <c r="Q774" s="1909"/>
      <c r="R774" s="1909"/>
      <c r="S774" s="1909"/>
      <c r="T774" s="1909"/>
      <c r="U774" s="1909"/>
      <c r="V774" s="1909"/>
      <c r="W774" s="1909"/>
      <c r="X774" s="1909"/>
      <c r="Y774" s="1909"/>
      <c r="Z774" s="1909"/>
      <c r="AA774" s="1909"/>
      <c r="AB774" s="1909"/>
      <c r="AC774" s="1909"/>
      <c r="AD774" s="1909"/>
      <c r="AE774" s="1909"/>
      <c r="AF774" s="1909"/>
      <c r="AG774" s="1909"/>
      <c r="AH774" s="1909"/>
      <c r="AI774" s="1909"/>
      <c r="AJ774" s="1909"/>
      <c r="AK774" s="1909"/>
      <c r="AL774" s="1909"/>
      <c r="AM774" s="1909"/>
      <c r="AN774" s="1909"/>
      <c r="AO774" s="1909"/>
      <c r="AP774" s="1909"/>
      <c r="AQ774" s="1909"/>
      <c r="AR774" s="1909"/>
      <c r="AS774" s="1909"/>
      <c r="AT774" s="1909"/>
      <c r="AU774" s="1909"/>
      <c r="AV774" s="1909"/>
      <c r="AW774" s="1909"/>
      <c r="AX774" s="1909"/>
      <c r="AY774" s="1909"/>
      <c r="AZ774" s="1909"/>
      <c r="BA774" s="1909"/>
      <c r="BB774" s="1909"/>
      <c r="BC774" s="1909"/>
      <c r="BD774" s="1909"/>
      <c r="BE774" s="1909"/>
      <c r="BF774" s="1909"/>
      <c r="BG774" s="1909"/>
      <c r="BH774" s="1909"/>
      <c r="BI774" s="1909"/>
    </row>
    <row r="775" spans="1:61">
      <c r="A775" s="1956"/>
      <c r="B775" s="1955"/>
      <c r="C775" s="1955"/>
      <c r="D775" s="1955"/>
      <c r="E775" s="1955"/>
      <c r="F775" s="1955"/>
      <c r="G775" s="1955"/>
      <c r="H775" s="1909"/>
      <c r="I775" s="1909"/>
      <c r="J775" s="1909"/>
      <c r="K775" s="1909"/>
      <c r="L775" s="1909"/>
      <c r="M775" s="1909"/>
      <c r="N775" s="1909"/>
      <c r="O775" s="1909"/>
      <c r="P775" s="1909"/>
      <c r="Q775" s="1909"/>
      <c r="R775" s="1909"/>
      <c r="S775" s="1909"/>
      <c r="T775" s="1909"/>
      <c r="U775" s="1909"/>
      <c r="V775" s="1909"/>
      <c r="W775" s="1909"/>
      <c r="X775" s="1909"/>
      <c r="Y775" s="1909"/>
      <c r="Z775" s="1909"/>
      <c r="AA775" s="1909"/>
      <c r="AB775" s="1909"/>
      <c r="AC775" s="1909"/>
      <c r="AD775" s="1909"/>
      <c r="AE775" s="1909"/>
      <c r="AF775" s="1909"/>
      <c r="AG775" s="1909"/>
      <c r="AH775" s="1909"/>
      <c r="AI775" s="1909"/>
      <c r="AJ775" s="1909"/>
      <c r="AK775" s="1909"/>
      <c r="AL775" s="1909"/>
      <c r="AM775" s="1909"/>
      <c r="AN775" s="1909"/>
      <c r="AO775" s="1909"/>
      <c r="AP775" s="1909"/>
      <c r="AQ775" s="1909"/>
      <c r="AR775" s="1909"/>
      <c r="AS775" s="1909"/>
      <c r="AT775" s="1909"/>
      <c r="AU775" s="1909"/>
      <c r="AV775" s="1909"/>
      <c r="AW775" s="1909"/>
      <c r="AX775" s="1909"/>
      <c r="AY775" s="1909"/>
      <c r="AZ775" s="1909"/>
      <c r="BA775" s="1909"/>
      <c r="BB775" s="1909"/>
      <c r="BC775" s="1909"/>
      <c r="BD775" s="1909"/>
      <c r="BE775" s="1909"/>
      <c r="BF775" s="1909"/>
      <c r="BG775" s="1909"/>
      <c r="BH775" s="1909"/>
      <c r="BI775" s="1909"/>
    </row>
    <row r="776" spans="1:61">
      <c r="A776" s="1956"/>
      <c r="B776" s="1955"/>
      <c r="C776" s="1955"/>
      <c r="D776" s="1955"/>
      <c r="E776" s="1955"/>
      <c r="F776" s="1955"/>
      <c r="G776" s="1955"/>
      <c r="H776" s="1909"/>
      <c r="I776" s="1909"/>
      <c r="J776" s="1909"/>
      <c r="K776" s="1909"/>
      <c r="L776" s="1909"/>
      <c r="M776" s="1909"/>
      <c r="N776" s="1909"/>
      <c r="O776" s="1909"/>
      <c r="P776" s="1909"/>
      <c r="Q776" s="1909"/>
      <c r="R776" s="1909"/>
      <c r="S776" s="1909"/>
      <c r="T776" s="1909"/>
      <c r="U776" s="1909"/>
      <c r="V776" s="1909"/>
      <c r="W776" s="1909"/>
      <c r="X776" s="1909"/>
      <c r="Y776" s="1909"/>
      <c r="Z776" s="1909"/>
      <c r="AA776" s="1909"/>
      <c r="AB776" s="1909"/>
      <c r="AC776" s="1909"/>
      <c r="AD776" s="1909"/>
      <c r="AE776" s="1909"/>
      <c r="AF776" s="1909"/>
      <c r="AG776" s="1909"/>
      <c r="AH776" s="1909"/>
      <c r="AI776" s="1909"/>
      <c r="AJ776" s="1909"/>
      <c r="AK776" s="1909"/>
      <c r="AL776" s="1909"/>
      <c r="AM776" s="1909"/>
      <c r="AN776" s="1909"/>
      <c r="AO776" s="1909"/>
      <c r="AP776" s="1909"/>
      <c r="AQ776" s="1909"/>
      <c r="AR776" s="1909"/>
      <c r="AS776" s="1909"/>
      <c r="AT776" s="1909"/>
      <c r="AU776" s="1909"/>
      <c r="AV776" s="1909"/>
      <c r="AW776" s="1909"/>
      <c r="AX776" s="1909"/>
      <c r="AY776" s="1909"/>
      <c r="AZ776" s="1909"/>
      <c r="BA776" s="1909"/>
      <c r="BB776" s="1909"/>
      <c r="BC776" s="1909"/>
      <c r="BD776" s="1909"/>
      <c r="BE776" s="1909"/>
      <c r="BF776" s="1909"/>
      <c r="BG776" s="1909"/>
      <c r="BH776" s="1909"/>
      <c r="BI776" s="1909"/>
    </row>
    <row r="777" spans="1:61">
      <c r="A777" s="1956"/>
      <c r="B777" s="1955"/>
      <c r="C777" s="1955"/>
      <c r="D777" s="1955"/>
      <c r="E777" s="1955"/>
      <c r="F777" s="1955"/>
      <c r="G777" s="1955"/>
      <c r="H777" s="1909"/>
      <c r="I777" s="1909"/>
      <c r="J777" s="1909"/>
      <c r="K777" s="1909"/>
      <c r="L777" s="1909"/>
      <c r="M777" s="1909"/>
      <c r="N777" s="1909"/>
      <c r="O777" s="1909"/>
      <c r="P777" s="1909"/>
      <c r="Q777" s="1909"/>
      <c r="R777" s="1909"/>
      <c r="S777" s="1909"/>
      <c r="T777" s="1909"/>
      <c r="U777" s="1909"/>
      <c r="V777" s="1909"/>
      <c r="W777" s="1909"/>
      <c r="X777" s="1909"/>
      <c r="Y777" s="1909"/>
      <c r="Z777" s="1909"/>
      <c r="AA777" s="1909"/>
      <c r="AB777" s="1909"/>
      <c r="AC777" s="1909"/>
      <c r="AD777" s="1909"/>
      <c r="AE777" s="1909"/>
      <c r="AF777" s="1909"/>
      <c r="AG777" s="1909"/>
      <c r="AH777" s="1909"/>
      <c r="AI777" s="1909"/>
      <c r="AJ777" s="1909"/>
      <c r="AK777" s="1909"/>
      <c r="AL777" s="1909"/>
      <c r="AM777" s="1909"/>
      <c r="AN777" s="1909"/>
      <c r="AO777" s="1909"/>
      <c r="AP777" s="1909"/>
      <c r="AQ777" s="1909"/>
      <c r="AR777" s="1909"/>
      <c r="AS777" s="1909"/>
      <c r="AT777" s="1909"/>
      <c r="AU777" s="1909"/>
      <c r="AV777" s="1909"/>
      <c r="AW777" s="1909"/>
      <c r="AX777" s="1909"/>
      <c r="AY777" s="1909"/>
      <c r="AZ777" s="1909"/>
      <c r="BA777" s="1909"/>
      <c r="BB777" s="1909"/>
      <c r="BC777" s="1909"/>
      <c r="BD777" s="1909"/>
      <c r="BE777" s="1909"/>
      <c r="BF777" s="1909"/>
      <c r="BG777" s="1909"/>
      <c r="BH777" s="1909"/>
      <c r="BI777" s="1909"/>
    </row>
    <row r="778" spans="1:61">
      <c r="A778" s="1956"/>
      <c r="B778" s="1955"/>
      <c r="C778" s="1955"/>
      <c r="D778" s="1955"/>
      <c r="E778" s="1955"/>
      <c r="F778" s="1955"/>
      <c r="G778" s="1955"/>
      <c r="H778" s="1909"/>
      <c r="I778" s="1909"/>
      <c r="J778" s="1909"/>
      <c r="K778" s="1909"/>
      <c r="L778" s="1909"/>
      <c r="M778" s="1909"/>
      <c r="N778" s="1909"/>
      <c r="O778" s="1909"/>
      <c r="P778" s="1909"/>
      <c r="Q778" s="1909"/>
      <c r="R778" s="1909"/>
      <c r="S778" s="1909"/>
      <c r="T778" s="1909"/>
      <c r="U778" s="1909"/>
      <c r="V778" s="1909"/>
      <c r="W778" s="1909"/>
      <c r="X778" s="1909"/>
      <c r="Y778" s="1909"/>
      <c r="Z778" s="1909"/>
      <c r="AA778" s="1909"/>
      <c r="AB778" s="1909"/>
      <c r="AC778" s="1909"/>
      <c r="AD778" s="1909"/>
      <c r="AE778" s="1909"/>
      <c r="AF778" s="1909"/>
      <c r="AG778" s="1909"/>
      <c r="AH778" s="1909"/>
      <c r="AI778" s="1909"/>
      <c r="AJ778" s="1909"/>
      <c r="AK778" s="1909"/>
      <c r="AL778" s="1909"/>
      <c r="AM778" s="1909"/>
      <c r="AN778" s="1909"/>
      <c r="AO778" s="1909"/>
      <c r="AP778" s="1909"/>
      <c r="AQ778" s="1909"/>
      <c r="AR778" s="1909"/>
      <c r="AS778" s="1909"/>
      <c r="AT778" s="1909"/>
      <c r="AU778" s="1909"/>
      <c r="AV778" s="1909"/>
      <c r="AW778" s="1909"/>
      <c r="AX778" s="1909"/>
      <c r="AY778" s="1909"/>
      <c r="AZ778" s="1909"/>
      <c r="BA778" s="1909"/>
      <c r="BB778" s="1909"/>
      <c r="BC778" s="1909"/>
      <c r="BD778" s="1909"/>
      <c r="BE778" s="1909"/>
      <c r="BF778" s="1909"/>
      <c r="BG778" s="1909"/>
      <c r="BH778" s="1909"/>
      <c r="BI778" s="1909"/>
    </row>
    <row r="779" spans="1:61">
      <c r="A779" s="1956"/>
      <c r="B779" s="1955"/>
      <c r="C779" s="1955"/>
      <c r="D779" s="1955"/>
      <c r="E779" s="1955"/>
      <c r="F779" s="1955"/>
      <c r="G779" s="1955"/>
      <c r="H779" s="1909"/>
      <c r="I779" s="1909"/>
      <c r="J779" s="1909"/>
      <c r="K779" s="1909"/>
      <c r="L779" s="1909"/>
      <c r="M779" s="1909"/>
      <c r="N779" s="1909"/>
      <c r="O779" s="1909"/>
      <c r="P779" s="1909"/>
      <c r="Q779" s="1909"/>
      <c r="R779" s="1909"/>
      <c r="S779" s="1909"/>
      <c r="T779" s="1909"/>
      <c r="U779" s="1909"/>
      <c r="V779" s="1909"/>
      <c r="W779" s="1909"/>
      <c r="X779" s="1909"/>
      <c r="Y779" s="1909"/>
      <c r="Z779" s="1909"/>
      <c r="AA779" s="1909"/>
      <c r="AB779" s="1909"/>
      <c r="AC779" s="1909"/>
      <c r="AD779" s="1909"/>
      <c r="AE779" s="1909"/>
      <c r="AF779" s="1909"/>
      <c r="AG779" s="1909"/>
      <c r="AH779" s="1909"/>
      <c r="AI779" s="1909"/>
      <c r="AJ779" s="1909"/>
      <c r="AK779" s="1909"/>
      <c r="AL779" s="1909"/>
      <c r="AM779" s="1909"/>
      <c r="AN779" s="1909"/>
      <c r="AO779" s="1909"/>
      <c r="AP779" s="1909"/>
      <c r="AQ779" s="1909"/>
      <c r="AR779" s="1909"/>
      <c r="AS779" s="1909"/>
      <c r="AT779" s="1909"/>
      <c r="AU779" s="1909"/>
      <c r="AV779" s="1909"/>
      <c r="AW779" s="1909"/>
      <c r="AX779" s="1909"/>
      <c r="AY779" s="1909"/>
      <c r="AZ779" s="1909"/>
      <c r="BA779" s="1909"/>
      <c r="BB779" s="1909"/>
      <c r="BC779" s="1909"/>
      <c r="BD779" s="1909"/>
      <c r="BE779" s="1909"/>
      <c r="BF779" s="1909"/>
      <c r="BG779" s="1909"/>
      <c r="BH779" s="1909"/>
      <c r="BI779" s="1909"/>
    </row>
    <row r="780" spans="1:61">
      <c r="A780" s="1956"/>
      <c r="B780" s="1955"/>
      <c r="C780" s="1955"/>
      <c r="D780" s="1955"/>
      <c r="E780" s="1955"/>
      <c r="F780" s="1955"/>
      <c r="G780" s="1955"/>
      <c r="H780" s="1909"/>
      <c r="I780" s="1909"/>
      <c r="J780" s="1909"/>
      <c r="K780" s="1909"/>
      <c r="L780" s="1909"/>
      <c r="M780" s="1909"/>
      <c r="N780" s="1909"/>
      <c r="O780" s="1909"/>
      <c r="P780" s="1909"/>
      <c r="Q780" s="1909"/>
      <c r="R780" s="1909"/>
      <c r="S780" s="1909"/>
      <c r="T780" s="1909"/>
      <c r="U780" s="1909"/>
      <c r="V780" s="1909"/>
      <c r="W780" s="1909"/>
      <c r="X780" s="1909"/>
      <c r="Y780" s="1909"/>
      <c r="Z780" s="1909"/>
      <c r="AA780" s="1909"/>
      <c r="AB780" s="1909"/>
      <c r="AC780" s="1909"/>
      <c r="AD780" s="1909"/>
      <c r="AE780" s="1909"/>
      <c r="AF780" s="1909"/>
      <c r="AG780" s="1909"/>
      <c r="AH780" s="1909"/>
      <c r="AI780" s="1909"/>
      <c r="AJ780" s="1909"/>
      <c r="AK780" s="1909"/>
      <c r="AL780" s="1909"/>
      <c r="AM780" s="1909"/>
      <c r="AN780" s="1909"/>
      <c r="AO780" s="1909"/>
      <c r="AP780" s="1909"/>
      <c r="AQ780" s="1909"/>
      <c r="AR780" s="1909"/>
      <c r="AS780" s="1909"/>
      <c r="AT780" s="1909"/>
      <c r="AU780" s="1909"/>
      <c r="AV780" s="1909"/>
      <c r="AW780" s="1909"/>
      <c r="AX780" s="1909"/>
      <c r="AY780" s="1909"/>
      <c r="AZ780" s="1909"/>
      <c r="BA780" s="1909"/>
      <c r="BB780" s="1909"/>
      <c r="BC780" s="1909"/>
      <c r="BD780" s="1909"/>
      <c r="BE780" s="1909"/>
      <c r="BF780" s="1909"/>
      <c r="BG780" s="1909"/>
      <c r="BH780" s="1909"/>
      <c r="BI780" s="1909"/>
    </row>
    <row r="781" spans="1:61">
      <c r="A781" s="1956"/>
      <c r="B781" s="1955"/>
      <c r="C781" s="1955"/>
      <c r="D781" s="1955"/>
      <c r="E781" s="1955"/>
      <c r="F781" s="1955"/>
      <c r="G781" s="1955"/>
      <c r="H781" s="1909"/>
      <c r="I781" s="1909"/>
      <c r="J781" s="1909"/>
      <c r="K781" s="1909"/>
      <c r="L781" s="1909"/>
      <c r="M781" s="1909"/>
      <c r="N781" s="1909"/>
      <c r="O781" s="1909"/>
      <c r="P781" s="1909"/>
      <c r="Q781" s="1909"/>
      <c r="R781" s="1909"/>
      <c r="S781" s="1909"/>
      <c r="T781" s="1909"/>
      <c r="U781" s="1909"/>
      <c r="V781" s="1909"/>
      <c r="W781" s="1909"/>
      <c r="X781" s="1909"/>
      <c r="Y781" s="1909"/>
      <c r="Z781" s="1909"/>
      <c r="AA781" s="1909"/>
      <c r="AB781" s="1909"/>
      <c r="AC781" s="1909"/>
      <c r="AD781" s="1909"/>
      <c r="AE781" s="1909"/>
      <c r="AF781" s="1909"/>
      <c r="AG781" s="1909"/>
      <c r="AH781" s="1909"/>
      <c r="AI781" s="1909"/>
      <c r="AJ781" s="1909"/>
      <c r="AK781" s="1909"/>
      <c r="AL781" s="1909"/>
      <c r="AM781" s="1909"/>
      <c r="AN781" s="1909"/>
      <c r="AO781" s="1909"/>
      <c r="AP781" s="1909"/>
      <c r="AQ781" s="1909"/>
      <c r="AR781" s="1909"/>
      <c r="AS781" s="1909"/>
      <c r="AT781" s="1909"/>
      <c r="AU781" s="1909"/>
      <c r="AV781" s="1909"/>
      <c r="AW781" s="1909"/>
      <c r="AX781" s="1909"/>
      <c r="AY781" s="1909"/>
      <c r="AZ781" s="1909"/>
      <c r="BA781" s="1909"/>
      <c r="BB781" s="1909"/>
      <c r="BC781" s="1909"/>
      <c r="BD781" s="1909"/>
      <c r="BE781" s="1909"/>
      <c r="BF781" s="1909"/>
      <c r="BG781" s="1909"/>
      <c r="BH781" s="1909"/>
      <c r="BI781" s="1909"/>
    </row>
    <row r="782" spans="1:61">
      <c r="A782" s="1956"/>
      <c r="B782" s="1955"/>
      <c r="C782" s="1955"/>
      <c r="D782" s="1955"/>
      <c r="E782" s="1955"/>
      <c r="F782" s="1955"/>
      <c r="G782" s="1955"/>
      <c r="H782" s="1909"/>
      <c r="I782" s="1909"/>
      <c r="J782" s="1909"/>
      <c r="K782" s="1909"/>
      <c r="L782" s="1909"/>
      <c r="M782" s="1909"/>
      <c r="N782" s="1909"/>
      <c r="O782" s="1909"/>
      <c r="P782" s="1909"/>
      <c r="Q782" s="1909"/>
      <c r="R782" s="1909"/>
      <c r="S782" s="1909"/>
      <c r="T782" s="1909"/>
      <c r="U782" s="1909"/>
      <c r="V782" s="1909"/>
      <c r="W782" s="1909"/>
      <c r="X782" s="1909"/>
      <c r="Y782" s="1909"/>
      <c r="Z782" s="1909"/>
      <c r="AA782" s="1909"/>
      <c r="AB782" s="1909"/>
      <c r="AC782" s="1909"/>
      <c r="AD782" s="1909"/>
      <c r="AE782" s="1909"/>
      <c r="AF782" s="1909"/>
      <c r="AG782" s="1909"/>
      <c r="AH782" s="1909"/>
      <c r="AI782" s="1909"/>
      <c r="AJ782" s="1909"/>
      <c r="AK782" s="1909"/>
      <c r="AL782" s="1909"/>
      <c r="AM782" s="1909"/>
      <c r="AN782" s="1909"/>
      <c r="AO782" s="1909"/>
      <c r="AP782" s="1909"/>
      <c r="AQ782" s="1909"/>
      <c r="AR782" s="1909"/>
      <c r="AS782" s="1909"/>
      <c r="AT782" s="1909"/>
      <c r="AU782" s="1909"/>
      <c r="AV782" s="1909"/>
      <c r="AW782" s="1909"/>
      <c r="AX782" s="1909"/>
      <c r="AY782" s="1909"/>
      <c r="AZ782" s="1909"/>
      <c r="BA782" s="1909"/>
      <c r="BB782" s="1909"/>
      <c r="BC782" s="1909"/>
      <c r="BD782" s="1909"/>
      <c r="BE782" s="1909"/>
      <c r="BF782" s="1909"/>
      <c r="BG782" s="1909"/>
      <c r="BH782" s="1909"/>
      <c r="BI782" s="1909"/>
    </row>
    <row r="783" spans="1:61">
      <c r="A783" s="1956"/>
      <c r="B783" s="1955"/>
      <c r="C783" s="1955"/>
      <c r="D783" s="1955"/>
      <c r="E783" s="1955"/>
      <c r="F783" s="1955"/>
      <c r="G783" s="1955"/>
      <c r="H783" s="1909"/>
      <c r="I783" s="1909"/>
      <c r="J783" s="1909"/>
      <c r="K783" s="1909"/>
      <c r="L783" s="1909"/>
      <c r="M783" s="1909"/>
      <c r="N783" s="1909"/>
      <c r="O783" s="1909"/>
      <c r="P783" s="1909"/>
      <c r="Q783" s="1909"/>
      <c r="R783" s="1909"/>
      <c r="S783" s="1909"/>
      <c r="T783" s="1909"/>
      <c r="U783" s="1909"/>
      <c r="V783" s="1909"/>
      <c r="W783" s="1909"/>
      <c r="X783" s="1909"/>
      <c r="Y783" s="1909"/>
      <c r="Z783" s="1909"/>
      <c r="AA783" s="1909"/>
      <c r="AB783" s="1909"/>
      <c r="AC783" s="1909"/>
      <c r="AD783" s="1909"/>
      <c r="AE783" s="1909"/>
      <c r="AF783" s="1909"/>
      <c r="AG783" s="1909"/>
      <c r="AH783" s="1909"/>
      <c r="AI783" s="1909"/>
      <c r="AJ783" s="1909"/>
      <c r="AK783" s="1909"/>
      <c r="AL783" s="1909"/>
      <c r="AM783" s="1909"/>
      <c r="AN783" s="1909"/>
      <c r="AO783" s="1909"/>
      <c r="AP783" s="1909"/>
      <c r="AQ783" s="1909"/>
      <c r="AR783" s="1909"/>
      <c r="AS783" s="1909"/>
      <c r="AT783" s="1909"/>
      <c r="AU783" s="1909"/>
      <c r="AV783" s="1909"/>
      <c r="AW783" s="1909"/>
      <c r="AX783" s="1909"/>
      <c r="AY783" s="1909"/>
      <c r="AZ783" s="1909"/>
      <c r="BA783" s="1909"/>
      <c r="BB783" s="1909"/>
      <c r="BC783" s="1909"/>
      <c r="BD783" s="1909"/>
      <c r="BE783" s="1909"/>
      <c r="BF783" s="1909"/>
      <c r="BG783" s="1909"/>
      <c r="BH783" s="1909"/>
      <c r="BI783" s="1909"/>
    </row>
    <row r="784" spans="1:61">
      <c r="A784" s="1956"/>
      <c r="B784" s="1955"/>
      <c r="C784" s="1955"/>
      <c r="D784" s="1955"/>
      <c r="E784" s="1955"/>
      <c r="F784" s="1955"/>
      <c r="G784" s="1955"/>
      <c r="H784" s="1909"/>
      <c r="I784" s="1909"/>
      <c r="J784" s="1909"/>
      <c r="K784" s="1909"/>
      <c r="L784" s="1909"/>
      <c r="M784" s="1909"/>
      <c r="N784" s="1909"/>
      <c r="O784" s="1909"/>
      <c r="P784" s="1909"/>
      <c r="Q784" s="1909"/>
      <c r="R784" s="1909"/>
      <c r="S784" s="1909"/>
      <c r="T784" s="1909"/>
      <c r="U784" s="1909"/>
      <c r="V784" s="1909"/>
      <c r="W784" s="1909"/>
      <c r="X784" s="1909"/>
      <c r="Y784" s="1909"/>
      <c r="Z784" s="1909"/>
      <c r="AA784" s="1909"/>
      <c r="AB784" s="1909"/>
      <c r="AC784" s="1909"/>
      <c r="AD784" s="1909"/>
      <c r="AE784" s="1909"/>
      <c r="AF784" s="1909"/>
      <c r="AG784" s="1909"/>
      <c r="AH784" s="1909"/>
      <c r="AI784" s="1909"/>
      <c r="AJ784" s="1909"/>
      <c r="AK784" s="1909"/>
      <c r="AL784" s="1909"/>
      <c r="AM784" s="1909"/>
      <c r="AN784" s="1909"/>
      <c r="AO784" s="1909"/>
      <c r="AP784" s="1909"/>
      <c r="AQ784" s="1909"/>
      <c r="AR784" s="1909"/>
      <c r="AS784" s="1909"/>
      <c r="AT784" s="1909"/>
      <c r="AU784" s="1909"/>
      <c r="AV784" s="1909"/>
      <c r="AW784" s="1909"/>
      <c r="AX784" s="1909"/>
      <c r="AY784" s="1909"/>
      <c r="AZ784" s="1909"/>
      <c r="BA784" s="1909"/>
      <c r="BB784" s="1909"/>
      <c r="BC784" s="1909"/>
      <c r="BD784" s="1909"/>
      <c r="BE784" s="1909"/>
      <c r="BF784" s="1909"/>
      <c r="BG784" s="1909"/>
      <c r="BH784" s="1909"/>
      <c r="BI784" s="1909"/>
    </row>
    <row r="785" spans="1:61">
      <c r="A785" s="1956"/>
      <c r="B785" s="1955"/>
      <c r="C785" s="1955"/>
      <c r="D785" s="1955"/>
      <c r="E785" s="1955"/>
      <c r="F785" s="1955"/>
      <c r="G785" s="1955"/>
      <c r="H785" s="1909"/>
      <c r="I785" s="1909"/>
      <c r="J785" s="1909"/>
      <c r="K785" s="1909"/>
      <c r="L785" s="1909"/>
      <c r="M785" s="1909"/>
      <c r="N785" s="1909"/>
      <c r="O785" s="1909"/>
      <c r="P785" s="1909"/>
      <c r="Q785" s="1909"/>
      <c r="R785" s="1909"/>
      <c r="S785" s="1909"/>
      <c r="T785" s="1909"/>
      <c r="U785" s="1909"/>
      <c r="V785" s="1909"/>
      <c r="W785" s="1909"/>
      <c r="X785" s="1909"/>
      <c r="Y785" s="1909"/>
      <c r="Z785" s="1909"/>
      <c r="AA785" s="1909"/>
      <c r="AB785" s="1909"/>
      <c r="AC785" s="1909"/>
      <c r="AD785" s="1909"/>
      <c r="AE785" s="1909"/>
      <c r="AF785" s="1909"/>
      <c r="AG785" s="1909"/>
      <c r="AH785" s="1909"/>
      <c r="AI785" s="1909"/>
      <c r="AJ785" s="1909"/>
      <c r="AK785" s="1909"/>
      <c r="AL785" s="1909"/>
      <c r="AM785" s="1909"/>
      <c r="AN785" s="1909"/>
      <c r="AO785" s="1909"/>
      <c r="AP785" s="1909"/>
      <c r="AQ785" s="1909"/>
      <c r="AR785" s="1909"/>
      <c r="AS785" s="1909"/>
      <c r="AT785" s="1909"/>
      <c r="AU785" s="1909"/>
      <c r="AV785" s="1909"/>
      <c r="AW785" s="1909"/>
      <c r="AX785" s="1909"/>
      <c r="AY785" s="1909"/>
      <c r="AZ785" s="1909"/>
      <c r="BA785" s="1909"/>
      <c r="BB785" s="1909"/>
      <c r="BC785" s="1909"/>
      <c r="BD785" s="1909"/>
      <c r="BE785" s="1909"/>
      <c r="BF785" s="1909"/>
      <c r="BG785" s="1909"/>
      <c r="BH785" s="1909"/>
      <c r="BI785" s="1909"/>
    </row>
    <row r="786" spans="1:61">
      <c r="A786" s="1956"/>
      <c r="B786" s="1955"/>
      <c r="C786" s="1955"/>
      <c r="D786" s="1955"/>
      <c r="E786" s="1955"/>
      <c r="F786" s="1955"/>
      <c r="G786" s="1955"/>
      <c r="H786" s="1909"/>
      <c r="I786" s="1909"/>
      <c r="J786" s="1909"/>
      <c r="K786" s="1909"/>
      <c r="L786" s="1909"/>
      <c r="M786" s="1909"/>
      <c r="N786" s="1909"/>
      <c r="O786" s="1909"/>
      <c r="P786" s="1909"/>
      <c r="Q786" s="1909"/>
      <c r="R786" s="1909"/>
      <c r="S786" s="1909"/>
      <c r="T786" s="1909"/>
      <c r="U786" s="1909"/>
      <c r="V786" s="1909"/>
      <c r="W786" s="1909"/>
      <c r="X786" s="1909"/>
      <c r="Y786" s="1909"/>
      <c r="Z786" s="1909"/>
      <c r="AA786" s="1909"/>
      <c r="AB786" s="1909"/>
      <c r="AC786" s="1909"/>
      <c r="AD786" s="1909"/>
      <c r="AE786" s="1909"/>
      <c r="AF786" s="1909"/>
      <c r="AG786" s="1909"/>
      <c r="AH786" s="1909"/>
      <c r="AI786" s="1909"/>
      <c r="AJ786" s="1909"/>
      <c r="AK786" s="1909"/>
      <c r="AL786" s="1909"/>
      <c r="AM786" s="1909"/>
      <c r="AN786" s="1909"/>
      <c r="AO786" s="1909"/>
      <c r="AP786" s="1909"/>
      <c r="AQ786" s="1909"/>
      <c r="AR786" s="1909"/>
      <c r="AS786" s="1909"/>
      <c r="AT786" s="1909"/>
      <c r="AU786" s="1909"/>
      <c r="AV786" s="1909"/>
      <c r="AW786" s="1909"/>
      <c r="AX786" s="1909"/>
      <c r="AY786" s="1909"/>
      <c r="AZ786" s="1909"/>
      <c r="BA786" s="1909"/>
      <c r="BB786" s="1909"/>
      <c r="BC786" s="1909"/>
      <c r="BD786" s="1909"/>
      <c r="BE786" s="1909"/>
      <c r="BF786" s="1909"/>
      <c r="BG786" s="1909"/>
      <c r="BH786" s="1909"/>
      <c r="BI786" s="1909"/>
    </row>
    <row r="787" spans="1:61">
      <c r="A787" s="1956"/>
      <c r="B787" s="1955"/>
      <c r="C787" s="1955"/>
      <c r="D787" s="1955"/>
      <c r="E787" s="1955"/>
      <c r="F787" s="1955"/>
      <c r="G787" s="1955"/>
      <c r="H787" s="1909"/>
      <c r="I787" s="1909"/>
      <c r="J787" s="1909"/>
      <c r="K787" s="1909"/>
      <c r="L787" s="1909"/>
      <c r="M787" s="1909"/>
      <c r="N787" s="1909"/>
      <c r="O787" s="1909"/>
      <c r="P787" s="1909"/>
      <c r="Q787" s="1909"/>
      <c r="R787" s="1909"/>
      <c r="S787" s="1909"/>
      <c r="T787" s="1909"/>
      <c r="U787" s="1909"/>
      <c r="V787" s="1909"/>
      <c r="W787" s="1909"/>
      <c r="X787" s="1909"/>
      <c r="Y787" s="1909"/>
      <c r="Z787" s="1909"/>
      <c r="AA787" s="1909"/>
      <c r="AB787" s="1909"/>
      <c r="AC787" s="1909"/>
      <c r="AD787" s="1909"/>
      <c r="AE787" s="1909"/>
      <c r="AF787" s="1909"/>
      <c r="AG787" s="1909"/>
      <c r="AH787" s="1909"/>
      <c r="AI787" s="1909"/>
      <c r="AJ787" s="1909"/>
      <c r="AK787" s="1909"/>
      <c r="AL787" s="1909"/>
      <c r="AM787" s="1909"/>
      <c r="AN787" s="1909"/>
      <c r="AO787" s="1909"/>
      <c r="AP787" s="1909"/>
      <c r="AQ787" s="1909"/>
      <c r="AR787" s="1909"/>
      <c r="AS787" s="1909"/>
      <c r="AT787" s="1909"/>
      <c r="AU787" s="1909"/>
      <c r="AV787" s="1909"/>
      <c r="AW787" s="1909"/>
      <c r="AX787" s="1909"/>
      <c r="AY787" s="1909"/>
      <c r="AZ787" s="1909"/>
      <c r="BA787" s="1909"/>
      <c r="BB787" s="1909"/>
      <c r="BC787" s="1909"/>
      <c r="BD787" s="1909"/>
      <c r="BE787" s="1909"/>
      <c r="BF787" s="1909"/>
      <c r="BG787" s="1909"/>
      <c r="BH787" s="1909"/>
      <c r="BI787" s="1909"/>
    </row>
    <row r="788" spans="1:61">
      <c r="A788" s="1956"/>
      <c r="B788" s="1955"/>
      <c r="C788" s="1955"/>
      <c r="D788" s="1955"/>
      <c r="E788" s="1955"/>
      <c r="F788" s="1955"/>
      <c r="G788" s="1955"/>
      <c r="H788" s="1909"/>
      <c r="I788" s="1909"/>
      <c r="J788" s="1909"/>
      <c r="K788" s="1909"/>
      <c r="L788" s="1909"/>
      <c r="M788" s="1909"/>
      <c r="N788" s="1909"/>
      <c r="O788" s="1909"/>
      <c r="P788" s="1909"/>
      <c r="Q788" s="1909"/>
      <c r="R788" s="1909"/>
      <c r="S788" s="1909"/>
      <c r="T788" s="1909"/>
      <c r="U788" s="1909"/>
      <c r="V788" s="1909"/>
      <c r="W788" s="1909"/>
      <c r="X788" s="1909"/>
      <c r="Y788" s="1909"/>
      <c r="Z788" s="1909"/>
      <c r="AA788" s="1909"/>
      <c r="AB788" s="1909"/>
      <c r="AC788" s="1909"/>
      <c r="AD788" s="1909"/>
      <c r="AE788" s="1909"/>
      <c r="AF788" s="1909"/>
      <c r="AG788" s="1909"/>
      <c r="AH788" s="1909"/>
      <c r="AI788" s="1909"/>
      <c r="AJ788" s="1909"/>
      <c r="AK788" s="1909"/>
      <c r="AL788" s="1909"/>
      <c r="AM788" s="1909"/>
      <c r="AN788" s="1909"/>
      <c r="AO788" s="1909"/>
      <c r="AP788" s="1909"/>
      <c r="AQ788" s="1909"/>
      <c r="AR788" s="1909"/>
      <c r="AS788" s="1909"/>
      <c r="AT788" s="1909"/>
      <c r="AU788" s="1909"/>
      <c r="AV788" s="1909"/>
      <c r="AW788" s="1909"/>
      <c r="AX788" s="1909"/>
      <c r="AY788" s="1909"/>
      <c r="AZ788" s="1909"/>
      <c r="BA788" s="1909"/>
      <c r="BB788" s="1909"/>
      <c r="BC788" s="1909"/>
      <c r="BD788" s="1909"/>
      <c r="BE788" s="1909"/>
      <c r="BF788" s="1909"/>
      <c r="BG788" s="1909"/>
      <c r="BH788" s="1909"/>
      <c r="BI788" s="1909"/>
    </row>
    <row r="789" spans="1:61">
      <c r="A789" s="1956"/>
      <c r="B789" s="1955"/>
      <c r="C789" s="1955"/>
      <c r="D789" s="1955"/>
      <c r="E789" s="1955"/>
      <c r="F789" s="1955"/>
      <c r="G789" s="1955"/>
      <c r="H789" s="1909"/>
      <c r="I789" s="1909"/>
      <c r="J789" s="1909"/>
      <c r="K789" s="1909"/>
      <c r="L789" s="1909"/>
      <c r="M789" s="1909"/>
      <c r="N789" s="1909"/>
      <c r="O789" s="1909"/>
      <c r="P789" s="1909"/>
      <c r="Q789" s="1909"/>
      <c r="R789" s="1909"/>
      <c r="S789" s="1909"/>
      <c r="T789" s="1909"/>
      <c r="U789" s="1909"/>
      <c r="V789" s="1909"/>
      <c r="W789" s="1909"/>
      <c r="X789" s="1909"/>
      <c r="Y789" s="1909"/>
      <c r="Z789" s="1909"/>
      <c r="AA789" s="1909"/>
      <c r="AB789" s="1909"/>
      <c r="AC789" s="1909"/>
      <c r="AD789" s="1909"/>
      <c r="AE789" s="1909"/>
      <c r="AF789" s="1909"/>
      <c r="AG789" s="1909"/>
      <c r="AH789" s="1909"/>
      <c r="AI789" s="1909"/>
      <c r="AJ789" s="1909"/>
      <c r="AK789" s="1909"/>
      <c r="AL789" s="1909"/>
      <c r="AM789" s="1909"/>
      <c r="AN789" s="1909"/>
      <c r="AO789" s="1909"/>
      <c r="AP789" s="1909"/>
      <c r="AQ789" s="1909"/>
      <c r="AR789" s="1909"/>
      <c r="AS789" s="1909"/>
      <c r="AT789" s="1909"/>
      <c r="AU789" s="1909"/>
      <c r="AV789" s="1909"/>
      <c r="AW789" s="1909"/>
      <c r="AX789" s="1909"/>
      <c r="AY789" s="1909"/>
      <c r="AZ789" s="1909"/>
      <c r="BA789" s="1909"/>
      <c r="BB789" s="1909"/>
      <c r="BC789" s="1909"/>
      <c r="BD789" s="1909"/>
      <c r="BE789" s="1909"/>
      <c r="BF789" s="1909"/>
      <c r="BG789" s="1909"/>
      <c r="BH789" s="1909"/>
      <c r="BI789" s="1909"/>
    </row>
    <row r="790" spans="1:61">
      <c r="A790" s="1956"/>
      <c r="B790" s="1955"/>
      <c r="C790" s="1955"/>
      <c r="D790" s="1955"/>
      <c r="E790" s="1955"/>
      <c r="F790" s="1955"/>
      <c r="G790" s="1955"/>
      <c r="H790" s="1909"/>
      <c r="I790" s="1909"/>
      <c r="J790" s="1909"/>
      <c r="K790" s="1909"/>
      <c r="L790" s="1909"/>
      <c r="M790" s="1909"/>
      <c r="N790" s="1909"/>
      <c r="O790" s="1909"/>
      <c r="P790" s="1909"/>
      <c r="Q790" s="1909"/>
      <c r="R790" s="1909"/>
      <c r="S790" s="1909"/>
      <c r="T790" s="1909"/>
      <c r="U790" s="1909"/>
      <c r="V790" s="1909"/>
      <c r="W790" s="1909"/>
      <c r="X790" s="1909"/>
      <c r="Y790" s="1909"/>
      <c r="Z790" s="1909"/>
      <c r="AA790" s="1909"/>
      <c r="AB790" s="1909"/>
      <c r="AC790" s="1909"/>
      <c r="AD790" s="1909"/>
      <c r="AE790" s="1909"/>
      <c r="AF790" s="1909"/>
      <c r="AG790" s="1909"/>
      <c r="AH790" s="1909"/>
      <c r="AI790" s="1909"/>
      <c r="AJ790" s="1909"/>
      <c r="AK790" s="1909"/>
      <c r="AL790" s="1909"/>
      <c r="AM790" s="1909"/>
      <c r="AN790" s="1909"/>
      <c r="AO790" s="1909"/>
      <c r="AP790" s="1909"/>
      <c r="AQ790" s="1909"/>
      <c r="AR790" s="1909"/>
      <c r="AS790" s="1909"/>
      <c r="AT790" s="1909"/>
      <c r="AU790" s="1909"/>
      <c r="AV790" s="1909"/>
      <c r="AW790" s="1909"/>
      <c r="AX790" s="1909"/>
      <c r="AY790" s="1909"/>
      <c r="AZ790" s="1909"/>
      <c r="BA790" s="1909"/>
      <c r="BB790" s="1909"/>
      <c r="BC790" s="1909"/>
      <c r="BD790" s="1909"/>
      <c r="BE790" s="1909"/>
      <c r="BF790" s="1909"/>
      <c r="BG790" s="1909"/>
      <c r="BH790" s="1909"/>
      <c r="BI790" s="1909"/>
    </row>
    <row r="791" spans="1:61">
      <c r="A791" s="1956"/>
      <c r="B791" s="1955"/>
      <c r="C791" s="1955"/>
      <c r="D791" s="1955"/>
      <c r="E791" s="1955"/>
      <c r="F791" s="1955"/>
      <c r="G791" s="1955"/>
      <c r="H791" s="1909"/>
      <c r="I791" s="1909"/>
      <c r="J791" s="1909"/>
      <c r="K791" s="1909"/>
      <c r="L791" s="1909"/>
      <c r="M791" s="1909"/>
      <c r="N791" s="1909"/>
      <c r="O791" s="1909"/>
      <c r="P791" s="1909"/>
      <c r="Q791" s="1909"/>
      <c r="R791" s="1909"/>
      <c r="S791" s="1909"/>
      <c r="T791" s="1909"/>
      <c r="U791" s="1909"/>
      <c r="V791" s="1909"/>
      <c r="W791" s="1909"/>
      <c r="X791" s="1909"/>
      <c r="Y791" s="1909"/>
      <c r="Z791" s="1909"/>
      <c r="AA791" s="1909"/>
      <c r="AB791" s="1909"/>
      <c r="AC791" s="1909"/>
      <c r="AD791" s="1909"/>
      <c r="AE791" s="1909"/>
      <c r="AF791" s="1909"/>
      <c r="AG791" s="1909"/>
      <c r="AH791" s="1909"/>
      <c r="AI791" s="1909"/>
      <c r="AJ791" s="1909"/>
      <c r="AK791" s="1909"/>
      <c r="AL791" s="1909"/>
      <c r="AM791" s="1909"/>
      <c r="AN791" s="1909"/>
      <c r="AO791" s="1909"/>
      <c r="AP791" s="1909"/>
      <c r="AQ791" s="1909"/>
      <c r="AR791" s="1909"/>
      <c r="AS791" s="1909"/>
      <c r="AT791" s="1909"/>
      <c r="AU791" s="1909"/>
      <c r="AV791" s="1909"/>
      <c r="AW791" s="1909"/>
      <c r="AX791" s="1909"/>
      <c r="AY791" s="1909"/>
      <c r="AZ791" s="1909"/>
      <c r="BA791" s="1909"/>
      <c r="BB791" s="1909"/>
      <c r="BC791" s="1909"/>
      <c r="BD791" s="1909"/>
      <c r="BE791" s="1909"/>
      <c r="BF791" s="1909"/>
      <c r="BG791" s="1909"/>
      <c r="BH791" s="1909"/>
      <c r="BI791" s="1909"/>
    </row>
    <row r="792" spans="1:61">
      <c r="A792" s="1956"/>
      <c r="B792" s="1955"/>
      <c r="C792" s="1955"/>
      <c r="D792" s="1955"/>
      <c r="E792" s="1955"/>
      <c r="F792" s="1955"/>
      <c r="G792" s="1955"/>
      <c r="H792" s="1909"/>
      <c r="I792" s="1909"/>
      <c r="J792" s="1909"/>
      <c r="K792" s="1909"/>
      <c r="L792" s="1909"/>
      <c r="M792" s="1909"/>
      <c r="N792" s="1909"/>
      <c r="O792" s="1909"/>
      <c r="P792" s="1909"/>
      <c r="Q792" s="1909"/>
      <c r="R792" s="1909"/>
      <c r="S792" s="1909"/>
      <c r="T792" s="1909"/>
      <c r="U792" s="1909"/>
      <c r="V792" s="1909"/>
      <c r="W792" s="1909"/>
      <c r="X792" s="1909"/>
      <c r="Y792" s="1909"/>
      <c r="Z792" s="1909"/>
      <c r="AA792" s="1909"/>
      <c r="AB792" s="1909"/>
      <c r="AC792" s="1909"/>
      <c r="AD792" s="1909"/>
      <c r="AE792" s="1909"/>
      <c r="AF792" s="1909"/>
      <c r="AG792" s="1909"/>
      <c r="AH792" s="1909"/>
      <c r="AI792" s="1909"/>
      <c r="AJ792" s="1909"/>
      <c r="AK792" s="1909"/>
      <c r="AL792" s="1909"/>
      <c r="AM792" s="1909"/>
      <c r="AN792" s="1909"/>
      <c r="AO792" s="1909"/>
      <c r="AP792" s="1909"/>
      <c r="AQ792" s="1909"/>
      <c r="AR792" s="1909"/>
      <c r="AS792" s="1909"/>
      <c r="AT792" s="1909"/>
      <c r="AU792" s="1909"/>
      <c r="AV792" s="1909"/>
      <c r="AW792" s="1909"/>
      <c r="AX792" s="1909"/>
      <c r="AY792" s="1909"/>
      <c r="AZ792" s="1909"/>
      <c r="BA792" s="1909"/>
      <c r="BB792" s="1909"/>
      <c r="BC792" s="1909"/>
      <c r="BD792" s="1909"/>
      <c r="BE792" s="1909"/>
      <c r="BF792" s="1909"/>
      <c r="BG792" s="1909"/>
      <c r="BH792" s="1909"/>
      <c r="BI792" s="1909"/>
    </row>
    <row r="793" spans="1:61">
      <c r="A793" s="1956"/>
      <c r="B793" s="1955"/>
      <c r="C793" s="1955"/>
      <c r="D793" s="1955"/>
      <c r="E793" s="1955"/>
      <c r="F793" s="1955"/>
      <c r="G793" s="1955"/>
      <c r="H793" s="1909"/>
      <c r="I793" s="1909"/>
      <c r="J793" s="1909"/>
      <c r="K793" s="1909"/>
      <c r="L793" s="1909"/>
      <c r="M793" s="1909"/>
      <c r="N793" s="1909"/>
      <c r="O793" s="1909"/>
      <c r="P793" s="1909"/>
      <c r="Q793" s="1909"/>
      <c r="R793" s="1909"/>
      <c r="S793" s="1909"/>
      <c r="T793" s="1909"/>
      <c r="U793" s="1909"/>
      <c r="V793" s="1909"/>
      <c r="W793" s="1909"/>
      <c r="X793" s="1909"/>
      <c r="Y793" s="1909"/>
      <c r="Z793" s="1909"/>
      <c r="AA793" s="1909"/>
      <c r="AB793" s="1909"/>
      <c r="AC793" s="1909"/>
      <c r="AD793" s="1909"/>
      <c r="AE793" s="1909"/>
      <c r="AF793" s="1909"/>
      <c r="AG793" s="1909"/>
      <c r="AH793" s="1909"/>
      <c r="AI793" s="1909"/>
      <c r="AJ793" s="1909"/>
      <c r="AK793" s="1909"/>
      <c r="AL793" s="1909"/>
      <c r="AM793" s="1909"/>
      <c r="AN793" s="1909"/>
      <c r="AO793" s="1909"/>
      <c r="AP793" s="1909"/>
      <c r="AQ793" s="1909"/>
      <c r="AR793" s="1909"/>
      <c r="AS793" s="1909"/>
      <c r="AT793" s="1909"/>
      <c r="AU793" s="1909"/>
      <c r="AV793" s="1909"/>
      <c r="AW793" s="1909"/>
      <c r="AX793" s="1909"/>
      <c r="AY793" s="1909"/>
      <c r="AZ793" s="1909"/>
      <c r="BA793" s="1909"/>
      <c r="BB793" s="1909"/>
      <c r="BC793" s="1909"/>
      <c r="BD793" s="1909"/>
      <c r="BE793" s="1909"/>
      <c r="BF793" s="1909"/>
      <c r="BG793" s="1909"/>
      <c r="BH793" s="1909"/>
      <c r="BI793" s="1909"/>
    </row>
    <row r="794" spans="1:61">
      <c r="A794" s="1956"/>
      <c r="B794" s="1955"/>
      <c r="C794" s="1955"/>
      <c r="D794" s="1955"/>
      <c r="E794" s="1955"/>
      <c r="F794" s="1955"/>
      <c r="G794" s="1955"/>
      <c r="H794" s="1909"/>
      <c r="I794" s="1909"/>
      <c r="J794" s="1909"/>
      <c r="K794" s="1909"/>
      <c r="L794" s="1909"/>
      <c r="M794" s="1909"/>
      <c r="N794" s="1909"/>
      <c r="O794" s="1909"/>
      <c r="P794" s="1909"/>
      <c r="Q794" s="1909"/>
      <c r="R794" s="1909"/>
      <c r="S794" s="1909"/>
      <c r="T794" s="1909"/>
      <c r="U794" s="1909"/>
      <c r="V794" s="1909"/>
      <c r="W794" s="1909"/>
      <c r="X794" s="1909"/>
      <c r="Y794" s="1909"/>
      <c r="Z794" s="1909"/>
      <c r="AA794" s="1909"/>
      <c r="AB794" s="1909"/>
      <c r="AC794" s="1909"/>
      <c r="AD794" s="1909"/>
      <c r="AE794" s="1909"/>
      <c r="AF794" s="1909"/>
      <c r="AG794" s="1909"/>
      <c r="AH794" s="1909"/>
      <c r="AI794" s="1909"/>
      <c r="AJ794" s="1909"/>
      <c r="AK794" s="1909"/>
      <c r="AL794" s="1909"/>
      <c r="AM794" s="1909"/>
      <c r="AN794" s="1909"/>
      <c r="AO794" s="1909"/>
      <c r="AP794" s="1909"/>
      <c r="AQ794" s="1909"/>
      <c r="AR794" s="1909"/>
      <c r="AS794" s="1909"/>
      <c r="AT794" s="1909"/>
      <c r="AU794" s="1909"/>
      <c r="AV794" s="1909"/>
      <c r="AW794" s="1909"/>
      <c r="AX794" s="1909"/>
      <c r="AY794" s="1909"/>
      <c r="AZ794" s="1909"/>
      <c r="BA794" s="1909"/>
      <c r="BB794" s="1909"/>
      <c r="BC794" s="1909"/>
      <c r="BD794" s="1909"/>
      <c r="BE794" s="1909"/>
      <c r="BF794" s="1909"/>
      <c r="BG794" s="1909"/>
      <c r="BH794" s="1909"/>
      <c r="BI794" s="1909"/>
    </row>
    <row r="795" spans="1:61">
      <c r="A795" s="1956"/>
      <c r="B795" s="1955"/>
      <c r="C795" s="1955"/>
      <c r="D795" s="1955"/>
      <c r="E795" s="1955"/>
      <c r="F795" s="1955"/>
      <c r="G795" s="1955"/>
      <c r="H795" s="1909"/>
      <c r="I795" s="1909"/>
      <c r="J795" s="1909"/>
      <c r="K795" s="1909"/>
      <c r="L795" s="1909"/>
      <c r="M795" s="1909"/>
      <c r="N795" s="1909"/>
      <c r="O795" s="1909"/>
      <c r="P795" s="1909"/>
      <c r="Q795" s="1909"/>
      <c r="R795" s="1909"/>
      <c r="S795" s="1909"/>
      <c r="T795" s="1909"/>
      <c r="U795" s="1909"/>
      <c r="V795" s="1909"/>
      <c r="W795" s="1909"/>
      <c r="X795" s="1909"/>
      <c r="Y795" s="1909"/>
      <c r="Z795" s="1909"/>
      <c r="AA795" s="1909"/>
      <c r="AB795" s="1909"/>
      <c r="AC795" s="1909"/>
      <c r="AD795" s="1909"/>
      <c r="AE795" s="1909"/>
      <c r="AF795" s="1909"/>
      <c r="AG795" s="1909"/>
      <c r="AH795" s="1909"/>
      <c r="AI795" s="1909"/>
      <c r="AJ795" s="1909"/>
      <c r="AK795" s="1909"/>
      <c r="AL795" s="1909"/>
      <c r="AM795" s="1909"/>
      <c r="AN795" s="1909"/>
      <c r="AO795" s="1909"/>
      <c r="AP795" s="1909"/>
      <c r="AQ795" s="1909"/>
      <c r="AR795" s="1909"/>
      <c r="AS795" s="1909"/>
      <c r="AT795" s="1909"/>
      <c r="AU795" s="1909"/>
      <c r="AV795" s="1909"/>
      <c r="AW795" s="1909"/>
      <c r="AX795" s="1909"/>
      <c r="AY795" s="1909"/>
      <c r="AZ795" s="1909"/>
      <c r="BA795" s="1909"/>
      <c r="BB795" s="1909"/>
      <c r="BC795" s="1909"/>
      <c r="BD795" s="1909"/>
      <c r="BE795" s="1909"/>
      <c r="BF795" s="1909"/>
      <c r="BG795" s="1909"/>
      <c r="BH795" s="1909"/>
      <c r="BI795" s="1909"/>
    </row>
    <row r="796" spans="1:61">
      <c r="A796" s="1956"/>
      <c r="B796" s="1955"/>
      <c r="C796" s="1955"/>
      <c r="D796" s="1955"/>
      <c r="E796" s="1955"/>
      <c r="F796" s="1955"/>
      <c r="G796" s="1955"/>
      <c r="H796" s="1909"/>
      <c r="I796" s="1909"/>
      <c r="J796" s="1909"/>
      <c r="K796" s="1909"/>
      <c r="L796" s="1909"/>
      <c r="M796" s="1909"/>
      <c r="N796" s="1909"/>
      <c r="O796" s="1909"/>
      <c r="P796" s="1909"/>
      <c r="Q796" s="1909"/>
      <c r="R796" s="1909"/>
      <c r="S796" s="1909"/>
      <c r="T796" s="1909"/>
      <c r="U796" s="1909"/>
      <c r="V796" s="1909"/>
      <c r="W796" s="1909"/>
      <c r="X796" s="1909"/>
      <c r="Y796" s="1909"/>
      <c r="Z796" s="1909"/>
      <c r="AA796" s="1909"/>
      <c r="AB796" s="1909"/>
      <c r="AC796" s="1909"/>
      <c r="AD796" s="1909"/>
      <c r="AE796" s="1909"/>
      <c r="AF796" s="1909"/>
      <c r="AG796" s="1909"/>
      <c r="AH796" s="1909"/>
      <c r="AI796" s="1909"/>
      <c r="AJ796" s="1909"/>
      <c r="AK796" s="1909"/>
      <c r="AL796" s="1909"/>
      <c r="AM796" s="1909"/>
      <c r="AN796" s="1909"/>
      <c r="AO796" s="1909"/>
      <c r="AP796" s="1909"/>
      <c r="AQ796" s="1909"/>
      <c r="AR796" s="1909"/>
      <c r="AS796" s="1909"/>
      <c r="AT796" s="1909"/>
      <c r="AU796" s="1909"/>
      <c r="AV796" s="1909"/>
      <c r="AW796" s="1909"/>
      <c r="AX796" s="1909"/>
      <c r="AY796" s="1909"/>
      <c r="AZ796" s="1909"/>
      <c r="BA796" s="1909"/>
      <c r="BB796" s="1909"/>
      <c r="BC796" s="1909"/>
      <c r="BD796" s="1909"/>
      <c r="BE796" s="1909"/>
      <c r="BF796" s="1909"/>
      <c r="BG796" s="1909"/>
      <c r="BH796" s="1909"/>
      <c r="BI796" s="1909"/>
    </row>
    <row r="797" spans="1:61">
      <c r="A797" s="1956"/>
      <c r="B797" s="1955"/>
      <c r="C797" s="1955"/>
      <c r="D797" s="1955"/>
      <c r="E797" s="1955"/>
      <c r="F797" s="1955"/>
      <c r="G797" s="1955"/>
      <c r="H797" s="1909"/>
      <c r="I797" s="1909"/>
      <c r="J797" s="1909"/>
      <c r="K797" s="1909"/>
      <c r="L797" s="1909"/>
      <c r="M797" s="1909"/>
      <c r="N797" s="1909"/>
      <c r="O797" s="1909"/>
      <c r="P797" s="1909"/>
      <c r="Q797" s="1909"/>
      <c r="R797" s="1909"/>
      <c r="S797" s="1909"/>
      <c r="T797" s="1909"/>
      <c r="U797" s="1909"/>
      <c r="V797" s="1909"/>
      <c r="W797" s="1909"/>
      <c r="X797" s="1909"/>
      <c r="Y797" s="1909"/>
      <c r="Z797" s="1909"/>
      <c r="AA797" s="1909"/>
      <c r="AB797" s="1909"/>
      <c r="AC797" s="1909"/>
      <c r="AD797" s="1909"/>
      <c r="AE797" s="1909"/>
      <c r="AF797" s="1909"/>
      <c r="AG797" s="1909"/>
      <c r="AH797" s="1909"/>
      <c r="AI797" s="1909"/>
      <c r="AJ797" s="1909"/>
      <c r="AK797" s="1909"/>
      <c r="AL797" s="1909"/>
      <c r="AM797" s="1909"/>
      <c r="AN797" s="1909"/>
      <c r="AO797" s="1909"/>
      <c r="AP797" s="1909"/>
      <c r="AQ797" s="1909"/>
      <c r="AR797" s="1909"/>
      <c r="AS797" s="1909"/>
      <c r="AT797" s="1909"/>
      <c r="AU797" s="1909"/>
      <c r="AV797" s="1909"/>
      <c r="AW797" s="1909"/>
      <c r="AX797" s="1909"/>
      <c r="AY797" s="1909"/>
      <c r="AZ797" s="1909"/>
      <c r="BA797" s="1909"/>
      <c r="BB797" s="1909"/>
      <c r="BC797" s="1909"/>
      <c r="BD797" s="1909"/>
      <c r="BE797" s="1909"/>
      <c r="BF797" s="1909"/>
      <c r="BG797" s="1909"/>
      <c r="BH797" s="1909"/>
      <c r="BI797" s="1909"/>
    </row>
    <row r="798" spans="1:61">
      <c r="A798" s="1956"/>
      <c r="B798" s="1955"/>
      <c r="C798" s="1955"/>
      <c r="D798" s="1955"/>
      <c r="E798" s="1955"/>
      <c r="F798" s="1955"/>
      <c r="G798" s="1955"/>
      <c r="H798" s="1909"/>
      <c r="I798" s="1909"/>
      <c r="J798" s="1909"/>
      <c r="K798" s="1909"/>
      <c r="L798" s="1909"/>
      <c r="M798" s="1909"/>
      <c r="N798" s="1909"/>
      <c r="O798" s="1909"/>
      <c r="P798" s="1909"/>
      <c r="Q798" s="1909"/>
      <c r="R798" s="1909"/>
      <c r="S798" s="1909"/>
      <c r="T798" s="1909"/>
      <c r="U798" s="1909"/>
      <c r="V798" s="1909"/>
      <c r="W798" s="1909"/>
      <c r="X798" s="1909"/>
      <c r="Y798" s="1909"/>
      <c r="Z798" s="1909"/>
      <c r="AA798" s="1909"/>
      <c r="AB798" s="1909"/>
      <c r="AC798" s="1909"/>
      <c r="AD798" s="1909"/>
      <c r="AE798" s="1909"/>
      <c r="AF798" s="1909"/>
      <c r="AG798" s="1909"/>
      <c r="AH798" s="1909"/>
      <c r="AI798" s="1909"/>
      <c r="AJ798" s="1909"/>
      <c r="AK798" s="1909"/>
      <c r="AL798" s="1909"/>
      <c r="AM798" s="1909"/>
      <c r="AN798" s="1909"/>
      <c r="AO798" s="1909"/>
      <c r="AP798" s="1909"/>
      <c r="AQ798" s="1909"/>
      <c r="AR798" s="1909"/>
      <c r="AS798" s="1909"/>
      <c r="AT798" s="1909"/>
      <c r="AU798" s="1909"/>
      <c r="AV798" s="1909"/>
      <c r="AW798" s="1909"/>
      <c r="AX798" s="1909"/>
      <c r="AY798" s="1909"/>
      <c r="AZ798" s="1909"/>
      <c r="BA798" s="1909"/>
      <c r="BB798" s="1909"/>
      <c r="BC798" s="1909"/>
      <c r="BD798" s="1909"/>
      <c r="BE798" s="1909"/>
      <c r="BF798" s="1909"/>
      <c r="BG798" s="1909"/>
      <c r="BH798" s="1909"/>
      <c r="BI798" s="1909"/>
    </row>
    <row r="799" spans="1:61">
      <c r="A799" s="1956"/>
      <c r="B799" s="1955"/>
      <c r="C799" s="1955"/>
      <c r="D799" s="1955"/>
      <c r="E799" s="1955"/>
      <c r="F799" s="1955"/>
      <c r="G799" s="1955"/>
      <c r="H799" s="1909"/>
      <c r="I799" s="1909"/>
      <c r="J799" s="1909"/>
      <c r="K799" s="1909"/>
      <c r="L799" s="1909"/>
      <c r="M799" s="1909"/>
      <c r="N799" s="1909"/>
      <c r="O799" s="1909"/>
      <c r="P799" s="1909"/>
      <c r="Q799" s="1909"/>
      <c r="R799" s="1909"/>
      <c r="S799" s="1909"/>
      <c r="T799" s="1909"/>
      <c r="U799" s="1909"/>
      <c r="V799" s="1909"/>
      <c r="W799" s="1909"/>
      <c r="X799" s="1909"/>
      <c r="Y799" s="1909"/>
      <c r="Z799" s="1909"/>
      <c r="AA799" s="1909"/>
      <c r="AB799" s="1909"/>
      <c r="AC799" s="1909"/>
      <c r="AD799" s="1909"/>
      <c r="AE799" s="1909"/>
      <c r="AF799" s="1909"/>
      <c r="AG799" s="1909"/>
      <c r="AH799" s="1909"/>
      <c r="AI799" s="1909"/>
      <c r="AJ799" s="1909"/>
      <c r="AK799" s="1909"/>
      <c r="AL799" s="1909"/>
      <c r="AM799" s="1909"/>
      <c r="AN799" s="1909"/>
      <c r="AO799" s="1909"/>
      <c r="AP799" s="1909"/>
      <c r="AQ799" s="1909"/>
      <c r="AR799" s="1909"/>
      <c r="AS799" s="1909"/>
      <c r="AT799" s="1909"/>
      <c r="AU799" s="1909"/>
      <c r="AV799" s="1909"/>
      <c r="AW799" s="1909"/>
      <c r="AX799" s="1909"/>
      <c r="AY799" s="1909"/>
      <c r="AZ799" s="1909"/>
      <c r="BA799" s="1909"/>
      <c r="BB799" s="1909"/>
      <c r="BC799" s="1909"/>
      <c r="BD799" s="1909"/>
      <c r="BE799" s="1909"/>
      <c r="BF799" s="1909"/>
      <c r="BG799" s="1909"/>
      <c r="BH799" s="1909"/>
      <c r="BI799" s="1909"/>
    </row>
    <row r="800" spans="1:61">
      <c r="A800" s="1956"/>
      <c r="B800" s="1955"/>
      <c r="C800" s="1955"/>
      <c r="D800" s="1955"/>
      <c r="E800" s="1955"/>
      <c r="F800" s="1955"/>
      <c r="G800" s="1955"/>
      <c r="H800" s="1909"/>
      <c r="I800" s="1909"/>
      <c r="J800" s="1909"/>
      <c r="K800" s="1909"/>
      <c r="L800" s="1909"/>
      <c r="M800" s="1909"/>
      <c r="N800" s="1909"/>
      <c r="O800" s="1909"/>
      <c r="P800" s="1909"/>
      <c r="Q800" s="1909"/>
      <c r="R800" s="1909"/>
      <c r="S800" s="1909"/>
      <c r="T800" s="1909"/>
      <c r="U800" s="1909"/>
      <c r="V800" s="1909"/>
      <c r="W800" s="1909"/>
      <c r="X800" s="1909"/>
      <c r="Y800" s="1909"/>
      <c r="Z800" s="1909"/>
      <c r="AA800" s="1909"/>
      <c r="AB800" s="1909"/>
      <c r="AC800" s="1909"/>
      <c r="AD800" s="1909"/>
      <c r="AE800" s="1909"/>
      <c r="AF800" s="1909"/>
      <c r="AG800" s="1909"/>
      <c r="AH800" s="1909"/>
      <c r="AI800" s="1909"/>
      <c r="AJ800" s="1909"/>
      <c r="AK800" s="1909"/>
      <c r="AL800" s="1909"/>
      <c r="AM800" s="1909"/>
      <c r="AN800" s="1909"/>
      <c r="AO800" s="1909"/>
      <c r="AP800" s="1909"/>
      <c r="AQ800" s="1909"/>
      <c r="AR800" s="1909"/>
      <c r="AS800" s="1909"/>
      <c r="AT800" s="1909"/>
      <c r="AU800" s="1909"/>
      <c r="AV800" s="1909"/>
      <c r="AW800" s="1909"/>
      <c r="AX800" s="1909"/>
      <c r="AY800" s="1909"/>
      <c r="AZ800" s="1909"/>
      <c r="BA800" s="1909"/>
      <c r="BB800" s="1909"/>
      <c r="BC800" s="1909"/>
      <c r="BD800" s="1909"/>
      <c r="BE800" s="1909"/>
      <c r="BF800" s="1909"/>
      <c r="BG800" s="1909"/>
      <c r="BH800" s="1909"/>
      <c r="BI800" s="1909"/>
    </row>
    <row r="801" spans="1:61">
      <c r="A801" s="1956"/>
      <c r="B801" s="1955"/>
      <c r="C801" s="1955"/>
      <c r="D801" s="1955"/>
      <c r="E801" s="1955"/>
      <c r="F801" s="1955"/>
      <c r="G801" s="1955"/>
      <c r="H801" s="1909"/>
      <c r="I801" s="1909"/>
      <c r="J801" s="1909"/>
      <c r="K801" s="1909"/>
      <c r="L801" s="1909"/>
      <c r="M801" s="1909"/>
      <c r="N801" s="1909"/>
      <c r="O801" s="1909"/>
      <c r="P801" s="1909"/>
      <c r="Q801" s="1909"/>
      <c r="R801" s="1909"/>
      <c r="S801" s="1909"/>
      <c r="T801" s="1909"/>
      <c r="U801" s="1909"/>
      <c r="V801" s="1909"/>
      <c r="W801" s="1909"/>
      <c r="X801" s="1909"/>
      <c r="Y801" s="1909"/>
      <c r="Z801" s="1909"/>
      <c r="AA801" s="1909"/>
      <c r="AB801" s="1909"/>
      <c r="AC801" s="1909"/>
      <c r="AD801" s="1909"/>
      <c r="AE801" s="1909"/>
      <c r="AF801" s="1909"/>
      <c r="AG801" s="1909"/>
      <c r="AH801" s="1909"/>
      <c r="AI801" s="1909"/>
      <c r="AJ801" s="1909"/>
      <c r="AK801" s="1909"/>
      <c r="AL801" s="1909"/>
      <c r="AM801" s="1909"/>
      <c r="AN801" s="1909"/>
      <c r="AO801" s="1909"/>
      <c r="AP801" s="1909"/>
      <c r="AQ801" s="1909"/>
      <c r="AR801" s="1909"/>
      <c r="AS801" s="1909"/>
      <c r="AT801" s="1909"/>
      <c r="AU801" s="1909"/>
      <c r="AV801" s="1909"/>
      <c r="AW801" s="1909"/>
      <c r="AX801" s="1909"/>
      <c r="AY801" s="1909"/>
      <c r="AZ801" s="1909"/>
      <c r="BA801" s="1909"/>
      <c r="BB801" s="1909"/>
      <c r="BC801" s="1909"/>
      <c r="BD801" s="1909"/>
      <c r="BE801" s="1909"/>
      <c r="BF801" s="1909"/>
      <c r="BG801" s="1909"/>
      <c r="BH801" s="1909"/>
      <c r="BI801" s="1909"/>
    </row>
    <row r="802" spans="1:61">
      <c r="A802" s="1956"/>
      <c r="B802" s="1955"/>
      <c r="C802" s="1955"/>
      <c r="D802" s="1955"/>
      <c r="E802" s="1955"/>
      <c r="F802" s="1955"/>
      <c r="G802" s="1955"/>
      <c r="H802" s="1909"/>
      <c r="I802" s="1909"/>
      <c r="J802" s="1909"/>
      <c r="K802" s="1909"/>
      <c r="L802" s="1909"/>
      <c r="M802" s="1909"/>
      <c r="N802" s="1909"/>
      <c r="O802" s="1909"/>
      <c r="P802" s="1909"/>
      <c r="Q802" s="1909"/>
      <c r="R802" s="1909"/>
      <c r="S802" s="1909"/>
      <c r="T802" s="1909"/>
      <c r="U802" s="1909"/>
      <c r="V802" s="1909"/>
      <c r="W802" s="1909"/>
      <c r="X802" s="1909"/>
      <c r="Y802" s="1909"/>
      <c r="Z802" s="1909"/>
      <c r="AA802" s="1909"/>
      <c r="AB802" s="1909"/>
      <c r="AC802" s="1909"/>
      <c r="AD802" s="1909"/>
      <c r="AE802" s="1909"/>
      <c r="AF802" s="1909"/>
      <c r="AG802" s="1909"/>
      <c r="AH802" s="1909"/>
      <c r="AI802" s="1909"/>
      <c r="AJ802" s="1909"/>
      <c r="AK802" s="1909"/>
      <c r="AL802" s="1909"/>
      <c r="AM802" s="1909"/>
      <c r="AN802" s="1909"/>
      <c r="AO802" s="1909"/>
      <c r="AP802" s="1909"/>
      <c r="AQ802" s="1909"/>
      <c r="AR802" s="1909"/>
      <c r="AS802" s="1909"/>
      <c r="AT802" s="1909"/>
      <c r="AU802" s="1909"/>
      <c r="AV802" s="1909"/>
      <c r="AW802" s="1909"/>
      <c r="AX802" s="1909"/>
      <c r="AY802" s="1909"/>
      <c r="AZ802" s="1909"/>
      <c r="BA802" s="1909"/>
      <c r="BB802" s="1909"/>
      <c r="BC802" s="1909"/>
      <c r="BD802" s="1909"/>
      <c r="BE802" s="1909"/>
      <c r="BF802" s="1909"/>
      <c r="BG802" s="1909"/>
      <c r="BH802" s="1909"/>
      <c r="BI802" s="1909"/>
    </row>
    <row r="803" spans="1:61">
      <c r="A803" s="1956"/>
      <c r="B803" s="1955"/>
      <c r="C803" s="1955"/>
      <c r="D803" s="1955"/>
      <c r="E803" s="1955"/>
      <c r="F803" s="1955"/>
      <c r="G803" s="1955"/>
      <c r="H803" s="1909"/>
      <c r="I803" s="1909"/>
      <c r="J803" s="1909"/>
      <c r="K803" s="1909"/>
      <c r="L803" s="1909"/>
      <c r="M803" s="1909"/>
      <c r="N803" s="1909"/>
      <c r="O803" s="1909"/>
      <c r="P803" s="1909"/>
      <c r="Q803" s="1909"/>
      <c r="R803" s="1909"/>
      <c r="S803" s="1909"/>
      <c r="T803" s="1909"/>
      <c r="U803" s="1909"/>
      <c r="V803" s="1909"/>
      <c r="W803" s="1909"/>
      <c r="X803" s="1909"/>
      <c r="Y803" s="1909"/>
      <c r="Z803" s="1909"/>
      <c r="AA803" s="1909"/>
      <c r="AB803" s="1909"/>
      <c r="AC803" s="1909"/>
      <c r="AD803" s="1909"/>
      <c r="AE803" s="1909"/>
      <c r="AF803" s="1909"/>
      <c r="AG803" s="1909"/>
      <c r="AH803" s="1909"/>
      <c r="AI803" s="1909"/>
      <c r="AJ803" s="1909"/>
      <c r="AK803" s="1909"/>
      <c r="AL803" s="1909"/>
      <c r="AM803" s="1909"/>
      <c r="AN803" s="1909"/>
      <c r="AO803" s="1909"/>
      <c r="AP803" s="1909"/>
      <c r="AQ803" s="1909"/>
      <c r="AR803" s="1909"/>
      <c r="AS803" s="1909"/>
      <c r="AT803" s="1909"/>
      <c r="AU803" s="1909"/>
      <c r="AV803" s="1909"/>
      <c r="AW803" s="1909"/>
      <c r="AX803" s="1909"/>
      <c r="AY803" s="1909"/>
      <c r="AZ803" s="1909"/>
      <c r="BA803" s="1909"/>
      <c r="BB803" s="1909"/>
      <c r="BC803" s="1909"/>
      <c r="BD803" s="1909"/>
      <c r="BE803" s="1909"/>
      <c r="BF803" s="1909"/>
      <c r="BG803" s="1909"/>
      <c r="BH803" s="1909"/>
      <c r="BI803" s="1909"/>
    </row>
    <row r="804" spans="1:61">
      <c r="A804" s="1956"/>
      <c r="B804" s="1955"/>
      <c r="C804" s="1955"/>
      <c r="D804" s="1955"/>
      <c r="E804" s="1955"/>
      <c r="F804" s="1955"/>
      <c r="G804" s="1955"/>
      <c r="H804" s="1909"/>
      <c r="I804" s="1909"/>
      <c r="J804" s="1909"/>
      <c r="K804" s="1909"/>
      <c r="L804" s="1909"/>
      <c r="M804" s="1909"/>
      <c r="N804" s="1909"/>
      <c r="O804" s="1909"/>
      <c r="P804" s="1909"/>
      <c r="Q804" s="1909"/>
      <c r="R804" s="1909"/>
      <c r="S804" s="1909"/>
      <c r="T804" s="1909"/>
      <c r="U804" s="1909"/>
      <c r="V804" s="1909"/>
      <c r="W804" s="1909"/>
      <c r="X804" s="1909"/>
      <c r="Y804" s="1909"/>
      <c r="Z804" s="1909"/>
      <c r="AA804" s="1909"/>
      <c r="AB804" s="1909"/>
      <c r="AC804" s="1909"/>
      <c r="AD804" s="1909"/>
      <c r="AE804" s="1909"/>
      <c r="AF804" s="1909"/>
      <c r="AG804" s="1909"/>
      <c r="AH804" s="1909"/>
      <c r="AI804" s="1909"/>
      <c r="AJ804" s="1909"/>
      <c r="AK804" s="1909"/>
      <c r="AL804" s="1909"/>
      <c r="AM804" s="1909"/>
      <c r="AN804" s="1909"/>
      <c r="AO804" s="1909"/>
      <c r="AP804" s="1909"/>
      <c r="AQ804" s="1909"/>
      <c r="AR804" s="1909"/>
      <c r="AS804" s="1909"/>
      <c r="AT804" s="1909"/>
      <c r="AU804" s="1909"/>
      <c r="AV804" s="1909"/>
      <c r="AW804" s="1909"/>
      <c r="AX804" s="1909"/>
      <c r="AY804" s="1909"/>
      <c r="AZ804" s="1909"/>
      <c r="BA804" s="1909"/>
      <c r="BB804" s="1909"/>
      <c r="BC804" s="1909"/>
      <c r="BD804" s="1909"/>
      <c r="BE804" s="1909"/>
      <c r="BF804" s="1909"/>
      <c r="BG804" s="1909"/>
      <c r="BH804" s="1909"/>
      <c r="BI804" s="1909"/>
    </row>
    <row r="805" spans="1:61">
      <c r="A805" s="1956"/>
      <c r="B805" s="1955"/>
      <c r="C805" s="1955"/>
      <c r="D805" s="1955"/>
      <c r="E805" s="1955"/>
      <c r="F805" s="1955"/>
      <c r="G805" s="1955"/>
      <c r="H805" s="1909"/>
      <c r="I805" s="1909"/>
      <c r="J805" s="1909"/>
      <c r="K805" s="1909"/>
      <c r="L805" s="1909"/>
      <c r="M805" s="1909"/>
      <c r="N805" s="1909"/>
      <c r="O805" s="1909"/>
      <c r="P805" s="1909"/>
      <c r="Q805" s="1909"/>
      <c r="R805" s="1909"/>
      <c r="S805" s="1909"/>
      <c r="T805" s="1909"/>
      <c r="U805" s="1909"/>
      <c r="V805" s="1909"/>
      <c r="W805" s="1909"/>
      <c r="X805" s="1909"/>
      <c r="Y805" s="1909"/>
      <c r="Z805" s="1909"/>
      <c r="AA805" s="1909"/>
      <c r="AB805" s="1909"/>
      <c r="AC805" s="1909"/>
      <c r="AD805" s="1909"/>
      <c r="AE805" s="1909"/>
      <c r="AF805" s="1909"/>
      <c r="AG805" s="1909"/>
      <c r="AH805" s="1909"/>
      <c r="AI805" s="1909"/>
      <c r="AJ805" s="1909"/>
      <c r="AK805" s="1909"/>
      <c r="AL805" s="1909"/>
      <c r="AM805" s="1909"/>
      <c r="AN805" s="1909"/>
      <c r="AO805" s="1909"/>
      <c r="AP805" s="1909"/>
      <c r="AQ805" s="1909"/>
      <c r="AR805" s="1909"/>
      <c r="AS805" s="1909"/>
      <c r="AT805" s="1909"/>
      <c r="AU805" s="1909"/>
      <c r="AV805" s="1909"/>
      <c r="AW805" s="1909"/>
      <c r="AX805" s="1909"/>
      <c r="AY805" s="1909"/>
      <c r="AZ805" s="1909"/>
      <c r="BA805" s="1909"/>
      <c r="BB805" s="1909"/>
      <c r="BC805" s="1909"/>
      <c r="BD805" s="1909"/>
      <c r="BE805" s="1909"/>
      <c r="BF805" s="1909"/>
      <c r="BG805" s="1909"/>
      <c r="BH805" s="1909"/>
      <c r="BI805" s="1909"/>
    </row>
    <row r="806" spans="1:61">
      <c r="A806" s="1956"/>
      <c r="B806" s="1955"/>
      <c r="C806" s="1955"/>
      <c r="D806" s="1955"/>
      <c r="E806" s="1955"/>
      <c r="F806" s="1955"/>
      <c r="G806" s="1955"/>
      <c r="H806" s="1909"/>
      <c r="I806" s="1909"/>
      <c r="J806" s="1909"/>
      <c r="K806" s="1909"/>
      <c r="L806" s="1909"/>
      <c r="M806" s="1909"/>
      <c r="N806" s="1909"/>
      <c r="O806" s="1909"/>
      <c r="P806" s="1909"/>
      <c r="Q806" s="1909"/>
      <c r="R806" s="1909"/>
      <c r="S806" s="1909"/>
      <c r="T806" s="1909"/>
      <c r="U806" s="1909"/>
      <c r="V806" s="1909"/>
      <c r="W806" s="1909"/>
      <c r="X806" s="1909"/>
      <c r="Y806" s="1909"/>
      <c r="Z806" s="1909"/>
      <c r="AA806" s="1909"/>
      <c r="AB806" s="1909"/>
      <c r="AC806" s="1909"/>
      <c r="AD806" s="1909"/>
      <c r="AE806" s="1909"/>
      <c r="AF806" s="1909"/>
      <c r="AG806" s="1909"/>
      <c r="AH806" s="1909"/>
      <c r="AI806" s="1909"/>
      <c r="AJ806" s="1909"/>
      <c r="AK806" s="1909"/>
      <c r="AL806" s="1909"/>
      <c r="AM806" s="1909"/>
      <c r="AN806" s="1909"/>
      <c r="AO806" s="1909"/>
      <c r="AP806" s="1909"/>
      <c r="AQ806" s="1909"/>
      <c r="AR806" s="1909"/>
      <c r="AS806" s="1909"/>
      <c r="AT806" s="1909"/>
      <c r="AU806" s="1909"/>
      <c r="AV806" s="1909"/>
      <c r="AW806" s="1909"/>
      <c r="AX806" s="1909"/>
      <c r="AY806" s="1909"/>
      <c r="AZ806" s="1909"/>
      <c r="BA806" s="1909"/>
      <c r="BB806" s="1909"/>
      <c r="BC806" s="1909"/>
      <c r="BD806" s="1909"/>
      <c r="BE806" s="1909"/>
      <c r="BF806" s="1909"/>
      <c r="BG806" s="1909"/>
      <c r="BH806" s="1909"/>
      <c r="BI806" s="1909"/>
    </row>
    <row r="807" spans="1:61">
      <c r="A807" s="1956"/>
      <c r="B807" s="1955"/>
      <c r="C807" s="1955"/>
      <c r="D807" s="1955"/>
      <c r="E807" s="1955"/>
      <c r="F807" s="1955"/>
      <c r="G807" s="1955"/>
      <c r="H807" s="1909"/>
      <c r="I807" s="1909"/>
      <c r="J807" s="1909"/>
      <c r="K807" s="1909"/>
      <c r="L807" s="1909"/>
      <c r="M807" s="1909"/>
      <c r="N807" s="1909"/>
      <c r="O807" s="1909"/>
      <c r="P807" s="1909"/>
      <c r="Q807" s="1909"/>
      <c r="R807" s="1909"/>
      <c r="S807" s="1909"/>
      <c r="T807" s="1909"/>
      <c r="U807" s="1909"/>
      <c r="V807" s="1909"/>
      <c r="W807" s="1909"/>
      <c r="X807" s="1909"/>
      <c r="Y807" s="1909"/>
      <c r="Z807" s="1909"/>
      <c r="AA807" s="1909"/>
      <c r="AB807" s="1909"/>
      <c r="AC807" s="1909"/>
      <c r="AD807" s="1909"/>
      <c r="AE807" s="1909"/>
      <c r="AF807" s="1909"/>
      <c r="AG807" s="1909"/>
      <c r="AH807" s="1909"/>
      <c r="AI807" s="1909"/>
      <c r="AJ807" s="1909"/>
      <c r="AK807" s="1909"/>
      <c r="AL807" s="1909"/>
      <c r="AM807" s="1909"/>
      <c r="AN807" s="1909"/>
      <c r="AO807" s="1909"/>
      <c r="AP807" s="1909"/>
      <c r="AQ807" s="1909"/>
      <c r="AR807" s="1909"/>
      <c r="AS807" s="1909"/>
      <c r="AT807" s="1909"/>
      <c r="AU807" s="1909"/>
      <c r="AV807" s="1909"/>
      <c r="AW807" s="1909"/>
      <c r="AX807" s="1909"/>
      <c r="AY807" s="1909"/>
      <c r="AZ807" s="1909"/>
      <c r="BA807" s="1909"/>
      <c r="BB807" s="1909"/>
      <c r="BC807" s="1909"/>
      <c r="BD807" s="1909"/>
      <c r="BE807" s="1909"/>
      <c r="BF807" s="1909"/>
      <c r="BG807" s="1909"/>
      <c r="BH807" s="1909"/>
      <c r="BI807" s="1909"/>
    </row>
    <row r="808" spans="1:61">
      <c r="A808" s="1956"/>
      <c r="B808" s="1955"/>
      <c r="C808" s="1955"/>
      <c r="D808" s="1955"/>
      <c r="E808" s="1955"/>
      <c r="F808" s="1955"/>
      <c r="G808" s="1955"/>
      <c r="H808" s="1909"/>
      <c r="I808" s="1909"/>
      <c r="J808" s="1909"/>
      <c r="K808" s="1909"/>
      <c r="L808" s="1909"/>
      <c r="M808" s="1909"/>
      <c r="N808" s="1909"/>
      <c r="O808" s="1909"/>
      <c r="P808" s="1909"/>
      <c r="Q808" s="1909"/>
      <c r="R808" s="1909"/>
      <c r="S808" s="1909"/>
      <c r="T808" s="1909"/>
      <c r="U808" s="1909"/>
      <c r="V808" s="1909"/>
      <c r="W808" s="1909"/>
      <c r="X808" s="1909"/>
      <c r="Y808" s="1909"/>
      <c r="Z808" s="1909"/>
      <c r="AA808" s="1909"/>
      <c r="AB808" s="1909"/>
      <c r="AC808" s="1909"/>
      <c r="AD808" s="1909"/>
      <c r="AE808" s="1909"/>
      <c r="AF808" s="1909"/>
      <c r="AG808" s="1909"/>
      <c r="AH808" s="1909"/>
      <c r="AI808" s="1909"/>
      <c r="AJ808" s="1909"/>
      <c r="AK808" s="1909"/>
      <c r="AL808" s="1909"/>
      <c r="AM808" s="1909"/>
      <c r="AN808" s="1909"/>
      <c r="AO808" s="1909"/>
      <c r="AP808" s="1909"/>
      <c r="AQ808" s="1909"/>
      <c r="AR808" s="1909"/>
      <c r="AS808" s="1909"/>
      <c r="AT808" s="1909"/>
      <c r="AU808" s="1909"/>
      <c r="AV808" s="1909"/>
      <c r="AW808" s="1909"/>
      <c r="AX808" s="1909"/>
      <c r="AY808" s="1909"/>
      <c r="AZ808" s="1909"/>
      <c r="BA808" s="1909"/>
      <c r="BB808" s="1909"/>
      <c r="BC808" s="1909"/>
      <c r="BD808" s="1909"/>
      <c r="BE808" s="1909"/>
      <c r="BF808" s="1909"/>
      <c r="BG808" s="1909"/>
      <c r="BH808" s="1909"/>
      <c r="BI808" s="1909"/>
    </row>
    <row r="809" spans="1:61">
      <c r="A809" s="1956"/>
      <c r="B809" s="1955"/>
      <c r="C809" s="1955"/>
      <c r="D809" s="1955"/>
      <c r="E809" s="1955"/>
      <c r="F809" s="1955"/>
      <c r="G809" s="1955"/>
      <c r="H809" s="1909"/>
      <c r="I809" s="1909"/>
      <c r="J809" s="1909"/>
      <c r="K809" s="1909"/>
      <c r="L809" s="1909"/>
      <c r="M809" s="1909"/>
      <c r="N809" s="1909"/>
      <c r="O809" s="1909"/>
      <c r="P809" s="1909"/>
      <c r="Q809" s="1909"/>
      <c r="R809" s="1909"/>
      <c r="S809" s="1909"/>
      <c r="T809" s="1909"/>
      <c r="U809" s="1909"/>
      <c r="V809" s="1909"/>
      <c r="W809" s="1909"/>
      <c r="X809" s="1909"/>
      <c r="Y809" s="1909"/>
      <c r="Z809" s="1909"/>
      <c r="AA809" s="1909"/>
      <c r="AB809" s="1909"/>
      <c r="AC809" s="1909"/>
      <c r="AD809" s="1909"/>
      <c r="AE809" s="1909"/>
      <c r="AF809" s="1909"/>
      <c r="AG809" s="1909"/>
      <c r="AH809" s="1909"/>
      <c r="AI809" s="1909"/>
      <c r="AJ809" s="1909"/>
      <c r="AK809" s="1909"/>
      <c r="AL809" s="1909"/>
      <c r="AM809" s="1909"/>
      <c r="AN809" s="1909"/>
      <c r="AO809" s="1909"/>
      <c r="AP809" s="1909"/>
      <c r="AQ809" s="1909"/>
      <c r="AR809" s="1909"/>
      <c r="AS809" s="1909"/>
      <c r="AT809" s="1909"/>
      <c r="AU809" s="1909"/>
      <c r="AV809" s="1909"/>
      <c r="AW809" s="1909"/>
      <c r="AX809" s="1909"/>
      <c r="AY809" s="1909"/>
      <c r="AZ809" s="1909"/>
      <c r="BA809" s="1909"/>
      <c r="BB809" s="1909"/>
      <c r="BC809" s="1909"/>
      <c r="BD809" s="1909"/>
      <c r="BE809" s="1909"/>
      <c r="BF809" s="1909"/>
      <c r="BG809" s="1909"/>
      <c r="BH809" s="1909"/>
      <c r="BI809" s="1909"/>
    </row>
    <row r="810" spans="1:61">
      <c r="A810" s="1956"/>
      <c r="B810" s="1955"/>
      <c r="C810" s="1955"/>
      <c r="D810" s="1955"/>
      <c r="E810" s="1955"/>
      <c r="F810" s="1955"/>
      <c r="G810" s="1955"/>
      <c r="H810" s="1909"/>
      <c r="I810" s="1909"/>
      <c r="J810" s="1909"/>
      <c r="K810" s="1909"/>
      <c r="L810" s="1909"/>
      <c r="M810" s="1909"/>
      <c r="N810" s="1909"/>
      <c r="O810" s="1909"/>
      <c r="P810" s="1909"/>
      <c r="Q810" s="1909"/>
      <c r="R810" s="1909"/>
      <c r="S810" s="1909"/>
      <c r="T810" s="1909"/>
      <c r="U810" s="1909"/>
      <c r="V810" s="1909"/>
      <c r="W810" s="1909"/>
      <c r="X810" s="1909"/>
      <c r="Y810" s="1909"/>
      <c r="Z810" s="1909"/>
      <c r="AA810" s="1909"/>
      <c r="AB810" s="1909"/>
      <c r="AC810" s="1909"/>
      <c r="AD810" s="1909"/>
      <c r="AE810" s="1909"/>
      <c r="AF810" s="1909"/>
      <c r="AG810" s="1909"/>
      <c r="AH810" s="1909"/>
      <c r="AI810" s="1909"/>
      <c r="AJ810" s="1909"/>
      <c r="AK810" s="1909"/>
      <c r="AL810" s="1909"/>
      <c r="AM810" s="1909"/>
      <c r="AN810" s="1909"/>
      <c r="AO810" s="1909"/>
      <c r="AP810" s="1909"/>
      <c r="AQ810" s="1909"/>
      <c r="AR810" s="1909"/>
      <c r="AS810" s="1909"/>
      <c r="AT810" s="1909"/>
      <c r="AU810" s="1909"/>
      <c r="AV810" s="1909"/>
      <c r="AW810" s="1909"/>
      <c r="AX810" s="1909"/>
      <c r="AY810" s="1909"/>
      <c r="AZ810" s="1909"/>
      <c r="BA810" s="1909"/>
      <c r="BB810" s="1909"/>
      <c r="BC810" s="1909"/>
      <c r="BD810" s="1909"/>
      <c r="BE810" s="1909"/>
      <c r="BF810" s="1909"/>
      <c r="BG810" s="1909"/>
      <c r="BH810" s="1909"/>
      <c r="BI810" s="1909"/>
    </row>
    <row r="811" spans="1:61">
      <c r="A811" s="1956"/>
      <c r="B811" s="1955"/>
      <c r="C811" s="1955"/>
      <c r="D811" s="1955"/>
      <c r="E811" s="1955"/>
      <c r="F811" s="1955"/>
      <c r="G811" s="1955"/>
      <c r="H811" s="1909"/>
      <c r="I811" s="1909"/>
      <c r="J811" s="1909"/>
      <c r="K811" s="1909"/>
      <c r="L811" s="1909"/>
      <c r="M811" s="1909"/>
      <c r="N811" s="1909"/>
      <c r="O811" s="1909"/>
      <c r="P811" s="1909"/>
      <c r="Q811" s="1909"/>
      <c r="R811" s="1909"/>
      <c r="S811" s="1909"/>
      <c r="T811" s="1909"/>
      <c r="U811" s="1909"/>
      <c r="V811" s="1909"/>
      <c r="W811" s="1909"/>
      <c r="X811" s="1909"/>
      <c r="Y811" s="1909"/>
      <c r="Z811" s="1909"/>
      <c r="AA811" s="1909"/>
      <c r="AB811" s="1909"/>
      <c r="AC811" s="1909"/>
      <c r="AD811" s="1909"/>
      <c r="AE811" s="1909"/>
      <c r="AF811" s="1909"/>
      <c r="AG811" s="1909"/>
      <c r="AH811" s="1909"/>
      <c r="AI811" s="1909"/>
      <c r="AJ811" s="1909"/>
      <c r="AK811" s="1909"/>
      <c r="AL811" s="1909"/>
      <c r="AM811" s="1909"/>
      <c r="AN811" s="1909"/>
      <c r="AO811" s="1909"/>
      <c r="AP811" s="1909"/>
      <c r="AQ811" s="1909"/>
      <c r="AR811" s="1909"/>
      <c r="AS811" s="1909"/>
      <c r="AT811" s="1909"/>
      <c r="AU811" s="1909"/>
      <c r="AV811" s="1909"/>
      <c r="AW811" s="1909"/>
      <c r="AX811" s="1909"/>
      <c r="AY811" s="1909"/>
      <c r="AZ811" s="1909"/>
      <c r="BA811" s="1909"/>
      <c r="BB811" s="1909"/>
      <c r="BC811" s="1909"/>
      <c r="BD811" s="1909"/>
      <c r="BE811" s="1909"/>
      <c r="BF811" s="1909"/>
      <c r="BG811" s="1909"/>
      <c r="BH811" s="1909"/>
      <c r="BI811" s="1909"/>
    </row>
    <row r="812" spans="1:61">
      <c r="A812" s="1956"/>
      <c r="B812" s="1955"/>
      <c r="C812" s="1955"/>
      <c r="D812" s="1955"/>
      <c r="E812" s="1955"/>
      <c r="F812" s="1955"/>
      <c r="G812" s="1955"/>
      <c r="H812" s="1909"/>
      <c r="I812" s="1909"/>
      <c r="J812" s="1909"/>
      <c r="K812" s="1909"/>
      <c r="L812" s="1909"/>
      <c r="M812" s="1909"/>
      <c r="N812" s="1909"/>
      <c r="O812" s="1909"/>
      <c r="P812" s="1909"/>
      <c r="Q812" s="1909"/>
      <c r="R812" s="1909"/>
      <c r="S812" s="1909"/>
      <c r="T812" s="1909"/>
      <c r="U812" s="1909"/>
      <c r="V812" s="1909"/>
      <c r="W812" s="1909"/>
      <c r="X812" s="1909"/>
      <c r="Y812" s="1909"/>
      <c r="Z812" s="1909"/>
      <c r="AA812" s="1909"/>
      <c r="AB812" s="1909"/>
      <c r="AC812" s="1909"/>
      <c r="AD812" s="1909"/>
      <c r="AE812" s="1909"/>
      <c r="AF812" s="1909"/>
      <c r="AG812" s="1909"/>
      <c r="AH812" s="1909"/>
      <c r="AI812" s="1909"/>
      <c r="AJ812" s="1909"/>
      <c r="AK812" s="1909"/>
      <c r="AL812" s="1909"/>
      <c r="AM812" s="1909"/>
      <c r="AN812" s="1909"/>
      <c r="AO812" s="1909"/>
      <c r="AP812" s="1909"/>
      <c r="AQ812" s="1909"/>
      <c r="AR812" s="1909"/>
      <c r="AS812" s="1909"/>
      <c r="AT812" s="1909"/>
      <c r="AU812" s="1909"/>
      <c r="AV812" s="1909"/>
      <c r="AW812" s="1909"/>
      <c r="AX812" s="1909"/>
      <c r="AY812" s="1909"/>
      <c r="AZ812" s="1909"/>
      <c r="BA812" s="1909"/>
      <c r="BB812" s="1909"/>
      <c r="BC812" s="1909"/>
      <c r="BD812" s="1909"/>
      <c r="BE812" s="1909"/>
      <c r="BF812" s="1909"/>
      <c r="BG812" s="1909"/>
      <c r="BH812" s="1909"/>
      <c r="BI812" s="1909"/>
    </row>
    <row r="813" spans="1:61">
      <c r="A813" s="1956"/>
      <c r="B813" s="1955"/>
      <c r="C813" s="1955"/>
      <c r="D813" s="1955"/>
      <c r="E813" s="1955"/>
      <c r="F813" s="1955"/>
      <c r="G813" s="1955"/>
      <c r="H813" s="1909"/>
      <c r="I813" s="1909"/>
      <c r="J813" s="1909"/>
      <c r="K813" s="1909"/>
      <c r="L813" s="1909"/>
      <c r="M813" s="1909"/>
      <c r="N813" s="1909"/>
      <c r="O813" s="1909"/>
      <c r="P813" s="1909"/>
      <c r="Q813" s="1909"/>
      <c r="R813" s="1909"/>
      <c r="S813" s="1909"/>
      <c r="T813" s="1909"/>
      <c r="U813" s="1909"/>
      <c r="V813" s="1909"/>
      <c r="W813" s="1909"/>
      <c r="X813" s="1909"/>
      <c r="Y813" s="1909"/>
      <c r="Z813" s="1909"/>
      <c r="AA813" s="1909"/>
      <c r="AB813" s="1909"/>
      <c r="AC813" s="1909"/>
      <c r="AD813" s="1909"/>
      <c r="AE813" s="1909"/>
      <c r="AF813" s="1909"/>
      <c r="AG813" s="1909"/>
      <c r="AH813" s="1909"/>
      <c r="AI813" s="1909"/>
      <c r="AJ813" s="1909"/>
      <c r="AK813" s="1909"/>
      <c r="AL813" s="1909"/>
      <c r="AM813" s="1909"/>
      <c r="AN813" s="1909"/>
      <c r="AO813" s="1909"/>
      <c r="AP813" s="1909"/>
      <c r="AQ813" s="1909"/>
      <c r="AR813" s="1909"/>
      <c r="AS813" s="1909"/>
      <c r="AT813" s="1909"/>
      <c r="AU813" s="1909"/>
      <c r="AV813" s="1909"/>
      <c r="AW813" s="1909"/>
      <c r="AX813" s="1909"/>
      <c r="AY813" s="1909"/>
      <c r="AZ813" s="1909"/>
      <c r="BA813" s="1909"/>
      <c r="BB813" s="1909"/>
      <c r="BC813" s="1909"/>
      <c r="BD813" s="1909"/>
      <c r="BE813" s="1909"/>
      <c r="BF813" s="1909"/>
      <c r="BG813" s="1909"/>
      <c r="BH813" s="1909"/>
      <c r="BI813" s="1909"/>
    </row>
    <row r="814" spans="1:61">
      <c r="A814" s="1956"/>
      <c r="B814" s="1955"/>
      <c r="C814" s="1955"/>
      <c r="D814" s="1955"/>
      <c r="E814" s="1955"/>
      <c r="F814" s="1955"/>
      <c r="G814" s="1955"/>
      <c r="H814" s="1909"/>
      <c r="I814" s="1909"/>
      <c r="J814" s="1909"/>
      <c r="K814" s="1909"/>
      <c r="L814" s="1909"/>
      <c r="M814" s="1909"/>
      <c r="N814" s="1909"/>
      <c r="O814" s="1909"/>
      <c r="P814" s="1909"/>
      <c r="Q814" s="1909"/>
      <c r="R814" s="1909"/>
      <c r="S814" s="1909"/>
      <c r="T814" s="1909"/>
      <c r="U814" s="1909"/>
      <c r="V814" s="1909"/>
      <c r="W814" s="1909"/>
      <c r="X814" s="1909"/>
      <c r="Y814" s="1909"/>
      <c r="Z814" s="1909"/>
      <c r="AA814" s="1909"/>
      <c r="AB814" s="1909"/>
      <c r="AC814" s="1909"/>
      <c r="AD814" s="1909"/>
      <c r="AE814" s="1909"/>
      <c r="AF814" s="1909"/>
      <c r="AG814" s="1909"/>
      <c r="AH814" s="1909"/>
      <c r="AI814" s="1909"/>
      <c r="AJ814" s="1909"/>
      <c r="AK814" s="1909"/>
      <c r="AL814" s="1909"/>
      <c r="AM814" s="1909"/>
      <c r="AN814" s="1909"/>
      <c r="AO814" s="1909"/>
      <c r="AP814" s="1909"/>
      <c r="AQ814" s="1909"/>
      <c r="AR814" s="1909"/>
      <c r="AS814" s="1909"/>
      <c r="AT814" s="1909"/>
      <c r="AU814" s="1909"/>
      <c r="AV814" s="1909"/>
      <c r="AW814" s="1909"/>
      <c r="AX814" s="1909"/>
      <c r="AY814" s="1909"/>
      <c r="AZ814" s="1909"/>
      <c r="BA814" s="1909"/>
      <c r="BB814" s="1909"/>
      <c r="BC814" s="1909"/>
      <c r="BD814" s="1909"/>
      <c r="BE814" s="1909"/>
      <c r="BF814" s="1909"/>
      <c r="BG814" s="1909"/>
      <c r="BH814" s="1909"/>
      <c r="BI814" s="1909"/>
    </row>
    <row r="815" spans="1:61">
      <c r="A815" s="1956"/>
      <c r="B815" s="1955"/>
      <c r="C815" s="1955"/>
      <c r="D815" s="1955"/>
      <c r="E815" s="1955"/>
      <c r="F815" s="1955"/>
      <c r="G815" s="1955"/>
      <c r="H815" s="1909"/>
      <c r="I815" s="1909"/>
      <c r="J815" s="1909"/>
      <c r="K815" s="1909"/>
      <c r="L815" s="1909"/>
      <c r="M815" s="1909"/>
      <c r="N815" s="1909"/>
      <c r="O815" s="1909"/>
      <c r="P815" s="1909"/>
      <c r="Q815" s="1909"/>
      <c r="R815" s="1909"/>
      <c r="S815" s="1909"/>
      <c r="T815" s="1909"/>
      <c r="U815" s="1909"/>
      <c r="V815" s="1909"/>
      <c r="W815" s="1909"/>
      <c r="X815" s="1909"/>
      <c r="Y815" s="1909"/>
      <c r="Z815" s="1909"/>
      <c r="AA815" s="1909"/>
      <c r="AB815" s="1909"/>
      <c r="AC815" s="1909"/>
      <c r="AD815" s="1909"/>
      <c r="AE815" s="1909"/>
      <c r="AF815" s="1909"/>
      <c r="AG815" s="1909"/>
      <c r="AH815" s="1909"/>
      <c r="AI815" s="1909"/>
      <c r="AJ815" s="1909"/>
      <c r="AK815" s="1909"/>
      <c r="AL815" s="1909"/>
      <c r="AM815" s="1909"/>
      <c r="AN815" s="1909"/>
      <c r="AO815" s="1909"/>
      <c r="AP815" s="1909"/>
      <c r="AQ815" s="1909"/>
      <c r="AR815" s="1909"/>
      <c r="AS815" s="1909"/>
      <c r="AT815" s="1909"/>
      <c r="AU815" s="1909"/>
      <c r="AV815" s="1909"/>
      <c r="AW815" s="1909"/>
      <c r="AX815" s="1909"/>
      <c r="AY815" s="1909"/>
      <c r="AZ815" s="1909"/>
      <c r="BA815" s="1909"/>
      <c r="BB815" s="1909"/>
      <c r="BC815" s="1909"/>
      <c r="BD815" s="1909"/>
      <c r="BE815" s="1909"/>
      <c r="BF815" s="1909"/>
      <c r="BG815" s="1909"/>
      <c r="BH815" s="1909"/>
      <c r="BI815" s="1909"/>
    </row>
    <row r="816" spans="1:61">
      <c r="A816" s="1956"/>
      <c r="B816" s="1955"/>
      <c r="C816" s="1955"/>
      <c r="D816" s="1955"/>
      <c r="E816" s="1955"/>
      <c r="F816" s="1955"/>
      <c r="G816" s="1955"/>
      <c r="H816" s="1909"/>
      <c r="I816" s="1909"/>
      <c r="J816" s="1909"/>
      <c r="K816" s="1909"/>
      <c r="L816" s="1909"/>
      <c r="M816" s="1909"/>
      <c r="N816" s="1909"/>
      <c r="O816" s="1909"/>
      <c r="P816" s="1909"/>
      <c r="Q816" s="1909"/>
      <c r="R816" s="1909"/>
      <c r="S816" s="1909"/>
      <c r="T816" s="1909"/>
      <c r="U816" s="1909"/>
      <c r="V816" s="1909"/>
      <c r="W816" s="1909"/>
      <c r="X816" s="1909"/>
      <c r="Y816" s="1909"/>
      <c r="Z816" s="1909"/>
      <c r="AA816" s="1909"/>
      <c r="AB816" s="1909"/>
      <c r="AC816" s="1909"/>
      <c r="AD816" s="1909"/>
      <c r="AE816" s="1909"/>
      <c r="AF816" s="1909"/>
      <c r="AG816" s="1909"/>
      <c r="AH816" s="1909"/>
      <c r="AI816" s="1909"/>
      <c r="AJ816" s="1909"/>
      <c r="AK816" s="1909"/>
      <c r="AL816" s="1909"/>
      <c r="AM816" s="1909"/>
      <c r="AN816" s="1909"/>
      <c r="AO816" s="1909"/>
      <c r="AP816" s="1909"/>
      <c r="AQ816" s="1909"/>
      <c r="AR816" s="1909"/>
      <c r="AS816" s="1909"/>
      <c r="AT816" s="1909"/>
      <c r="AU816" s="1909"/>
      <c r="AV816" s="1909"/>
      <c r="AW816" s="1909"/>
      <c r="AX816" s="1909"/>
      <c r="AY816" s="1909"/>
      <c r="AZ816" s="1909"/>
      <c r="BA816" s="1909"/>
      <c r="BB816" s="1909"/>
      <c r="BC816" s="1909"/>
      <c r="BD816" s="1909"/>
      <c r="BE816" s="1909"/>
      <c r="BF816" s="1909"/>
      <c r="BG816" s="1909"/>
      <c r="BH816" s="1909"/>
      <c r="BI816" s="1909"/>
    </row>
    <row r="817" spans="1:61">
      <c r="A817" s="1956"/>
      <c r="B817" s="1955"/>
      <c r="C817" s="1955"/>
      <c r="D817" s="1955"/>
      <c r="E817" s="1955"/>
      <c r="F817" s="1955"/>
      <c r="G817" s="1955"/>
      <c r="H817" s="1909"/>
      <c r="I817" s="1909"/>
      <c r="J817" s="1909"/>
      <c r="K817" s="1909"/>
      <c r="L817" s="1909"/>
      <c r="M817" s="1909"/>
      <c r="N817" s="1909"/>
      <c r="O817" s="1909"/>
      <c r="P817" s="1909"/>
      <c r="Q817" s="1909"/>
      <c r="R817" s="1909"/>
      <c r="S817" s="1909"/>
      <c r="T817" s="1909"/>
      <c r="U817" s="1909"/>
      <c r="V817" s="1909"/>
      <c r="W817" s="1909"/>
      <c r="X817" s="1909"/>
      <c r="Y817" s="1909"/>
      <c r="Z817" s="1909"/>
      <c r="AA817" s="1909"/>
      <c r="AB817" s="1909"/>
      <c r="AC817" s="1909"/>
      <c r="AD817" s="1909"/>
      <c r="AE817" s="1909"/>
      <c r="AF817" s="1909"/>
      <c r="AG817" s="1909"/>
      <c r="AH817" s="1909"/>
      <c r="AI817" s="1909"/>
      <c r="AJ817" s="1909"/>
      <c r="AK817" s="1909"/>
      <c r="AL817" s="1909"/>
      <c r="AM817" s="1909"/>
      <c r="AN817" s="1909"/>
      <c r="AO817" s="1909"/>
      <c r="AP817" s="1909"/>
      <c r="AQ817" s="1909"/>
      <c r="AR817" s="1909"/>
      <c r="AS817" s="1909"/>
      <c r="AT817" s="1909"/>
      <c r="AU817" s="1909"/>
      <c r="AV817" s="1909"/>
      <c r="AW817" s="1909"/>
      <c r="AX817" s="1909"/>
      <c r="AY817" s="1909"/>
      <c r="AZ817" s="1909"/>
      <c r="BA817" s="1909"/>
      <c r="BB817" s="1909"/>
      <c r="BC817" s="1909"/>
      <c r="BD817" s="1909"/>
      <c r="BE817" s="1909"/>
      <c r="BF817" s="1909"/>
      <c r="BG817" s="1909"/>
      <c r="BH817" s="1909"/>
      <c r="BI817" s="1909"/>
    </row>
    <row r="818" spans="1:61">
      <c r="A818" s="1956"/>
      <c r="B818" s="1955"/>
      <c r="C818" s="1955"/>
      <c r="D818" s="1955"/>
      <c r="E818" s="1955"/>
      <c r="F818" s="1955"/>
      <c r="G818" s="1955"/>
      <c r="H818" s="1909"/>
      <c r="I818" s="1909"/>
      <c r="J818" s="1909"/>
      <c r="K818" s="1909"/>
      <c r="L818" s="1909"/>
      <c r="M818" s="1909"/>
      <c r="N818" s="1909"/>
      <c r="O818" s="1909"/>
      <c r="P818" s="1909"/>
      <c r="Q818" s="1909"/>
      <c r="R818" s="1909"/>
      <c r="S818" s="1909"/>
      <c r="T818" s="1909"/>
      <c r="U818" s="1909"/>
      <c r="V818" s="1909"/>
      <c r="W818" s="1909"/>
      <c r="X818" s="1909"/>
      <c r="Y818" s="1909"/>
      <c r="Z818" s="1909"/>
      <c r="AA818" s="1909"/>
      <c r="AB818" s="1909"/>
      <c r="AC818" s="1909"/>
      <c r="AD818" s="1909"/>
      <c r="AE818" s="1909"/>
      <c r="AF818" s="1909"/>
      <c r="AG818" s="1909"/>
      <c r="AH818" s="1909"/>
      <c r="AI818" s="1909"/>
      <c r="AJ818" s="1909"/>
      <c r="AK818" s="1909"/>
      <c r="AL818" s="1909"/>
      <c r="AM818" s="1909"/>
      <c r="AN818" s="1909"/>
      <c r="AO818" s="1909"/>
      <c r="AP818" s="1909"/>
      <c r="AQ818" s="1909"/>
      <c r="AR818" s="1909"/>
      <c r="AS818" s="1909"/>
      <c r="AT818" s="1909"/>
      <c r="AU818" s="1909"/>
      <c r="AV818" s="1909"/>
      <c r="AW818" s="1909"/>
      <c r="AX818" s="1909"/>
      <c r="AY818" s="1909"/>
      <c r="AZ818" s="1909"/>
      <c r="BA818" s="1909"/>
      <c r="BB818" s="1909"/>
      <c r="BC818" s="1909"/>
      <c r="BD818" s="1909"/>
      <c r="BE818" s="1909"/>
      <c r="BF818" s="1909"/>
      <c r="BG818" s="1909"/>
      <c r="BH818" s="1909"/>
      <c r="BI818" s="1909"/>
    </row>
    <row r="819" spans="1:61">
      <c r="A819" s="1956"/>
      <c r="B819" s="1955"/>
      <c r="C819" s="1955"/>
      <c r="D819" s="1955"/>
      <c r="E819" s="1955"/>
      <c r="F819" s="1955"/>
      <c r="G819" s="1955"/>
      <c r="H819" s="1909"/>
      <c r="I819" s="1909"/>
      <c r="J819" s="1909"/>
      <c r="K819" s="1909"/>
      <c r="L819" s="1909"/>
      <c r="M819" s="1909"/>
      <c r="N819" s="1909"/>
      <c r="O819" s="1909"/>
      <c r="P819" s="1909"/>
      <c r="Q819" s="1909"/>
      <c r="R819" s="1909"/>
      <c r="S819" s="1909"/>
      <c r="T819" s="1909"/>
      <c r="U819" s="1909"/>
      <c r="V819" s="1909"/>
      <c r="W819" s="1909"/>
      <c r="X819" s="1909"/>
      <c r="Y819" s="1909"/>
      <c r="Z819" s="1909"/>
      <c r="AA819" s="1909"/>
      <c r="AB819" s="1909"/>
      <c r="AC819" s="1909"/>
      <c r="AD819" s="1909"/>
      <c r="AE819" s="1909"/>
      <c r="AF819" s="1909"/>
      <c r="AG819" s="1909"/>
      <c r="AH819" s="1909"/>
      <c r="AI819" s="1909"/>
      <c r="AJ819" s="1909"/>
      <c r="AK819" s="1909"/>
      <c r="AL819" s="1909"/>
      <c r="AM819" s="1909"/>
      <c r="AN819" s="1909"/>
      <c r="AO819" s="1909"/>
      <c r="AP819" s="1909"/>
      <c r="AQ819" s="1909"/>
      <c r="AR819" s="1909"/>
      <c r="AS819" s="1909"/>
      <c r="AT819" s="1909"/>
      <c r="AU819" s="1909"/>
      <c r="AV819" s="1909"/>
      <c r="AW819" s="1909"/>
      <c r="AX819" s="1909"/>
      <c r="AY819" s="1909"/>
      <c r="AZ819" s="1909"/>
      <c r="BA819" s="1909"/>
      <c r="BB819" s="1909"/>
      <c r="BC819" s="1909"/>
      <c r="BD819" s="1909"/>
      <c r="BE819" s="1909"/>
      <c r="BF819" s="1909"/>
      <c r="BG819" s="1909"/>
      <c r="BH819" s="1909"/>
      <c r="BI819" s="1909"/>
    </row>
    <row r="820" spans="1:61">
      <c r="A820" s="1956"/>
      <c r="B820" s="1955"/>
      <c r="C820" s="1955"/>
      <c r="D820" s="1955"/>
      <c r="E820" s="1955"/>
      <c r="F820" s="1955"/>
      <c r="G820" s="1955"/>
      <c r="H820" s="1909"/>
      <c r="I820" s="1909"/>
      <c r="J820" s="1909"/>
      <c r="K820" s="1909"/>
      <c r="L820" s="1909"/>
      <c r="M820" s="1909"/>
      <c r="N820" s="1909"/>
      <c r="O820" s="1909"/>
      <c r="P820" s="1909"/>
      <c r="Q820" s="1909"/>
      <c r="R820" s="1909"/>
      <c r="S820" s="1909"/>
      <c r="T820" s="1909"/>
      <c r="U820" s="1909"/>
      <c r="V820" s="1909"/>
      <c r="W820" s="1909"/>
      <c r="X820" s="1909"/>
      <c r="Y820" s="1909"/>
      <c r="Z820" s="1909"/>
      <c r="AA820" s="1909"/>
      <c r="AB820" s="1909"/>
      <c r="AC820" s="1909"/>
      <c r="AD820" s="1909"/>
      <c r="AE820" s="1909"/>
      <c r="AF820" s="1909"/>
      <c r="AG820" s="1909"/>
      <c r="AH820" s="1909"/>
      <c r="AI820" s="1909"/>
      <c r="AJ820" s="1909"/>
      <c r="AK820" s="1909"/>
      <c r="AL820" s="1909"/>
      <c r="AM820" s="1909"/>
      <c r="AN820" s="1909"/>
      <c r="AO820" s="1909"/>
      <c r="AP820" s="1909"/>
      <c r="AQ820" s="1909"/>
      <c r="AR820" s="1909"/>
      <c r="AS820" s="1909"/>
      <c r="AT820" s="1909"/>
      <c r="AU820" s="1909"/>
      <c r="AV820" s="1909"/>
      <c r="AW820" s="1909"/>
      <c r="AX820" s="1909"/>
      <c r="AY820" s="1909"/>
      <c r="AZ820" s="1909"/>
      <c r="BA820" s="1909"/>
      <c r="BB820" s="1909"/>
      <c r="BC820" s="1909"/>
      <c r="BD820" s="1909"/>
      <c r="BE820" s="1909"/>
      <c r="BF820" s="1909"/>
      <c r="BG820" s="1909"/>
      <c r="BH820" s="1909"/>
      <c r="BI820" s="1909"/>
    </row>
    <row r="821" spans="1:61">
      <c r="A821" s="1956"/>
      <c r="B821" s="1955"/>
      <c r="C821" s="1955"/>
      <c r="D821" s="1955"/>
      <c r="E821" s="1955"/>
      <c r="F821" s="1955"/>
      <c r="G821" s="1955"/>
      <c r="H821" s="1909"/>
      <c r="I821" s="1909"/>
      <c r="J821" s="1909"/>
      <c r="K821" s="1909"/>
      <c r="L821" s="1909"/>
      <c r="M821" s="1909"/>
      <c r="N821" s="1909"/>
      <c r="O821" s="1909"/>
      <c r="P821" s="1909"/>
      <c r="Q821" s="1909"/>
      <c r="R821" s="1909"/>
      <c r="S821" s="1909"/>
      <c r="T821" s="1909"/>
      <c r="U821" s="1909"/>
      <c r="V821" s="1909"/>
      <c r="W821" s="1909"/>
      <c r="X821" s="1909"/>
      <c r="Y821" s="1909"/>
      <c r="Z821" s="1909"/>
      <c r="AA821" s="1909"/>
      <c r="AB821" s="1909"/>
      <c r="AC821" s="1909"/>
      <c r="AD821" s="1909"/>
      <c r="AE821" s="1909"/>
      <c r="AF821" s="1909"/>
      <c r="AG821" s="1909"/>
      <c r="AH821" s="1909"/>
      <c r="AI821" s="1909"/>
      <c r="AJ821" s="1909"/>
      <c r="AK821" s="1909"/>
      <c r="AL821" s="1909"/>
      <c r="AM821" s="1909"/>
      <c r="AN821" s="1909"/>
      <c r="AO821" s="1909"/>
      <c r="AP821" s="1909"/>
      <c r="AQ821" s="1909"/>
      <c r="AR821" s="1909"/>
      <c r="AS821" s="1909"/>
      <c r="AT821" s="1909"/>
      <c r="AU821" s="1909"/>
      <c r="AV821" s="1909"/>
      <c r="AW821" s="1909"/>
      <c r="AX821" s="1909"/>
      <c r="AY821" s="1909"/>
      <c r="AZ821" s="1909"/>
      <c r="BA821" s="1909"/>
      <c r="BB821" s="1909"/>
      <c r="BC821" s="1909"/>
      <c r="BD821" s="1909"/>
      <c r="BE821" s="1909"/>
      <c r="BF821" s="1909"/>
      <c r="BG821" s="1909"/>
      <c r="BH821" s="1909"/>
      <c r="BI821" s="1909"/>
    </row>
    <row r="822" spans="1:61">
      <c r="A822" s="1956"/>
      <c r="B822" s="1955"/>
      <c r="C822" s="1955"/>
      <c r="D822" s="1955"/>
      <c r="E822" s="1955"/>
      <c r="F822" s="1955"/>
      <c r="G822" s="1955"/>
      <c r="H822" s="1909"/>
      <c r="I822" s="1909"/>
      <c r="J822" s="1909"/>
      <c r="K822" s="1909"/>
      <c r="L822" s="1909"/>
      <c r="M822" s="1909"/>
      <c r="N822" s="1909"/>
      <c r="O822" s="1909"/>
      <c r="P822" s="1909"/>
      <c r="Q822" s="1909"/>
      <c r="R822" s="1909"/>
      <c r="S822" s="1909"/>
      <c r="T822" s="1909"/>
      <c r="U822" s="1909"/>
      <c r="V822" s="1909"/>
      <c r="W822" s="1909"/>
      <c r="X822" s="1909"/>
      <c r="Y822" s="1909"/>
      <c r="Z822" s="1909"/>
      <c r="AA822" s="1909"/>
      <c r="AB822" s="1909"/>
      <c r="AC822" s="1909"/>
      <c r="AD822" s="1909"/>
      <c r="AE822" s="1909"/>
      <c r="AF822" s="1909"/>
      <c r="AG822" s="1909"/>
      <c r="AH822" s="1909"/>
      <c r="AI822" s="1909"/>
      <c r="AJ822" s="1909"/>
      <c r="AK822" s="1909"/>
      <c r="AL822" s="1909"/>
      <c r="AM822" s="1909"/>
      <c r="AN822" s="1909"/>
      <c r="AO822" s="1909"/>
      <c r="AP822" s="1909"/>
      <c r="AQ822" s="1909"/>
      <c r="AR822" s="1909"/>
      <c r="AS822" s="1909"/>
      <c r="AT822" s="1909"/>
      <c r="AU822" s="1909"/>
      <c r="AV822" s="1909"/>
      <c r="AW822" s="1909"/>
      <c r="AX822" s="1909"/>
      <c r="AY822" s="1909"/>
      <c r="AZ822" s="1909"/>
      <c r="BA822" s="1909"/>
      <c r="BB822" s="1909"/>
      <c r="BC822" s="1909"/>
      <c r="BD822" s="1909"/>
      <c r="BE822" s="1909"/>
      <c r="BF822" s="1909"/>
      <c r="BG822" s="1909"/>
      <c r="BH822" s="1909"/>
      <c r="BI822" s="1909"/>
    </row>
    <row r="823" spans="1:61">
      <c r="A823" s="1956"/>
      <c r="B823" s="1955"/>
      <c r="C823" s="1955"/>
      <c r="D823" s="1955"/>
      <c r="E823" s="1955"/>
      <c r="F823" s="1955"/>
      <c r="G823" s="1955"/>
      <c r="H823" s="1909"/>
      <c r="I823" s="1909"/>
      <c r="J823" s="1909"/>
      <c r="K823" s="1909"/>
      <c r="L823" s="1909"/>
      <c r="M823" s="1909"/>
      <c r="N823" s="1909"/>
      <c r="O823" s="1909"/>
      <c r="P823" s="1909"/>
      <c r="Q823" s="1909"/>
      <c r="R823" s="1909"/>
      <c r="S823" s="1909"/>
      <c r="T823" s="1909"/>
      <c r="U823" s="1909"/>
      <c r="V823" s="1909"/>
      <c r="W823" s="1909"/>
      <c r="X823" s="1909"/>
      <c r="Y823" s="1909"/>
      <c r="Z823" s="1909"/>
      <c r="AA823" s="1909"/>
      <c r="AB823" s="1909"/>
      <c r="AC823" s="1909"/>
      <c r="AD823" s="1909"/>
      <c r="AE823" s="1909"/>
      <c r="AF823" s="1909"/>
      <c r="AG823" s="1909"/>
      <c r="AH823" s="1909"/>
      <c r="AI823" s="1909"/>
      <c r="AJ823" s="1909"/>
      <c r="AK823" s="1909"/>
      <c r="AL823" s="1909"/>
      <c r="AM823" s="1909"/>
      <c r="AN823" s="1909"/>
      <c r="AO823" s="1909"/>
      <c r="AP823" s="1909"/>
      <c r="AQ823" s="1909"/>
      <c r="AR823" s="1909"/>
      <c r="AS823" s="1909"/>
      <c r="AT823" s="1909"/>
      <c r="AU823" s="1909"/>
      <c r="AV823" s="1909"/>
      <c r="AW823" s="1909"/>
      <c r="AX823" s="1909"/>
      <c r="AY823" s="1909"/>
      <c r="AZ823" s="1909"/>
      <c r="BA823" s="1909"/>
      <c r="BB823" s="1909"/>
      <c r="BC823" s="1909"/>
      <c r="BD823" s="1909"/>
      <c r="BE823" s="1909"/>
      <c r="BF823" s="1909"/>
      <c r="BG823" s="1909"/>
      <c r="BH823" s="1909"/>
      <c r="BI823" s="1909"/>
    </row>
    <row r="824" spans="1:61">
      <c r="A824" s="1956"/>
      <c r="B824" s="1955"/>
      <c r="C824" s="1955"/>
      <c r="D824" s="1955"/>
      <c r="E824" s="1955"/>
      <c r="F824" s="1955"/>
      <c r="G824" s="1955"/>
      <c r="H824" s="1909"/>
      <c r="I824" s="1909"/>
      <c r="J824" s="1909"/>
      <c r="K824" s="1909"/>
      <c r="L824" s="1909"/>
      <c r="M824" s="1909"/>
      <c r="N824" s="1909"/>
      <c r="O824" s="1909"/>
      <c r="P824" s="1909"/>
      <c r="Q824" s="1909"/>
      <c r="R824" s="1909"/>
      <c r="S824" s="1909"/>
      <c r="T824" s="1909"/>
      <c r="U824" s="1909"/>
      <c r="V824" s="1909"/>
      <c r="W824" s="1909"/>
      <c r="X824" s="1909"/>
      <c r="Y824" s="1909"/>
      <c r="Z824" s="1909"/>
      <c r="AA824" s="1909"/>
      <c r="AB824" s="1909"/>
      <c r="AC824" s="1909"/>
      <c r="AD824" s="1909"/>
      <c r="AE824" s="1909"/>
      <c r="AF824" s="1909"/>
      <c r="AG824" s="1909"/>
      <c r="AH824" s="1909"/>
      <c r="AI824" s="1909"/>
      <c r="AJ824" s="1909"/>
      <c r="AK824" s="1909"/>
      <c r="AL824" s="1909"/>
      <c r="AM824" s="1909"/>
      <c r="AN824" s="1909"/>
      <c r="AO824" s="1909"/>
      <c r="AP824" s="1909"/>
      <c r="AQ824" s="1909"/>
      <c r="AR824" s="1909"/>
      <c r="AS824" s="1909"/>
      <c r="AT824" s="1909"/>
      <c r="AU824" s="1909"/>
      <c r="AV824" s="1909"/>
      <c r="AW824" s="1909"/>
      <c r="AX824" s="1909"/>
      <c r="AY824" s="1909"/>
      <c r="AZ824" s="1909"/>
      <c r="BA824" s="1909"/>
      <c r="BB824" s="1909"/>
      <c r="BC824" s="1909"/>
      <c r="BD824" s="1909"/>
      <c r="BE824" s="1909"/>
      <c r="BF824" s="1909"/>
      <c r="BG824" s="1909"/>
      <c r="BH824" s="1909"/>
      <c r="BI824" s="1909"/>
    </row>
    <row r="825" spans="1:61">
      <c r="A825" s="1956"/>
      <c r="B825" s="1955"/>
      <c r="C825" s="1955"/>
      <c r="D825" s="1955"/>
      <c r="E825" s="1955"/>
      <c r="F825" s="1955"/>
      <c r="G825" s="1955"/>
      <c r="H825" s="1909"/>
      <c r="I825" s="1909"/>
      <c r="J825" s="1909"/>
      <c r="K825" s="1909"/>
      <c r="L825" s="1909"/>
      <c r="M825" s="1909"/>
      <c r="N825" s="1909"/>
      <c r="O825" s="1909"/>
      <c r="P825" s="1909"/>
      <c r="Q825" s="1909"/>
      <c r="R825" s="1909"/>
      <c r="S825" s="1909"/>
      <c r="T825" s="1909"/>
      <c r="U825" s="1909"/>
      <c r="V825" s="1909"/>
      <c r="W825" s="1909"/>
      <c r="X825" s="1909"/>
      <c r="Y825" s="1909"/>
      <c r="Z825" s="1909"/>
      <c r="AA825" s="1909"/>
      <c r="AB825" s="1909"/>
      <c r="AC825" s="1909"/>
      <c r="AD825" s="1909"/>
      <c r="AE825" s="1909"/>
      <c r="AF825" s="1909"/>
      <c r="AG825" s="1909"/>
      <c r="AH825" s="1909"/>
      <c r="AI825" s="1909"/>
      <c r="AJ825" s="1909"/>
      <c r="AK825" s="1909"/>
      <c r="AL825" s="1909"/>
      <c r="AM825" s="1909"/>
      <c r="AN825" s="1909"/>
      <c r="AO825" s="1909"/>
      <c r="AP825" s="1909"/>
      <c r="AQ825" s="1909"/>
      <c r="AR825" s="1909"/>
      <c r="AS825" s="1909"/>
      <c r="AT825" s="1909"/>
      <c r="AU825" s="1909"/>
      <c r="AV825" s="1909"/>
      <c r="AW825" s="1909"/>
      <c r="AX825" s="1909"/>
      <c r="AY825" s="1909"/>
      <c r="AZ825" s="1909"/>
      <c r="BA825" s="1909"/>
      <c r="BB825" s="1909"/>
      <c r="BC825" s="1909"/>
      <c r="BD825" s="1909"/>
      <c r="BE825" s="1909"/>
      <c r="BF825" s="1909"/>
      <c r="BG825" s="1909"/>
      <c r="BH825" s="1909"/>
      <c r="BI825" s="1909"/>
    </row>
    <row r="826" spans="1:61">
      <c r="A826" s="1956"/>
      <c r="B826" s="1955"/>
      <c r="C826" s="1955"/>
      <c r="D826" s="1955"/>
      <c r="E826" s="1955"/>
      <c r="F826" s="1955"/>
      <c r="G826" s="1955"/>
      <c r="H826" s="1909"/>
      <c r="I826" s="1909"/>
      <c r="J826" s="1909"/>
      <c r="K826" s="1909"/>
      <c r="L826" s="1909"/>
      <c r="M826" s="1909"/>
      <c r="N826" s="1909"/>
      <c r="O826" s="1909"/>
      <c r="P826" s="1909"/>
      <c r="Q826" s="1909"/>
      <c r="R826" s="1909"/>
      <c r="S826" s="1909"/>
      <c r="T826" s="1909"/>
      <c r="U826" s="1909"/>
      <c r="V826" s="1909"/>
      <c r="W826" s="1909"/>
      <c r="X826" s="1909"/>
      <c r="Y826" s="1909"/>
      <c r="Z826" s="1909"/>
      <c r="AA826" s="1909"/>
      <c r="AB826" s="1909"/>
      <c r="AC826" s="1909"/>
      <c r="AD826" s="1909"/>
      <c r="AE826" s="1909"/>
      <c r="AF826" s="1909"/>
      <c r="AG826" s="1909"/>
      <c r="AH826" s="1909"/>
      <c r="AI826" s="1909"/>
      <c r="AJ826" s="1909"/>
      <c r="AK826" s="1909"/>
      <c r="AL826" s="1909"/>
      <c r="AM826" s="1909"/>
      <c r="AN826" s="1909"/>
      <c r="AO826" s="1909"/>
      <c r="AP826" s="1909"/>
      <c r="AQ826" s="1909"/>
      <c r="AR826" s="1909"/>
      <c r="AS826" s="1909"/>
      <c r="AT826" s="1909"/>
      <c r="AU826" s="1909"/>
      <c r="AV826" s="1909"/>
      <c r="AW826" s="1909"/>
      <c r="AX826" s="1909"/>
      <c r="AY826" s="1909"/>
      <c r="AZ826" s="1909"/>
      <c r="BA826" s="1909"/>
      <c r="BB826" s="1909"/>
      <c r="BC826" s="1909"/>
      <c r="BD826" s="1909"/>
      <c r="BE826" s="1909"/>
      <c r="BF826" s="1909"/>
      <c r="BG826" s="1909"/>
      <c r="BH826" s="1909"/>
      <c r="BI826" s="1909"/>
    </row>
    <row r="827" spans="1:61">
      <c r="A827" s="1956"/>
      <c r="B827" s="1955"/>
      <c r="C827" s="1955"/>
      <c r="D827" s="1955"/>
      <c r="E827" s="1955"/>
      <c r="F827" s="1955"/>
      <c r="G827" s="1955"/>
      <c r="H827" s="1909"/>
      <c r="I827" s="1909"/>
      <c r="J827" s="1909"/>
      <c r="K827" s="1909"/>
      <c r="L827" s="1909"/>
      <c r="M827" s="1909"/>
      <c r="N827" s="1909"/>
      <c r="O827" s="1909"/>
      <c r="P827" s="1909"/>
      <c r="Q827" s="1909"/>
      <c r="R827" s="1909"/>
      <c r="S827" s="1909"/>
      <c r="T827" s="1909"/>
      <c r="U827" s="1909"/>
      <c r="V827" s="1909"/>
      <c r="W827" s="1909"/>
      <c r="X827" s="1909"/>
      <c r="Y827" s="1909"/>
      <c r="Z827" s="1909"/>
      <c r="AA827" s="1909"/>
      <c r="AB827" s="1909"/>
      <c r="AC827" s="1909"/>
      <c r="AD827" s="1909"/>
      <c r="AE827" s="1909"/>
      <c r="AF827" s="1909"/>
      <c r="AG827" s="1909"/>
      <c r="AH827" s="1909"/>
      <c r="AI827" s="1909"/>
      <c r="AJ827" s="1909"/>
      <c r="AK827" s="1909"/>
      <c r="AL827" s="1909"/>
      <c r="AM827" s="1909"/>
      <c r="AN827" s="1909"/>
      <c r="AO827" s="1909"/>
      <c r="AP827" s="1909"/>
      <c r="AQ827" s="1909"/>
      <c r="AR827" s="1909"/>
      <c r="AS827" s="1909"/>
      <c r="AT827" s="1909"/>
      <c r="AU827" s="1909"/>
      <c r="AV827" s="1909"/>
      <c r="AW827" s="1909"/>
      <c r="AX827" s="1909"/>
      <c r="AY827" s="1909"/>
      <c r="AZ827" s="1909"/>
      <c r="BA827" s="1909"/>
      <c r="BB827" s="1909"/>
      <c r="BC827" s="1909"/>
      <c r="BD827" s="1909"/>
      <c r="BE827" s="1909"/>
      <c r="BF827" s="1909"/>
      <c r="BG827" s="1909"/>
      <c r="BH827" s="1909"/>
      <c r="BI827" s="1909"/>
    </row>
    <row r="828" spans="1:61">
      <c r="A828" s="1956"/>
      <c r="B828" s="1955"/>
      <c r="C828" s="1955"/>
      <c r="D828" s="1955"/>
      <c r="E828" s="1955"/>
      <c r="F828" s="1955"/>
      <c r="G828" s="1955"/>
      <c r="H828" s="1909"/>
      <c r="I828" s="1909"/>
      <c r="J828" s="1909"/>
      <c r="K828" s="1909"/>
      <c r="L828" s="1909"/>
      <c r="M828" s="1909"/>
      <c r="N828" s="1909"/>
      <c r="O828" s="1909"/>
      <c r="P828" s="1909"/>
      <c r="Q828" s="1909"/>
      <c r="R828" s="1909"/>
      <c r="S828" s="1909"/>
      <c r="T828" s="1909"/>
      <c r="U828" s="1909"/>
      <c r="V828" s="1909"/>
      <c r="W828" s="1909"/>
      <c r="X828" s="1909"/>
      <c r="Y828" s="1909"/>
      <c r="Z828" s="1909"/>
      <c r="AA828" s="1909"/>
      <c r="AB828" s="1909"/>
      <c r="AC828" s="1909"/>
      <c r="AD828" s="1909"/>
      <c r="AE828" s="1909"/>
      <c r="AF828" s="1909"/>
      <c r="AG828" s="1909"/>
      <c r="AH828" s="1909"/>
      <c r="AI828" s="1909"/>
      <c r="AJ828" s="1909"/>
      <c r="AK828" s="1909"/>
      <c r="AL828" s="1909"/>
      <c r="AM828" s="1909"/>
      <c r="AN828" s="1909"/>
      <c r="AO828" s="1909"/>
      <c r="AP828" s="1909"/>
      <c r="AQ828" s="1909"/>
      <c r="AR828" s="1909"/>
      <c r="AS828" s="1909"/>
      <c r="AT828" s="1909"/>
      <c r="AU828" s="1909"/>
      <c r="AV828" s="1909"/>
      <c r="AW828" s="1909"/>
      <c r="AX828" s="1909"/>
      <c r="AY828" s="1909"/>
      <c r="AZ828" s="1909"/>
      <c r="BA828" s="1909"/>
      <c r="BB828" s="1909"/>
      <c r="BC828" s="1909"/>
      <c r="BD828" s="1909"/>
      <c r="BE828" s="1909"/>
      <c r="BF828" s="1909"/>
      <c r="BG828" s="1909"/>
      <c r="BH828" s="1909"/>
      <c r="BI828" s="1909"/>
    </row>
    <row r="829" spans="1:61">
      <c r="A829" s="1956"/>
      <c r="B829" s="1955"/>
      <c r="C829" s="1955"/>
      <c r="D829" s="1955"/>
      <c r="E829" s="1955"/>
      <c r="F829" s="1955"/>
      <c r="G829" s="1955"/>
      <c r="H829" s="1909"/>
      <c r="I829" s="1909"/>
      <c r="J829" s="1909"/>
      <c r="K829" s="1909"/>
      <c r="L829" s="1909"/>
      <c r="M829" s="1909"/>
      <c r="N829" s="1909"/>
      <c r="O829" s="1909"/>
      <c r="P829" s="1909"/>
      <c r="Q829" s="1909"/>
      <c r="R829" s="1909"/>
      <c r="S829" s="1909"/>
      <c r="T829" s="1909"/>
      <c r="U829" s="1909"/>
      <c r="V829" s="1909"/>
      <c r="W829" s="1909"/>
      <c r="X829" s="1909"/>
      <c r="Y829" s="1909"/>
      <c r="Z829" s="1909"/>
      <c r="AA829" s="1909"/>
      <c r="AB829" s="1909"/>
      <c r="AC829" s="1909"/>
      <c r="AD829" s="1909"/>
      <c r="AE829" s="1909"/>
      <c r="AF829" s="1909"/>
      <c r="AG829" s="1909"/>
      <c r="AH829" s="1909"/>
      <c r="AI829" s="1909"/>
      <c r="AJ829" s="1909"/>
      <c r="AK829" s="1909"/>
      <c r="AL829" s="1909"/>
      <c r="AM829" s="1909"/>
      <c r="AN829" s="1909"/>
      <c r="AO829" s="1909"/>
      <c r="AP829" s="1909"/>
      <c r="AQ829" s="1909"/>
      <c r="AR829" s="1909"/>
      <c r="AS829" s="1909"/>
      <c r="AT829" s="1909"/>
      <c r="AU829" s="1909"/>
      <c r="AV829" s="1909"/>
      <c r="AW829" s="1909"/>
      <c r="AX829" s="1909"/>
      <c r="AY829" s="1909"/>
      <c r="AZ829" s="1909"/>
      <c r="BA829" s="1909"/>
      <c r="BB829" s="1909"/>
      <c r="BC829" s="1909"/>
      <c r="BD829" s="1909"/>
      <c r="BE829" s="1909"/>
      <c r="BF829" s="1909"/>
      <c r="BG829" s="1909"/>
      <c r="BH829" s="1909"/>
      <c r="BI829" s="1909"/>
    </row>
    <row r="830" spans="1:61">
      <c r="A830" s="1956"/>
      <c r="B830" s="1955"/>
      <c r="C830" s="1955"/>
      <c r="D830" s="1955"/>
      <c r="E830" s="1955"/>
      <c r="F830" s="1955"/>
      <c r="G830" s="1955"/>
      <c r="H830" s="1909"/>
      <c r="I830" s="1909"/>
      <c r="J830" s="1909"/>
      <c r="K830" s="1909"/>
      <c r="L830" s="1909"/>
      <c r="M830" s="1909"/>
      <c r="N830" s="1909"/>
      <c r="O830" s="1909"/>
      <c r="P830" s="1909"/>
      <c r="Q830" s="1909"/>
      <c r="R830" s="1909"/>
      <c r="S830" s="1909"/>
      <c r="T830" s="1909"/>
      <c r="U830" s="1909"/>
      <c r="V830" s="1909"/>
      <c r="W830" s="1909"/>
      <c r="X830" s="1909"/>
      <c r="Y830" s="1909"/>
      <c r="Z830" s="1909"/>
      <c r="AA830" s="1909"/>
      <c r="AB830" s="1909"/>
      <c r="AC830" s="1909"/>
      <c r="AD830" s="1909"/>
      <c r="AE830" s="1909"/>
      <c r="AF830" s="1909"/>
      <c r="AG830" s="1909"/>
      <c r="AH830" s="1909"/>
      <c r="AI830" s="1909"/>
      <c r="AJ830" s="1909"/>
      <c r="AK830" s="1909"/>
      <c r="AL830" s="1909"/>
      <c r="AM830" s="1909"/>
      <c r="AN830" s="1909"/>
      <c r="AO830" s="1909"/>
      <c r="AP830" s="1909"/>
      <c r="AQ830" s="1909"/>
      <c r="AR830" s="1909"/>
      <c r="AS830" s="1909"/>
      <c r="AT830" s="1909"/>
      <c r="AU830" s="1909"/>
      <c r="AV830" s="1909"/>
      <c r="AW830" s="1909"/>
      <c r="AX830" s="1909"/>
      <c r="AY830" s="1909"/>
      <c r="AZ830" s="1909"/>
      <c r="BA830" s="1909"/>
      <c r="BB830" s="1909"/>
      <c r="BC830" s="1909"/>
      <c r="BD830" s="1909"/>
      <c r="BE830" s="1909"/>
      <c r="BF830" s="1909"/>
      <c r="BG830" s="1909"/>
      <c r="BH830" s="1909"/>
      <c r="BI830" s="1909"/>
    </row>
    <row r="831" spans="1:61">
      <c r="A831" s="1956"/>
      <c r="B831" s="1955"/>
      <c r="C831" s="1955"/>
      <c r="D831" s="1955"/>
      <c r="E831" s="1955"/>
      <c r="F831" s="1955"/>
      <c r="G831" s="1955"/>
      <c r="H831" s="1909"/>
      <c r="I831" s="1909"/>
      <c r="J831" s="1909"/>
      <c r="K831" s="1909"/>
      <c r="L831" s="1909"/>
      <c r="M831" s="1909"/>
      <c r="N831" s="1909"/>
      <c r="O831" s="1909"/>
      <c r="P831" s="1909"/>
      <c r="Q831" s="1909"/>
      <c r="R831" s="1909"/>
      <c r="S831" s="1909"/>
      <c r="T831" s="1909"/>
      <c r="U831" s="1909"/>
      <c r="V831" s="1909"/>
      <c r="W831" s="1909"/>
      <c r="X831" s="1909"/>
      <c r="Y831" s="1909"/>
      <c r="Z831" s="1909"/>
      <c r="AA831" s="1909"/>
      <c r="AB831" s="1909"/>
      <c r="AC831" s="1909"/>
      <c r="AD831" s="1909"/>
      <c r="AE831" s="1909"/>
      <c r="AF831" s="1909"/>
      <c r="AG831" s="1909"/>
      <c r="AH831" s="1909"/>
      <c r="AI831" s="1909"/>
      <c r="AJ831" s="1909"/>
      <c r="AK831" s="1909"/>
      <c r="AL831" s="1909"/>
      <c r="AM831" s="1909"/>
      <c r="AN831" s="1909"/>
      <c r="AO831" s="1909"/>
      <c r="AP831" s="1909"/>
      <c r="AQ831" s="1909"/>
      <c r="AR831" s="1909"/>
      <c r="AS831" s="1909"/>
      <c r="AT831" s="1909"/>
      <c r="AU831" s="1909"/>
      <c r="AV831" s="1909"/>
      <c r="AW831" s="1909"/>
      <c r="AX831" s="1909"/>
      <c r="AY831" s="1909"/>
      <c r="AZ831" s="1909"/>
      <c r="BA831" s="1909"/>
      <c r="BB831" s="1909"/>
      <c r="BC831" s="1909"/>
      <c r="BD831" s="1909"/>
      <c r="BE831" s="1909"/>
      <c r="BF831" s="1909"/>
      <c r="BG831" s="1909"/>
      <c r="BH831" s="1909"/>
      <c r="BI831" s="1909"/>
    </row>
    <row r="832" spans="1:61">
      <c r="A832" s="1956"/>
      <c r="B832" s="1955"/>
      <c r="C832" s="1955"/>
      <c r="D832" s="1955"/>
      <c r="E832" s="1955"/>
      <c r="F832" s="1955"/>
      <c r="G832" s="1955"/>
      <c r="H832" s="1909"/>
      <c r="I832" s="1909"/>
      <c r="J832" s="1909"/>
      <c r="K832" s="1909"/>
      <c r="L832" s="1909"/>
      <c r="M832" s="1909"/>
      <c r="N832" s="1909"/>
      <c r="O832" s="1909"/>
      <c r="P832" s="1909"/>
      <c r="Q832" s="1909"/>
      <c r="R832" s="1909"/>
      <c r="S832" s="1909"/>
      <c r="T832" s="1909"/>
      <c r="U832" s="1909"/>
      <c r="V832" s="1909"/>
      <c r="W832" s="1909"/>
      <c r="X832" s="1909"/>
      <c r="Y832" s="1909"/>
      <c r="Z832" s="1909"/>
      <c r="AA832" s="1909"/>
      <c r="AB832" s="1909"/>
      <c r="AC832" s="1909"/>
      <c r="AD832" s="1909"/>
      <c r="AE832" s="1909"/>
      <c r="AF832" s="1909"/>
      <c r="AG832" s="1909"/>
      <c r="AH832" s="1909"/>
      <c r="AI832" s="1909"/>
      <c r="AJ832" s="1909"/>
      <c r="AK832" s="1909"/>
      <c r="AL832" s="1909"/>
      <c r="AM832" s="1909"/>
      <c r="AN832" s="1909"/>
      <c r="AO832" s="1909"/>
      <c r="AP832" s="1909"/>
      <c r="AQ832" s="1909"/>
      <c r="AR832" s="1909"/>
      <c r="AS832" s="1909"/>
      <c r="AT832" s="1909"/>
      <c r="AU832" s="1909"/>
      <c r="AV832" s="1909"/>
      <c r="AW832" s="1909"/>
      <c r="AX832" s="1909"/>
      <c r="AY832" s="1909"/>
      <c r="AZ832" s="1909"/>
      <c r="BA832" s="1909"/>
      <c r="BB832" s="1909"/>
      <c r="BC832" s="1909"/>
      <c r="BD832" s="1909"/>
      <c r="BE832" s="1909"/>
      <c r="BF832" s="1909"/>
      <c r="BG832" s="1909"/>
      <c r="BH832" s="1909"/>
      <c r="BI832" s="1909"/>
    </row>
    <row r="833" spans="1:61">
      <c r="A833" s="1956"/>
      <c r="B833" s="1955"/>
      <c r="C833" s="1955"/>
      <c r="D833" s="1955"/>
      <c r="E833" s="1955"/>
      <c r="F833" s="1955"/>
      <c r="G833" s="1955"/>
      <c r="H833" s="1909"/>
      <c r="I833" s="1909"/>
      <c r="J833" s="1909"/>
      <c r="K833" s="1909"/>
      <c r="L833" s="1909"/>
      <c r="M833" s="1909"/>
      <c r="N833" s="1909"/>
      <c r="O833" s="1909"/>
      <c r="P833" s="1909"/>
      <c r="Q833" s="1909"/>
      <c r="R833" s="1909"/>
      <c r="S833" s="1909"/>
      <c r="T833" s="1909"/>
      <c r="U833" s="1909"/>
      <c r="V833" s="1909"/>
      <c r="W833" s="1909"/>
      <c r="X833" s="1909"/>
      <c r="Y833" s="1909"/>
      <c r="Z833" s="1909"/>
      <c r="AA833" s="1909"/>
      <c r="AB833" s="1909"/>
      <c r="AC833" s="1909"/>
      <c r="AD833" s="1909"/>
      <c r="AE833" s="1909"/>
      <c r="AF833" s="1909"/>
      <c r="AG833" s="1909"/>
      <c r="AH833" s="1909"/>
      <c r="AI833" s="1909"/>
      <c r="AJ833" s="1909"/>
      <c r="AK833" s="1909"/>
      <c r="AL833" s="1909"/>
      <c r="AM833" s="1909"/>
      <c r="AN833" s="1909"/>
      <c r="AO833" s="1909"/>
      <c r="AP833" s="1909"/>
      <c r="AQ833" s="1909"/>
      <c r="AR833" s="1909"/>
      <c r="AS833" s="1909"/>
      <c r="AT833" s="1909"/>
      <c r="AU833" s="1909"/>
      <c r="AV833" s="1909"/>
      <c r="AW833" s="1909"/>
      <c r="AX833" s="1909"/>
      <c r="AY833" s="1909"/>
      <c r="AZ833" s="1909"/>
      <c r="BA833" s="1909"/>
      <c r="BB833" s="1909"/>
      <c r="BC833" s="1909"/>
      <c r="BD833" s="1909"/>
      <c r="BE833" s="1909"/>
      <c r="BF833" s="1909"/>
      <c r="BG833" s="1909"/>
      <c r="BH833" s="1909"/>
      <c r="BI833" s="1909"/>
    </row>
    <row r="834" spans="1:61">
      <c r="A834" s="1956"/>
      <c r="B834" s="1955"/>
      <c r="C834" s="1955"/>
      <c r="D834" s="1955"/>
      <c r="E834" s="1955"/>
      <c r="F834" s="1955"/>
      <c r="G834" s="1955"/>
      <c r="H834" s="1909"/>
      <c r="I834" s="1909"/>
      <c r="J834" s="1909"/>
      <c r="K834" s="1909"/>
      <c r="L834" s="1909"/>
      <c r="M834" s="1909"/>
      <c r="N834" s="1909"/>
      <c r="O834" s="1909"/>
      <c r="P834" s="1909"/>
      <c r="Q834" s="1909"/>
      <c r="R834" s="1909"/>
      <c r="S834" s="1909"/>
      <c r="T834" s="1909"/>
      <c r="U834" s="1909"/>
      <c r="V834" s="1909"/>
      <c r="W834" s="1909"/>
      <c r="X834" s="1909"/>
      <c r="Y834" s="1909"/>
      <c r="Z834" s="1909"/>
      <c r="AA834" s="1909"/>
      <c r="AB834" s="1909"/>
      <c r="AC834" s="1909"/>
      <c r="AD834" s="1909"/>
      <c r="AE834" s="1909"/>
      <c r="AF834" s="1909"/>
      <c r="AG834" s="1909"/>
      <c r="AH834" s="1909"/>
      <c r="AI834" s="1909"/>
      <c r="AJ834" s="1909"/>
      <c r="AK834" s="1909"/>
      <c r="AL834" s="1909"/>
      <c r="AM834" s="1909"/>
      <c r="AN834" s="1909"/>
      <c r="AO834" s="1909"/>
      <c r="AP834" s="1909"/>
      <c r="AQ834" s="1909"/>
      <c r="AR834" s="1909"/>
      <c r="AS834" s="1909"/>
      <c r="AT834" s="1909"/>
      <c r="AU834" s="1909"/>
      <c r="AV834" s="1909"/>
      <c r="AW834" s="1909"/>
      <c r="AX834" s="1909"/>
      <c r="AY834" s="1909"/>
      <c r="AZ834" s="1909"/>
      <c r="BA834" s="1909"/>
      <c r="BB834" s="1909"/>
      <c r="BC834" s="1909"/>
      <c r="BD834" s="1909"/>
      <c r="BE834" s="1909"/>
      <c r="BF834" s="1909"/>
      <c r="BG834" s="1909"/>
      <c r="BH834" s="1909"/>
      <c r="BI834" s="1909"/>
    </row>
    <row r="835" spans="1:61">
      <c r="A835" s="1956"/>
      <c r="B835" s="1955"/>
      <c r="C835" s="1955"/>
      <c r="D835" s="1955"/>
      <c r="E835" s="1955"/>
      <c r="F835" s="1955"/>
      <c r="G835" s="1955"/>
      <c r="H835" s="1909"/>
      <c r="I835" s="1909"/>
      <c r="J835" s="1909"/>
      <c r="K835" s="1909"/>
      <c r="L835" s="1909"/>
      <c r="M835" s="1909"/>
      <c r="N835" s="1909"/>
      <c r="O835" s="1909"/>
      <c r="P835" s="1909"/>
      <c r="Q835" s="1909"/>
      <c r="R835" s="1909"/>
      <c r="S835" s="1909"/>
      <c r="T835" s="1909"/>
      <c r="U835" s="1909"/>
      <c r="V835" s="1909"/>
      <c r="W835" s="1909"/>
      <c r="X835" s="1909"/>
      <c r="Y835" s="1909"/>
      <c r="Z835" s="1909"/>
      <c r="AA835" s="1909"/>
      <c r="AB835" s="1909"/>
      <c r="AC835" s="1909"/>
      <c r="AD835" s="1909"/>
      <c r="AE835" s="1909"/>
      <c r="AF835" s="1909"/>
      <c r="AG835" s="1909"/>
      <c r="AH835" s="1909"/>
      <c r="AI835" s="1909"/>
      <c r="AJ835" s="1909"/>
      <c r="AK835" s="1909"/>
      <c r="AL835" s="1909"/>
      <c r="AM835" s="1909"/>
      <c r="AN835" s="1909"/>
      <c r="AO835" s="1909"/>
      <c r="AP835" s="1909"/>
      <c r="AQ835" s="1909"/>
      <c r="AR835" s="1909"/>
      <c r="AS835" s="1909"/>
      <c r="AT835" s="1909"/>
      <c r="AU835" s="1909"/>
      <c r="AV835" s="1909"/>
      <c r="AW835" s="1909"/>
      <c r="AX835" s="1909"/>
      <c r="AY835" s="1909"/>
      <c r="AZ835" s="1909"/>
      <c r="BA835" s="1909"/>
      <c r="BB835" s="1909"/>
      <c r="BC835" s="1909"/>
      <c r="BD835" s="1909"/>
      <c r="BE835" s="1909"/>
      <c r="BF835" s="1909"/>
      <c r="BG835" s="1909"/>
      <c r="BH835" s="1909"/>
      <c r="BI835" s="1909"/>
    </row>
    <row r="836" spans="1:61">
      <c r="A836" s="1956"/>
      <c r="B836" s="1955"/>
      <c r="C836" s="1955"/>
      <c r="D836" s="1955"/>
      <c r="E836" s="1955"/>
      <c r="F836" s="1955"/>
      <c r="G836" s="1955"/>
      <c r="H836" s="1909"/>
      <c r="I836" s="1909"/>
      <c r="J836" s="1909"/>
      <c r="K836" s="1909"/>
      <c r="L836" s="1909"/>
      <c r="M836" s="1909"/>
      <c r="N836" s="1909"/>
      <c r="O836" s="1909"/>
      <c r="P836" s="1909"/>
      <c r="Q836" s="1909"/>
      <c r="R836" s="1909"/>
      <c r="S836" s="1909"/>
      <c r="T836" s="1909"/>
      <c r="U836" s="1909"/>
      <c r="V836" s="1909"/>
      <c r="W836" s="1909"/>
      <c r="X836" s="1909"/>
      <c r="Y836" s="1909"/>
      <c r="Z836" s="1909"/>
      <c r="AA836" s="1909"/>
      <c r="AB836" s="1909"/>
      <c r="AC836" s="1909"/>
      <c r="AD836" s="1909"/>
      <c r="AE836" s="1909"/>
      <c r="AF836" s="1909"/>
      <c r="AG836" s="1909"/>
      <c r="AH836" s="1909"/>
      <c r="AI836" s="1909"/>
      <c r="AJ836" s="1909"/>
      <c r="AK836" s="1909"/>
      <c r="AL836" s="1909"/>
      <c r="AM836" s="1909"/>
      <c r="AN836" s="1909"/>
      <c r="AO836" s="1909"/>
      <c r="AP836" s="1909"/>
      <c r="AQ836" s="1909"/>
      <c r="AR836" s="1909"/>
      <c r="AS836" s="1909"/>
      <c r="AT836" s="1909"/>
      <c r="AU836" s="1909"/>
      <c r="AV836" s="1909"/>
      <c r="AW836" s="1909"/>
      <c r="AX836" s="1909"/>
      <c r="AY836" s="1909"/>
      <c r="AZ836" s="1909"/>
      <c r="BA836" s="1909"/>
      <c r="BB836" s="1909"/>
      <c r="BC836" s="1909"/>
      <c r="BD836" s="1909"/>
      <c r="BE836" s="1909"/>
      <c r="BF836" s="1909"/>
      <c r="BG836" s="1909"/>
      <c r="BH836" s="1909"/>
      <c r="BI836" s="1909"/>
    </row>
    <row r="837" spans="1:61">
      <c r="A837" s="1956"/>
      <c r="B837" s="1955"/>
      <c r="C837" s="1955"/>
      <c r="D837" s="1955"/>
      <c r="E837" s="1955"/>
      <c r="F837" s="1955"/>
      <c r="G837" s="1955"/>
      <c r="H837" s="1909"/>
      <c r="I837" s="1909"/>
      <c r="J837" s="1909"/>
      <c r="K837" s="1909"/>
      <c r="L837" s="1909"/>
      <c r="M837" s="1909"/>
      <c r="N837" s="1909"/>
      <c r="O837" s="1909"/>
      <c r="P837" s="1909"/>
      <c r="Q837" s="1909"/>
      <c r="R837" s="1909"/>
      <c r="S837" s="1909"/>
      <c r="T837" s="1909"/>
      <c r="U837" s="1909"/>
      <c r="V837" s="1909"/>
      <c r="W837" s="1909"/>
      <c r="X837" s="1909"/>
      <c r="Y837" s="1909"/>
      <c r="Z837" s="1909"/>
      <c r="AA837" s="1909"/>
      <c r="AB837" s="1909"/>
      <c r="AC837" s="1909"/>
      <c r="AD837" s="1909"/>
      <c r="AE837" s="1909"/>
      <c r="AF837" s="1909"/>
      <c r="AG837" s="1909"/>
      <c r="AH837" s="1909"/>
      <c r="AI837" s="1909"/>
      <c r="AJ837" s="1909"/>
      <c r="AK837" s="1909"/>
      <c r="AL837" s="1909"/>
      <c r="AM837" s="1909"/>
      <c r="AN837" s="1909"/>
      <c r="AO837" s="1909"/>
      <c r="AP837" s="1909"/>
      <c r="AQ837" s="1909"/>
      <c r="AR837" s="1909"/>
      <c r="AS837" s="1909"/>
      <c r="AT837" s="1909"/>
      <c r="AU837" s="1909"/>
      <c r="AV837" s="1909"/>
      <c r="AW837" s="1909"/>
      <c r="AX837" s="1909"/>
      <c r="AY837" s="1909"/>
      <c r="AZ837" s="1909"/>
      <c r="BA837" s="1909"/>
      <c r="BB837" s="1909"/>
      <c r="BC837" s="1909"/>
      <c r="BD837" s="1909"/>
      <c r="BE837" s="1909"/>
      <c r="BF837" s="1909"/>
      <c r="BG837" s="1909"/>
      <c r="BH837" s="1909"/>
      <c r="BI837" s="1909"/>
    </row>
    <row r="838" spans="1:61">
      <c r="A838" s="1956"/>
      <c r="B838" s="1955"/>
      <c r="C838" s="1955"/>
      <c r="D838" s="1955"/>
      <c r="E838" s="1955"/>
      <c r="F838" s="1955"/>
      <c r="G838" s="1955"/>
      <c r="H838" s="1909"/>
      <c r="I838" s="1909"/>
      <c r="J838" s="1909"/>
      <c r="K838" s="1909"/>
      <c r="L838" s="1909"/>
      <c r="M838" s="1909"/>
      <c r="N838" s="1909"/>
      <c r="O838" s="1909"/>
      <c r="P838" s="1909"/>
      <c r="Q838" s="1909"/>
      <c r="R838" s="1909"/>
      <c r="S838" s="1909"/>
      <c r="T838" s="1909"/>
      <c r="U838" s="1909"/>
      <c r="V838" s="1909"/>
      <c r="W838" s="1909"/>
      <c r="X838" s="1909"/>
      <c r="Y838" s="1909"/>
      <c r="Z838" s="1909"/>
      <c r="AA838" s="1909"/>
      <c r="AB838" s="1909"/>
      <c r="AC838" s="1909"/>
      <c r="AD838" s="1909"/>
      <c r="AE838" s="1909"/>
      <c r="AF838" s="1909"/>
      <c r="AG838" s="1909"/>
      <c r="AH838" s="1909"/>
      <c r="AI838" s="1909"/>
      <c r="AJ838" s="1909"/>
      <c r="AK838" s="1909"/>
      <c r="AL838" s="1909"/>
      <c r="AM838" s="1909"/>
      <c r="AN838" s="1909"/>
      <c r="AO838" s="1909"/>
      <c r="AP838" s="1909"/>
      <c r="AQ838" s="1909"/>
      <c r="AR838" s="1909"/>
      <c r="AS838" s="1909"/>
      <c r="AT838" s="1909"/>
      <c r="AU838" s="1909"/>
      <c r="AV838" s="1909"/>
      <c r="AW838" s="1909"/>
      <c r="AX838" s="1909"/>
      <c r="AY838" s="1909"/>
      <c r="AZ838" s="1909"/>
      <c r="BA838" s="1909"/>
      <c r="BB838" s="1909"/>
      <c r="BC838" s="1909"/>
      <c r="BD838" s="1909"/>
      <c r="BE838" s="1909"/>
      <c r="BF838" s="1909"/>
      <c r="BG838" s="1909"/>
      <c r="BH838" s="1909"/>
      <c r="BI838" s="1909"/>
    </row>
    <row r="839" spans="1:61">
      <c r="A839" s="1956"/>
      <c r="B839" s="1955"/>
      <c r="C839" s="1955"/>
      <c r="D839" s="1955"/>
      <c r="E839" s="1955"/>
      <c r="F839" s="1955"/>
      <c r="G839" s="1955"/>
      <c r="H839" s="1909"/>
      <c r="I839" s="1909"/>
      <c r="J839" s="1909"/>
      <c r="K839" s="1909"/>
      <c r="L839" s="1909"/>
      <c r="M839" s="1909"/>
      <c r="N839" s="1909"/>
      <c r="O839" s="1909"/>
      <c r="P839" s="1909"/>
      <c r="Q839" s="1909"/>
      <c r="R839" s="1909"/>
      <c r="S839" s="1909"/>
      <c r="T839" s="1909"/>
      <c r="U839" s="1909"/>
      <c r="V839" s="1909"/>
      <c r="W839" s="1909"/>
      <c r="X839" s="1909"/>
      <c r="Y839" s="1909"/>
      <c r="Z839" s="1909"/>
      <c r="AA839" s="1909"/>
      <c r="AB839" s="1909"/>
      <c r="AC839" s="1909"/>
      <c r="AD839" s="1909"/>
      <c r="AE839" s="1909"/>
      <c r="AF839" s="1909"/>
      <c r="AG839" s="1909"/>
      <c r="AH839" s="1909"/>
      <c r="AI839" s="1909"/>
      <c r="AJ839" s="1909"/>
      <c r="AK839" s="1909"/>
      <c r="AL839" s="1909"/>
      <c r="AM839" s="1909"/>
      <c r="AN839" s="1909"/>
      <c r="AO839" s="1909"/>
      <c r="AP839" s="1909"/>
      <c r="AQ839" s="1909"/>
      <c r="AR839" s="1909"/>
      <c r="AS839" s="1909"/>
      <c r="AT839" s="1909"/>
      <c r="AU839" s="1909"/>
      <c r="AV839" s="1909"/>
      <c r="AW839" s="1909"/>
      <c r="AX839" s="1909"/>
      <c r="AY839" s="1909"/>
      <c r="AZ839" s="1909"/>
      <c r="BA839" s="1909"/>
      <c r="BB839" s="1909"/>
      <c r="BC839" s="1909"/>
      <c r="BD839" s="1909"/>
      <c r="BE839" s="1909"/>
      <c r="BF839" s="1909"/>
      <c r="BG839" s="1909"/>
      <c r="BH839" s="1909"/>
      <c r="BI839" s="1909"/>
    </row>
    <row r="840" spans="1:61">
      <c r="A840" s="1956"/>
      <c r="B840" s="1955"/>
      <c r="C840" s="1955"/>
      <c r="D840" s="1955"/>
      <c r="E840" s="1955"/>
      <c r="F840" s="1955"/>
      <c r="G840" s="1955"/>
      <c r="H840" s="1909"/>
      <c r="I840" s="1909"/>
      <c r="J840" s="1909"/>
      <c r="K840" s="1909"/>
      <c r="L840" s="1909"/>
      <c r="M840" s="1909"/>
      <c r="N840" s="1909"/>
      <c r="O840" s="1909"/>
      <c r="P840" s="1909"/>
      <c r="Q840" s="1909"/>
      <c r="R840" s="1909"/>
      <c r="S840" s="1909"/>
      <c r="T840" s="1909"/>
      <c r="U840" s="1909"/>
      <c r="V840" s="1909"/>
      <c r="W840" s="1909"/>
      <c r="X840" s="1909"/>
      <c r="Y840" s="1909"/>
      <c r="Z840" s="1909"/>
      <c r="AA840" s="1909"/>
      <c r="AB840" s="1909"/>
      <c r="AC840" s="1909"/>
      <c r="AD840" s="1909"/>
      <c r="AE840" s="1909"/>
      <c r="AF840" s="1909"/>
      <c r="AG840" s="1909"/>
      <c r="AH840" s="1909"/>
      <c r="AI840" s="1909"/>
      <c r="AJ840" s="1909"/>
      <c r="AK840" s="1909"/>
      <c r="AL840" s="1909"/>
      <c r="AM840" s="1909"/>
      <c r="AN840" s="1909"/>
      <c r="AO840" s="1909"/>
      <c r="AP840" s="1909"/>
      <c r="AQ840" s="1909"/>
      <c r="AR840" s="1909"/>
      <c r="AS840" s="1909"/>
      <c r="AT840" s="1909"/>
      <c r="AU840" s="1909"/>
      <c r="AV840" s="1909"/>
      <c r="AW840" s="1909"/>
      <c r="AX840" s="1909"/>
      <c r="AY840" s="1909"/>
      <c r="AZ840" s="1909"/>
      <c r="BA840" s="1909"/>
      <c r="BB840" s="1909"/>
      <c r="BC840" s="1909"/>
      <c r="BD840" s="1909"/>
      <c r="BE840" s="1909"/>
      <c r="BF840" s="1909"/>
      <c r="BG840" s="1909"/>
      <c r="BH840" s="1909"/>
      <c r="BI840" s="1909"/>
    </row>
    <row r="841" spans="1:61">
      <c r="A841" s="1956"/>
      <c r="B841" s="1955"/>
      <c r="C841" s="1955"/>
      <c r="D841" s="1955"/>
      <c r="E841" s="1955"/>
      <c r="F841" s="1955"/>
      <c r="G841" s="1955"/>
      <c r="H841" s="1909"/>
      <c r="I841" s="1909"/>
      <c r="J841" s="1909"/>
      <c r="K841" s="1909"/>
      <c r="L841" s="1909"/>
      <c r="M841" s="1909"/>
      <c r="N841" s="1909"/>
      <c r="O841" s="1909"/>
      <c r="P841" s="1909"/>
      <c r="Q841" s="1909"/>
      <c r="R841" s="1909"/>
      <c r="S841" s="1909"/>
      <c r="T841" s="1909"/>
      <c r="U841" s="1909"/>
      <c r="V841" s="1909"/>
      <c r="W841" s="1909"/>
      <c r="X841" s="1909"/>
      <c r="Y841" s="1909"/>
      <c r="Z841" s="1909"/>
      <c r="AA841" s="1909"/>
      <c r="AB841" s="1909"/>
      <c r="AC841" s="1909"/>
      <c r="AD841" s="1909"/>
      <c r="AE841" s="1909"/>
      <c r="AF841" s="1909"/>
      <c r="AG841" s="1909"/>
      <c r="AH841" s="1909"/>
      <c r="AI841" s="1909"/>
      <c r="AJ841" s="1909"/>
      <c r="AK841" s="1909"/>
      <c r="AL841" s="1909"/>
      <c r="AM841" s="1909"/>
      <c r="AN841" s="1909"/>
      <c r="AO841" s="1909"/>
      <c r="AP841" s="1909"/>
      <c r="AQ841" s="1909"/>
      <c r="AR841" s="1909"/>
      <c r="AS841" s="1909"/>
      <c r="AT841" s="1909"/>
      <c r="AU841" s="1909"/>
      <c r="AV841" s="1909"/>
      <c r="AW841" s="1909"/>
      <c r="AX841" s="1909"/>
      <c r="AY841" s="1909"/>
      <c r="AZ841" s="1909"/>
      <c r="BA841" s="1909"/>
      <c r="BB841" s="1909"/>
      <c r="BC841" s="1909"/>
      <c r="BD841" s="1909"/>
      <c r="BE841" s="1909"/>
      <c r="BF841" s="1909"/>
      <c r="BG841" s="1909"/>
      <c r="BH841" s="1909"/>
      <c r="BI841" s="1909"/>
    </row>
    <row r="842" spans="1:61">
      <c r="A842" s="1956"/>
      <c r="B842" s="1955"/>
      <c r="C842" s="1955"/>
      <c r="D842" s="1955"/>
      <c r="E842" s="1955"/>
      <c r="F842" s="1955"/>
      <c r="G842" s="1955"/>
      <c r="H842" s="1909"/>
      <c r="I842" s="1909"/>
      <c r="J842" s="1909"/>
      <c r="K842" s="1909"/>
      <c r="L842" s="1909"/>
      <c r="M842" s="1909"/>
      <c r="N842" s="1909"/>
      <c r="O842" s="1909"/>
      <c r="P842" s="1909"/>
      <c r="Q842" s="1909"/>
      <c r="R842" s="1909"/>
      <c r="S842" s="1909"/>
      <c r="T842" s="1909"/>
      <c r="U842" s="1909"/>
      <c r="V842" s="1909"/>
      <c r="W842" s="1909"/>
      <c r="X842" s="1909"/>
      <c r="Y842" s="1909"/>
      <c r="Z842" s="1909"/>
      <c r="AA842" s="1909"/>
      <c r="AB842" s="1909"/>
      <c r="AC842" s="1909"/>
      <c r="AD842" s="1909"/>
      <c r="AE842" s="1909"/>
      <c r="AF842" s="1909"/>
      <c r="AG842" s="1909"/>
      <c r="AH842" s="1909"/>
      <c r="AI842" s="1909"/>
      <c r="AJ842" s="1909"/>
      <c r="AK842" s="1909"/>
      <c r="AL842" s="1909"/>
      <c r="AM842" s="1909"/>
      <c r="AN842" s="1909"/>
      <c r="AO842" s="1909"/>
      <c r="AP842" s="1909"/>
      <c r="AQ842" s="1909"/>
      <c r="AR842" s="1909"/>
      <c r="AS842" s="1909"/>
      <c r="AT842" s="1909"/>
      <c r="AU842" s="1909"/>
      <c r="AV842" s="1909"/>
      <c r="AW842" s="1909"/>
      <c r="AX842" s="1909"/>
      <c r="AY842" s="1909"/>
      <c r="AZ842" s="1909"/>
      <c r="BA842" s="1909"/>
      <c r="BB842" s="1909"/>
      <c r="BC842" s="1909"/>
      <c r="BD842" s="1909"/>
      <c r="BE842" s="1909"/>
      <c r="BF842" s="1909"/>
      <c r="BG842" s="1909"/>
      <c r="BH842" s="1909"/>
      <c r="BI842" s="1909"/>
    </row>
    <row r="843" spans="1:61">
      <c r="A843" s="1956"/>
      <c r="B843" s="1955"/>
      <c r="C843" s="1955"/>
      <c r="D843" s="1955"/>
      <c r="E843" s="1955"/>
      <c r="F843" s="1955"/>
      <c r="G843" s="1955"/>
      <c r="H843" s="1909"/>
      <c r="I843" s="1909"/>
      <c r="J843" s="1909"/>
      <c r="K843" s="1909"/>
      <c r="L843" s="1909"/>
      <c r="M843" s="1909"/>
      <c r="N843" s="1909"/>
      <c r="O843" s="1909"/>
      <c r="P843" s="1909"/>
      <c r="Q843" s="1909"/>
      <c r="R843" s="1909"/>
      <c r="S843" s="1909"/>
      <c r="T843" s="1909"/>
      <c r="U843" s="1909"/>
      <c r="V843" s="1909"/>
      <c r="W843" s="1909"/>
      <c r="X843" s="1909"/>
      <c r="Y843" s="1909"/>
      <c r="Z843" s="1909"/>
      <c r="AA843" s="1909"/>
      <c r="AB843" s="1909"/>
      <c r="AC843" s="1909"/>
      <c r="AD843" s="1909"/>
      <c r="AE843" s="1909"/>
      <c r="AF843" s="1909"/>
      <c r="AG843" s="1909"/>
      <c r="AH843" s="1909"/>
      <c r="AI843" s="1909"/>
      <c r="AJ843" s="1909"/>
      <c r="AK843" s="1909"/>
      <c r="AL843" s="1909"/>
      <c r="AM843" s="1909"/>
      <c r="AN843" s="1909"/>
      <c r="AO843" s="1909"/>
      <c r="AP843" s="1909"/>
      <c r="AQ843" s="1909"/>
      <c r="AR843" s="1909"/>
      <c r="AS843" s="1909"/>
      <c r="AT843" s="1909"/>
      <c r="AU843" s="1909"/>
      <c r="AV843" s="1909"/>
      <c r="AW843" s="1909"/>
      <c r="AX843" s="1909"/>
      <c r="AY843" s="1909"/>
      <c r="AZ843" s="1909"/>
      <c r="BA843" s="1909"/>
      <c r="BB843" s="1909"/>
      <c r="BC843" s="1909"/>
      <c r="BD843" s="1909"/>
      <c r="BE843" s="1909"/>
      <c r="BF843" s="1909"/>
      <c r="BG843" s="1909"/>
      <c r="BH843" s="1909"/>
      <c r="BI843" s="1909"/>
    </row>
    <row r="844" spans="1:61">
      <c r="A844" s="1956"/>
      <c r="B844" s="1955"/>
      <c r="C844" s="1955"/>
      <c r="D844" s="1955"/>
      <c r="E844" s="1955"/>
      <c r="F844" s="1955"/>
      <c r="G844" s="1955"/>
      <c r="H844" s="1909"/>
      <c r="I844" s="1909"/>
      <c r="J844" s="1909"/>
      <c r="K844" s="1909"/>
      <c r="L844" s="1909"/>
      <c r="M844" s="1909"/>
      <c r="N844" s="1909"/>
      <c r="O844" s="1909"/>
      <c r="P844" s="1909"/>
      <c r="Q844" s="1909"/>
      <c r="R844" s="1909"/>
      <c r="S844" s="1909"/>
      <c r="T844" s="1909"/>
      <c r="U844" s="1909"/>
      <c r="V844" s="1909"/>
      <c r="W844" s="1909"/>
      <c r="X844" s="1909"/>
      <c r="Y844" s="1909"/>
      <c r="Z844" s="1909"/>
      <c r="AA844" s="1909"/>
      <c r="AB844" s="1909"/>
      <c r="AC844" s="1909"/>
      <c r="AD844" s="1909"/>
      <c r="AE844" s="1909"/>
      <c r="AF844" s="1909"/>
      <c r="AG844" s="1909"/>
      <c r="AH844" s="1909"/>
      <c r="AI844" s="1909"/>
      <c r="AJ844" s="1909"/>
      <c r="AK844" s="1909"/>
      <c r="AL844" s="1909"/>
      <c r="AM844" s="1909"/>
      <c r="AN844" s="1909"/>
      <c r="AO844" s="1909"/>
      <c r="AP844" s="1909"/>
      <c r="AQ844" s="1909"/>
      <c r="AR844" s="1909"/>
      <c r="AS844" s="1909"/>
      <c r="AT844" s="1909"/>
      <c r="AU844" s="1909"/>
      <c r="AV844" s="1909"/>
      <c r="AW844" s="1909"/>
      <c r="AX844" s="1909"/>
      <c r="AY844" s="1909"/>
      <c r="AZ844" s="1909"/>
      <c r="BA844" s="1909"/>
      <c r="BB844" s="1909"/>
      <c r="BC844" s="1909"/>
      <c r="BD844" s="1909"/>
      <c r="BE844" s="1909"/>
      <c r="BF844" s="1909"/>
      <c r="BG844" s="1909"/>
      <c r="BH844" s="1909"/>
      <c r="BI844" s="1909"/>
    </row>
    <row r="845" spans="1:61">
      <c r="A845" s="1956"/>
      <c r="B845" s="1955"/>
      <c r="C845" s="1955"/>
      <c r="D845" s="1955"/>
      <c r="E845" s="1955"/>
      <c r="F845" s="1955"/>
      <c r="G845" s="1955"/>
      <c r="H845" s="1909"/>
      <c r="I845" s="1909"/>
      <c r="J845" s="1909"/>
      <c r="K845" s="1909"/>
      <c r="L845" s="1909"/>
      <c r="M845" s="1909"/>
      <c r="N845" s="1909"/>
      <c r="O845" s="1909"/>
      <c r="P845" s="1909"/>
      <c r="Q845" s="1909"/>
      <c r="R845" s="1909"/>
      <c r="S845" s="1909"/>
      <c r="T845" s="1909"/>
      <c r="U845" s="1909"/>
      <c r="V845" s="1909"/>
      <c r="W845" s="1909"/>
      <c r="X845" s="1909"/>
      <c r="Y845" s="1909"/>
      <c r="Z845" s="1909"/>
      <c r="AA845" s="1909"/>
      <c r="AB845" s="1909"/>
      <c r="AC845" s="1909"/>
      <c r="AD845" s="1909"/>
      <c r="AE845" s="1909"/>
      <c r="AF845" s="1909"/>
      <c r="AG845" s="1909"/>
      <c r="AH845" s="1909"/>
      <c r="AI845" s="1909"/>
      <c r="AJ845" s="1909"/>
      <c r="AK845" s="1909"/>
      <c r="AL845" s="1909"/>
      <c r="AM845" s="1909"/>
      <c r="AN845" s="1909"/>
      <c r="AO845" s="1909"/>
      <c r="AP845" s="1909"/>
      <c r="AQ845" s="1909"/>
      <c r="AR845" s="1909"/>
      <c r="AS845" s="1909"/>
      <c r="AT845" s="1909"/>
      <c r="AU845" s="1909"/>
      <c r="AV845" s="1909"/>
      <c r="AW845" s="1909"/>
      <c r="AX845" s="1909"/>
      <c r="AY845" s="1909"/>
      <c r="AZ845" s="1909"/>
      <c r="BA845" s="1909"/>
      <c r="BB845" s="1909"/>
      <c r="BC845" s="1909"/>
      <c r="BD845" s="1909"/>
      <c r="BE845" s="1909"/>
      <c r="BF845" s="1909"/>
      <c r="BG845" s="1909"/>
      <c r="BH845" s="1909"/>
      <c r="BI845" s="1909"/>
    </row>
    <row r="846" spans="1:61">
      <c r="A846" s="1956"/>
      <c r="B846" s="1955"/>
      <c r="C846" s="1955"/>
      <c r="D846" s="1955"/>
      <c r="E846" s="1955"/>
      <c r="F846" s="1955"/>
      <c r="G846" s="1955"/>
      <c r="H846" s="1909"/>
      <c r="I846" s="1909"/>
      <c r="J846" s="1909"/>
      <c r="K846" s="1909"/>
      <c r="L846" s="1909"/>
      <c r="M846" s="1909"/>
      <c r="N846" s="1909"/>
      <c r="O846" s="1909"/>
      <c r="P846" s="1909"/>
      <c r="Q846" s="1909"/>
      <c r="R846" s="1909"/>
      <c r="S846" s="1909"/>
      <c r="T846" s="1909"/>
      <c r="U846" s="1909"/>
      <c r="V846" s="1909"/>
      <c r="W846" s="1909"/>
      <c r="X846" s="1909"/>
      <c r="Y846" s="1909"/>
      <c r="Z846" s="1909"/>
      <c r="AA846" s="1909"/>
      <c r="AB846" s="1909"/>
      <c r="AC846" s="1909"/>
      <c r="AD846" s="1909"/>
      <c r="AE846" s="1909"/>
      <c r="AF846" s="1909"/>
      <c r="AG846" s="1909"/>
      <c r="AH846" s="1909"/>
      <c r="AI846" s="1909"/>
      <c r="AJ846" s="1909"/>
      <c r="AK846" s="1909"/>
      <c r="AL846" s="1909"/>
      <c r="AM846" s="1909"/>
      <c r="AN846" s="1909"/>
      <c r="AO846" s="1909"/>
      <c r="AP846" s="1909"/>
      <c r="AQ846" s="1909"/>
      <c r="AR846" s="1909"/>
      <c r="AS846" s="1909"/>
      <c r="AT846" s="1909"/>
      <c r="AU846" s="1909"/>
      <c r="AV846" s="1909"/>
      <c r="AW846" s="1909"/>
      <c r="AX846" s="1909"/>
      <c r="AY846" s="1909"/>
      <c r="AZ846" s="1909"/>
      <c r="BA846" s="1909"/>
      <c r="BB846" s="1909"/>
      <c r="BC846" s="1909"/>
      <c r="BD846" s="1909"/>
      <c r="BE846" s="1909"/>
      <c r="BF846" s="1909"/>
      <c r="BG846" s="1909"/>
      <c r="BH846" s="1909"/>
      <c r="BI846" s="1909"/>
    </row>
    <row r="847" spans="1:61">
      <c r="A847" s="1956"/>
      <c r="B847" s="1955"/>
      <c r="C847" s="1955"/>
      <c r="D847" s="1955"/>
      <c r="E847" s="1955"/>
      <c r="F847" s="1955"/>
      <c r="G847" s="1955"/>
      <c r="H847" s="1909"/>
      <c r="I847" s="1909"/>
      <c r="J847" s="1909"/>
      <c r="K847" s="1909"/>
      <c r="L847" s="1909"/>
      <c r="M847" s="1909"/>
      <c r="N847" s="1909"/>
      <c r="O847" s="1909"/>
      <c r="P847" s="1909"/>
      <c r="Q847" s="1909"/>
      <c r="R847" s="1909"/>
      <c r="S847" s="1909"/>
      <c r="T847" s="1909"/>
      <c r="U847" s="1909"/>
      <c r="V847" s="1909"/>
      <c r="W847" s="1909"/>
      <c r="X847" s="1909"/>
      <c r="Y847" s="1909"/>
      <c r="Z847" s="1909"/>
      <c r="AA847" s="1909"/>
      <c r="AB847" s="1909"/>
      <c r="AC847" s="1909"/>
      <c r="AD847" s="1909"/>
      <c r="AE847" s="1909"/>
      <c r="AF847" s="1909"/>
      <c r="AG847" s="1909"/>
      <c r="AH847" s="1909"/>
      <c r="AI847" s="1909"/>
      <c r="AJ847" s="1909"/>
      <c r="AK847" s="1909"/>
      <c r="AL847" s="1909"/>
      <c r="AM847" s="1909"/>
      <c r="AN847" s="1909"/>
      <c r="AO847" s="1909"/>
      <c r="AP847" s="1909"/>
      <c r="AQ847" s="1909"/>
      <c r="AR847" s="1909"/>
      <c r="AS847" s="1909"/>
      <c r="AT847" s="1909"/>
      <c r="AU847" s="1909"/>
      <c r="AV847" s="1909"/>
      <c r="AW847" s="1909"/>
      <c r="AX847" s="1909"/>
      <c r="AY847" s="1909"/>
      <c r="AZ847" s="1909"/>
      <c r="BA847" s="1909"/>
      <c r="BB847" s="1909"/>
      <c r="BC847" s="1909"/>
      <c r="BD847" s="1909"/>
      <c r="BE847" s="1909"/>
      <c r="BF847" s="1909"/>
      <c r="BG847" s="1909"/>
      <c r="BH847" s="1909"/>
      <c r="BI847" s="1909"/>
    </row>
    <row r="848" spans="1:61">
      <c r="A848" s="1956"/>
      <c r="B848" s="1955"/>
      <c r="C848" s="1955"/>
      <c r="D848" s="1955"/>
      <c r="E848" s="1955"/>
      <c r="F848" s="1955"/>
      <c r="G848" s="1955"/>
      <c r="H848" s="1909"/>
      <c r="I848" s="1909"/>
      <c r="J848" s="1909"/>
      <c r="K848" s="1909"/>
      <c r="L848" s="1909"/>
      <c r="M848" s="1909"/>
      <c r="N848" s="1909"/>
      <c r="O848" s="1909"/>
      <c r="P848" s="1909"/>
      <c r="Q848" s="1909"/>
      <c r="R848" s="1909"/>
      <c r="S848" s="1909"/>
      <c r="T848" s="1909"/>
      <c r="U848" s="1909"/>
      <c r="V848" s="1909"/>
      <c r="W848" s="1909"/>
      <c r="X848" s="1909"/>
      <c r="Y848" s="1909"/>
      <c r="Z848" s="1909"/>
      <c r="AA848" s="1909"/>
      <c r="AB848" s="1909"/>
      <c r="AC848" s="1909"/>
      <c r="AD848" s="1909"/>
      <c r="AE848" s="1909"/>
      <c r="AF848" s="1909"/>
      <c r="AG848" s="1909"/>
      <c r="AH848" s="1909"/>
      <c r="AI848" s="1909"/>
      <c r="AJ848" s="1909"/>
      <c r="AK848" s="1909"/>
      <c r="AL848" s="1909"/>
      <c r="AM848" s="1909"/>
      <c r="AN848" s="1909"/>
      <c r="AO848" s="1909"/>
      <c r="AP848" s="1909"/>
      <c r="AQ848" s="1909"/>
      <c r="AR848" s="1909"/>
      <c r="AS848" s="1909"/>
      <c r="AT848" s="1909"/>
      <c r="AU848" s="1909"/>
      <c r="AV848" s="1909"/>
      <c r="AW848" s="1909"/>
      <c r="AX848" s="1909"/>
      <c r="AY848" s="1909"/>
      <c r="AZ848" s="1909"/>
      <c r="BA848" s="1909"/>
      <c r="BB848" s="1909"/>
      <c r="BC848" s="1909"/>
      <c r="BD848" s="1909"/>
      <c r="BE848" s="1909"/>
      <c r="BF848" s="1909"/>
      <c r="BG848" s="1909"/>
      <c r="BH848" s="1909"/>
      <c r="BI848" s="1909"/>
    </row>
    <row r="849" spans="1:61">
      <c r="A849" s="1956"/>
      <c r="B849" s="1955"/>
      <c r="C849" s="1955"/>
      <c r="D849" s="1955"/>
      <c r="E849" s="1955"/>
      <c r="F849" s="1955"/>
      <c r="G849" s="1955"/>
      <c r="H849" s="1909"/>
      <c r="I849" s="1909"/>
      <c r="J849" s="1909"/>
      <c r="K849" s="1909"/>
      <c r="L849" s="1909"/>
      <c r="M849" s="1909"/>
      <c r="N849" s="1909"/>
      <c r="O849" s="1909"/>
      <c r="P849" s="1909"/>
      <c r="Q849" s="1909"/>
      <c r="R849" s="1909"/>
      <c r="S849" s="1909"/>
      <c r="T849" s="1909"/>
      <c r="U849" s="1909"/>
      <c r="V849" s="1909"/>
      <c r="W849" s="1909"/>
      <c r="X849" s="1909"/>
      <c r="Y849" s="1909"/>
      <c r="Z849" s="1909"/>
      <c r="AA849" s="1909"/>
      <c r="AB849" s="1909"/>
      <c r="AC849" s="1909"/>
      <c r="AD849" s="1909"/>
      <c r="AE849" s="1909"/>
      <c r="AF849" s="1909"/>
      <c r="AG849" s="1909"/>
      <c r="AH849" s="1909"/>
      <c r="AI849" s="1909"/>
      <c r="AJ849" s="1909"/>
      <c r="AK849" s="1909"/>
      <c r="AL849" s="1909"/>
      <c r="AM849" s="1909"/>
      <c r="AN849" s="1909"/>
      <c r="AO849" s="1909"/>
      <c r="AP849" s="1909"/>
      <c r="AQ849" s="1909"/>
      <c r="AR849" s="1909"/>
      <c r="AS849" s="1909"/>
      <c r="AT849" s="1909"/>
      <c r="AU849" s="1909"/>
      <c r="AV849" s="1909"/>
      <c r="AW849" s="1909"/>
      <c r="AX849" s="1909"/>
      <c r="AY849" s="1909"/>
      <c r="AZ849" s="1909"/>
      <c r="BA849" s="1909"/>
      <c r="BB849" s="1909"/>
      <c r="BC849" s="1909"/>
      <c r="BD849" s="1909"/>
      <c r="BE849" s="1909"/>
      <c r="BF849" s="1909"/>
      <c r="BG849" s="1909"/>
      <c r="BH849" s="1909"/>
      <c r="BI849" s="1909"/>
    </row>
    <row r="850" spans="1:61">
      <c r="A850" s="1956"/>
      <c r="B850" s="1955"/>
      <c r="C850" s="1955"/>
      <c r="D850" s="1955"/>
      <c r="E850" s="1955"/>
      <c r="F850" s="1955"/>
      <c r="G850" s="1955"/>
      <c r="H850" s="1909"/>
      <c r="I850" s="1909"/>
      <c r="J850" s="1909"/>
      <c r="K850" s="1909"/>
      <c r="L850" s="1909"/>
      <c r="M850" s="1909"/>
      <c r="N850" s="1909"/>
      <c r="O850" s="1909"/>
      <c r="P850" s="1909"/>
      <c r="Q850" s="1909"/>
      <c r="R850" s="1909"/>
      <c r="S850" s="1909"/>
      <c r="T850" s="1909"/>
      <c r="U850" s="1909"/>
      <c r="V850" s="1909"/>
      <c r="W850" s="1909"/>
      <c r="X850" s="1909"/>
      <c r="Y850" s="1909"/>
      <c r="Z850" s="1909"/>
      <c r="AA850" s="1909"/>
      <c r="AB850" s="1909"/>
      <c r="AC850" s="1909"/>
      <c r="AD850" s="1909"/>
      <c r="AE850" s="1909"/>
      <c r="AF850" s="1909"/>
      <c r="AG850" s="1909"/>
      <c r="AH850" s="1909"/>
      <c r="AI850" s="1909"/>
      <c r="AJ850" s="1909"/>
      <c r="AK850" s="1909"/>
      <c r="AL850" s="1909"/>
      <c r="AM850" s="1909"/>
      <c r="AN850" s="1909"/>
      <c r="AO850" s="1909"/>
      <c r="AP850" s="1909"/>
      <c r="AQ850" s="1909"/>
      <c r="AR850" s="1909"/>
      <c r="AS850" s="1909"/>
      <c r="AT850" s="1909"/>
      <c r="AU850" s="1909"/>
      <c r="AV850" s="1909"/>
      <c r="AW850" s="1909"/>
      <c r="AX850" s="1909"/>
      <c r="AY850" s="1909"/>
      <c r="AZ850" s="1909"/>
      <c r="BA850" s="1909"/>
      <c r="BB850" s="1909"/>
      <c r="BC850" s="1909"/>
      <c r="BD850" s="1909"/>
      <c r="BE850" s="1909"/>
      <c r="BF850" s="1909"/>
      <c r="BG850" s="1909"/>
      <c r="BH850" s="1909"/>
      <c r="BI850" s="1909"/>
    </row>
    <row r="851" spans="1:61">
      <c r="A851" s="1956"/>
      <c r="B851" s="1955"/>
      <c r="C851" s="1955"/>
      <c r="D851" s="1955"/>
      <c r="E851" s="1955"/>
      <c r="F851" s="1955"/>
      <c r="G851" s="1955"/>
      <c r="H851" s="1909"/>
      <c r="I851" s="1909"/>
      <c r="J851" s="1909"/>
      <c r="K851" s="1909"/>
      <c r="L851" s="1909"/>
      <c r="M851" s="1909"/>
      <c r="N851" s="1909"/>
      <c r="O851" s="1909"/>
      <c r="P851" s="1909"/>
      <c r="Q851" s="1909"/>
      <c r="R851" s="1909"/>
      <c r="S851" s="1909"/>
      <c r="T851" s="1909"/>
      <c r="U851" s="1909"/>
      <c r="V851" s="1909"/>
      <c r="W851" s="1909"/>
      <c r="X851" s="1909"/>
      <c r="Y851" s="1909"/>
      <c r="Z851" s="1909"/>
      <c r="AA851" s="1909"/>
      <c r="AB851" s="1909"/>
      <c r="AC851" s="1909"/>
      <c r="AD851" s="1909"/>
      <c r="AE851" s="1909"/>
      <c r="AF851" s="1909"/>
      <c r="AG851" s="1909"/>
      <c r="AH851" s="1909"/>
      <c r="AI851" s="1909"/>
      <c r="AJ851" s="1909"/>
      <c r="AK851" s="1909"/>
      <c r="AL851" s="1909"/>
      <c r="AM851" s="1909"/>
      <c r="AN851" s="1909"/>
      <c r="AO851" s="1909"/>
      <c r="AP851" s="1909"/>
      <c r="AQ851" s="1909"/>
      <c r="AR851" s="1909"/>
      <c r="AS851" s="1909"/>
      <c r="AT851" s="1909"/>
      <c r="AU851" s="1909"/>
      <c r="AV851" s="1909"/>
      <c r="AW851" s="1909"/>
      <c r="AX851" s="1909"/>
      <c r="AY851" s="1909"/>
      <c r="AZ851" s="1909"/>
      <c r="BA851" s="1909"/>
      <c r="BB851" s="1909"/>
      <c r="BC851" s="1909"/>
      <c r="BD851" s="1909"/>
      <c r="BE851" s="1909"/>
      <c r="BF851" s="1909"/>
      <c r="BG851" s="1909"/>
      <c r="BH851" s="1909"/>
      <c r="BI851" s="1909"/>
    </row>
    <row r="852" spans="1:61">
      <c r="A852" s="1956"/>
      <c r="B852" s="1955"/>
      <c r="C852" s="1955"/>
      <c r="D852" s="1955"/>
      <c r="E852" s="1955"/>
      <c r="F852" s="1955"/>
      <c r="G852" s="1955"/>
      <c r="H852" s="1909"/>
      <c r="I852" s="1909"/>
      <c r="J852" s="1909"/>
      <c r="K852" s="1909"/>
      <c r="L852" s="1909"/>
      <c r="M852" s="1909"/>
      <c r="N852" s="1909"/>
      <c r="O852" s="1909"/>
      <c r="P852" s="1909"/>
      <c r="Q852" s="1909"/>
      <c r="R852" s="1909"/>
      <c r="S852" s="1909"/>
      <c r="T852" s="1909"/>
      <c r="U852" s="1909"/>
      <c r="V852" s="1909"/>
      <c r="W852" s="1909"/>
      <c r="X852" s="1909"/>
      <c r="Y852" s="1909"/>
      <c r="Z852" s="1909"/>
      <c r="AA852" s="1909"/>
      <c r="AB852" s="1909"/>
      <c r="AC852" s="1909"/>
      <c r="AD852" s="1909"/>
      <c r="AE852" s="1909"/>
      <c r="AF852" s="1909"/>
      <c r="AG852" s="1909"/>
      <c r="AH852" s="1909"/>
      <c r="AI852" s="1909"/>
      <c r="AJ852" s="1909"/>
      <c r="AK852" s="1909"/>
      <c r="AL852" s="1909"/>
      <c r="AM852" s="1909"/>
      <c r="AN852" s="1909"/>
      <c r="AO852" s="1909"/>
      <c r="AP852" s="1909"/>
      <c r="AQ852" s="1909"/>
      <c r="AR852" s="1909"/>
      <c r="AS852" s="1909"/>
      <c r="AT852" s="1909"/>
      <c r="AU852" s="1909"/>
      <c r="AV852" s="1909"/>
      <c r="AW852" s="1909"/>
      <c r="AX852" s="1909"/>
      <c r="AY852" s="1909"/>
      <c r="AZ852" s="1909"/>
      <c r="BA852" s="1909"/>
      <c r="BB852" s="1909"/>
      <c r="BC852" s="1909"/>
      <c r="BD852" s="1909"/>
      <c r="BE852" s="1909"/>
      <c r="BF852" s="1909"/>
      <c r="BG852" s="1909"/>
      <c r="BH852" s="1909"/>
      <c r="BI852" s="1909"/>
    </row>
    <row r="853" spans="1:61">
      <c r="A853" s="1956"/>
      <c r="B853" s="1955"/>
      <c r="C853" s="1955"/>
      <c r="D853" s="1955"/>
      <c r="E853" s="1955"/>
      <c r="F853" s="1955"/>
      <c r="G853" s="1955"/>
      <c r="H853" s="1909"/>
      <c r="I853" s="1909"/>
      <c r="J853" s="1909"/>
      <c r="K853" s="1909"/>
      <c r="L853" s="1909"/>
      <c r="M853" s="1909"/>
      <c r="N853" s="1909"/>
      <c r="O853" s="1909"/>
      <c r="P853" s="1909"/>
      <c r="Q853" s="1909"/>
      <c r="R853" s="1909"/>
      <c r="S853" s="1909"/>
      <c r="T853" s="1909"/>
      <c r="U853" s="1909"/>
      <c r="V853" s="1909"/>
      <c r="W853" s="1909"/>
      <c r="X853" s="1909"/>
      <c r="Y853" s="1909"/>
      <c r="Z853" s="1909"/>
      <c r="AA853" s="1909"/>
      <c r="AB853" s="1909"/>
      <c r="AC853" s="1909"/>
      <c r="AD853" s="1909"/>
      <c r="AE853" s="1909"/>
      <c r="AF853" s="1909"/>
      <c r="AG853" s="1909"/>
      <c r="AH853" s="1909"/>
      <c r="AI853" s="1909"/>
      <c r="AJ853" s="1909"/>
      <c r="AK853" s="1909"/>
      <c r="AL853" s="1909"/>
      <c r="AM853" s="1909"/>
      <c r="AN853" s="1909"/>
      <c r="AO853" s="1909"/>
      <c r="AP853" s="1909"/>
      <c r="AQ853" s="1909"/>
      <c r="AR853" s="1909"/>
      <c r="AS853" s="1909"/>
      <c r="AT853" s="1909"/>
      <c r="AU853" s="1909"/>
      <c r="AV853" s="1909"/>
      <c r="AW853" s="1909"/>
      <c r="AX853" s="1909"/>
      <c r="AY853" s="1909"/>
      <c r="AZ853" s="1909"/>
      <c r="BA853" s="1909"/>
      <c r="BB853" s="1909"/>
      <c r="BC853" s="1909"/>
      <c r="BD853" s="1909"/>
      <c r="BE853" s="1909"/>
      <c r="BF853" s="1909"/>
      <c r="BG853" s="1909"/>
      <c r="BH853" s="1909"/>
      <c r="BI853" s="1909"/>
    </row>
    <row r="854" spans="1:61">
      <c r="A854" s="1956"/>
      <c r="B854" s="1955"/>
      <c r="C854" s="1955"/>
      <c r="D854" s="1955"/>
      <c r="E854" s="1955"/>
      <c r="F854" s="1955"/>
      <c r="G854" s="1955"/>
      <c r="H854" s="1909"/>
      <c r="I854" s="1909"/>
      <c r="J854" s="1909"/>
      <c r="K854" s="1909"/>
      <c r="L854" s="1909"/>
      <c r="M854" s="1909"/>
      <c r="N854" s="1909"/>
      <c r="O854" s="1909"/>
      <c r="P854" s="1909"/>
      <c r="Q854" s="1909"/>
      <c r="R854" s="1909"/>
      <c r="S854" s="1909"/>
      <c r="T854" s="1909"/>
      <c r="U854" s="1909"/>
      <c r="V854" s="1909"/>
      <c r="W854" s="1909"/>
      <c r="X854" s="1909"/>
      <c r="Y854" s="1909"/>
      <c r="Z854" s="1909"/>
      <c r="AA854" s="1909"/>
      <c r="AB854" s="1909"/>
      <c r="AC854" s="1909"/>
      <c r="AD854" s="1909"/>
      <c r="AE854" s="1909"/>
      <c r="AF854" s="1909"/>
      <c r="AG854" s="1909"/>
      <c r="AH854" s="1909"/>
      <c r="AI854" s="1909"/>
      <c r="AJ854" s="1909"/>
      <c r="AK854" s="1909"/>
      <c r="AL854" s="1909"/>
      <c r="AM854" s="1909"/>
      <c r="AN854" s="1909"/>
      <c r="AO854" s="1909"/>
      <c r="AP854" s="1909"/>
      <c r="AQ854" s="1909"/>
      <c r="AR854" s="1909"/>
      <c r="AS854" s="1909"/>
      <c r="AT854" s="1909"/>
      <c r="AU854" s="1909"/>
      <c r="AV854" s="1909"/>
      <c r="AW854" s="1909"/>
      <c r="AX854" s="1909"/>
      <c r="AY854" s="1909"/>
      <c r="AZ854" s="1909"/>
      <c r="BA854" s="1909"/>
      <c r="BB854" s="1909"/>
      <c r="BC854" s="1909"/>
      <c r="BD854" s="1909"/>
      <c r="BE854" s="1909"/>
      <c r="BF854" s="1909"/>
      <c r="BG854" s="1909"/>
      <c r="BH854" s="1909"/>
      <c r="BI854" s="1909"/>
    </row>
    <row r="855" spans="1:61">
      <c r="A855" s="1956"/>
      <c r="B855" s="1955"/>
      <c r="C855" s="1955"/>
      <c r="D855" s="1955"/>
      <c r="E855" s="1955"/>
      <c r="F855" s="1955"/>
      <c r="G855" s="1955"/>
      <c r="H855" s="1909"/>
      <c r="I855" s="1909"/>
      <c r="J855" s="1909"/>
      <c r="K855" s="1909"/>
      <c r="L855" s="1909"/>
      <c r="M855" s="1909"/>
      <c r="N855" s="1909"/>
      <c r="O855" s="1909"/>
      <c r="P855" s="1909"/>
      <c r="Q855" s="1909"/>
      <c r="R855" s="1909"/>
      <c r="S855" s="1909"/>
      <c r="T855" s="1909"/>
      <c r="U855" s="1909"/>
      <c r="V855" s="1909"/>
      <c r="W855" s="1909"/>
      <c r="X855" s="1909"/>
      <c r="Y855" s="1909"/>
      <c r="Z855" s="1909"/>
      <c r="AA855" s="1909"/>
      <c r="AB855" s="1909"/>
      <c r="AC855" s="1909"/>
      <c r="AD855" s="1909"/>
      <c r="AE855" s="1909"/>
      <c r="AF855" s="1909"/>
      <c r="AG855" s="1909"/>
      <c r="AH855" s="1909"/>
      <c r="AI855" s="1909"/>
      <c r="AJ855" s="1909"/>
      <c r="AK855" s="1909"/>
      <c r="AL855" s="1909"/>
      <c r="AM855" s="1909"/>
      <c r="AN855" s="1909"/>
      <c r="AO855" s="1909"/>
      <c r="AP855" s="1909"/>
      <c r="AQ855" s="1909"/>
      <c r="AR855" s="1909"/>
      <c r="AS855" s="1909"/>
      <c r="AT855" s="1909"/>
      <c r="AU855" s="1909"/>
      <c r="AV855" s="1909"/>
      <c r="AW855" s="1909"/>
      <c r="AX855" s="1909"/>
      <c r="AY855" s="1909"/>
      <c r="AZ855" s="1909"/>
      <c r="BA855" s="1909"/>
      <c r="BB855" s="1909"/>
      <c r="BC855" s="1909"/>
      <c r="BD855" s="1909"/>
      <c r="BE855" s="1909"/>
      <c r="BF855" s="1909"/>
      <c r="BG855" s="1909"/>
      <c r="BH855" s="1909"/>
      <c r="BI855" s="1909"/>
    </row>
    <row r="856" spans="1:61">
      <c r="A856" s="1956"/>
      <c r="B856" s="1955"/>
      <c r="C856" s="1955"/>
      <c r="D856" s="1955"/>
      <c r="E856" s="1955"/>
      <c r="F856" s="1955"/>
      <c r="G856" s="1955"/>
      <c r="H856" s="1909"/>
      <c r="I856" s="1909"/>
      <c r="J856" s="1909"/>
      <c r="K856" s="1909"/>
      <c r="L856" s="1909"/>
      <c r="M856" s="1909"/>
      <c r="N856" s="1909"/>
      <c r="O856" s="1909"/>
      <c r="P856" s="1909"/>
      <c r="Q856" s="1909"/>
      <c r="R856" s="1909"/>
      <c r="S856" s="1909"/>
      <c r="T856" s="1909"/>
      <c r="U856" s="1909"/>
      <c r="V856" s="1909"/>
      <c r="W856" s="1909"/>
      <c r="X856" s="1909"/>
      <c r="Y856" s="1909"/>
      <c r="Z856" s="1909"/>
      <c r="AA856" s="1909"/>
      <c r="AB856" s="1909"/>
      <c r="AC856" s="1909"/>
      <c r="AD856" s="1909"/>
      <c r="AE856" s="1909"/>
      <c r="AF856" s="1909"/>
      <c r="AG856" s="1909"/>
      <c r="AH856" s="1909"/>
      <c r="AI856" s="1909"/>
      <c r="AJ856" s="1909"/>
      <c r="AK856" s="1909"/>
      <c r="AL856" s="1909"/>
      <c r="AM856" s="1909"/>
      <c r="AN856" s="1909"/>
      <c r="AO856" s="1909"/>
      <c r="AP856" s="1909"/>
      <c r="AQ856" s="1909"/>
      <c r="AR856" s="1909"/>
      <c r="AS856" s="1909"/>
      <c r="AT856" s="1909"/>
      <c r="AU856" s="1909"/>
      <c r="AV856" s="1909"/>
      <c r="AW856" s="1909"/>
      <c r="AX856" s="1909"/>
      <c r="AY856" s="1909"/>
      <c r="AZ856" s="1909"/>
      <c r="BA856" s="1909"/>
      <c r="BB856" s="1909"/>
      <c r="BC856" s="1909"/>
      <c r="BD856" s="1909"/>
      <c r="BE856" s="1909"/>
      <c r="BF856" s="1909"/>
      <c r="BG856" s="1909"/>
      <c r="BH856" s="1909"/>
      <c r="BI856" s="1909"/>
    </row>
    <row r="857" spans="1:61">
      <c r="A857" s="1956"/>
      <c r="B857" s="1955"/>
      <c r="C857" s="1955"/>
      <c r="D857" s="1955"/>
      <c r="E857" s="1955"/>
      <c r="F857" s="1955"/>
      <c r="G857" s="1955"/>
      <c r="H857" s="1909"/>
      <c r="I857" s="1909"/>
      <c r="J857" s="1909"/>
      <c r="K857" s="1909"/>
      <c r="L857" s="1909"/>
      <c r="M857" s="1909"/>
      <c r="N857" s="1909"/>
      <c r="O857" s="1909"/>
      <c r="P857" s="1909"/>
      <c r="Q857" s="1909"/>
      <c r="R857" s="1909"/>
      <c r="S857" s="1909"/>
      <c r="T857" s="1909"/>
      <c r="U857" s="1909"/>
      <c r="V857" s="1909"/>
      <c r="W857" s="1909"/>
      <c r="X857" s="1909"/>
      <c r="Y857" s="1909"/>
      <c r="Z857" s="1909"/>
      <c r="AA857" s="1909"/>
      <c r="AB857" s="1909"/>
      <c r="AC857" s="1909"/>
      <c r="AD857" s="1909"/>
      <c r="AE857" s="1909"/>
      <c r="AF857" s="1909"/>
      <c r="AG857" s="1909"/>
      <c r="AH857" s="1909"/>
      <c r="AI857" s="1909"/>
      <c r="AJ857" s="1909"/>
      <c r="AK857" s="1909"/>
      <c r="AL857" s="1909"/>
      <c r="AM857" s="1909"/>
      <c r="AN857" s="1909"/>
      <c r="AO857" s="1909"/>
      <c r="AP857" s="1909"/>
      <c r="AQ857" s="1909"/>
      <c r="AR857" s="1909"/>
      <c r="AS857" s="1909"/>
      <c r="AT857" s="1909"/>
      <c r="AU857" s="1909"/>
      <c r="AV857" s="1909"/>
      <c r="AW857" s="1909"/>
      <c r="AX857" s="1909"/>
      <c r="AY857" s="1909"/>
      <c r="AZ857" s="1909"/>
      <c r="BA857" s="1909"/>
      <c r="BB857" s="1909"/>
      <c r="BC857" s="1909"/>
      <c r="BD857" s="1909"/>
      <c r="BE857" s="1909"/>
      <c r="BF857" s="1909"/>
      <c r="BG857" s="1909"/>
      <c r="BH857" s="1909"/>
      <c r="BI857" s="1909"/>
    </row>
    <row r="858" spans="1:61">
      <c r="A858" s="1956"/>
      <c r="B858" s="1955"/>
      <c r="C858" s="1955"/>
      <c r="D858" s="1955"/>
      <c r="E858" s="1955"/>
      <c r="F858" s="1955"/>
      <c r="G858" s="1955"/>
      <c r="H858" s="1909"/>
      <c r="I858" s="1909"/>
      <c r="J858" s="1909"/>
      <c r="K858" s="1909"/>
      <c r="L858" s="1909"/>
      <c r="M858" s="1909"/>
      <c r="N858" s="1909"/>
      <c r="O858" s="1909"/>
      <c r="P858" s="1909"/>
      <c r="Q858" s="1909"/>
      <c r="R858" s="1909"/>
      <c r="S858" s="1909"/>
      <c r="T858" s="1909"/>
      <c r="U858" s="1909"/>
      <c r="V858" s="1909"/>
      <c r="W858" s="1909"/>
      <c r="X858" s="1909"/>
      <c r="Y858" s="1909"/>
      <c r="Z858" s="1909"/>
      <c r="AA858" s="1909"/>
      <c r="AB858" s="1909"/>
      <c r="AC858" s="1909"/>
      <c r="AD858" s="1909"/>
      <c r="AE858" s="1909"/>
      <c r="AF858" s="1909"/>
      <c r="AG858" s="1909"/>
      <c r="AH858" s="1909"/>
      <c r="AI858" s="1909"/>
      <c r="AJ858" s="1909"/>
      <c r="AK858" s="1909"/>
      <c r="AL858" s="1909"/>
      <c r="AM858" s="1909"/>
      <c r="AN858" s="1909"/>
      <c r="AO858" s="1909"/>
      <c r="AP858" s="1909"/>
      <c r="AQ858" s="1909"/>
      <c r="AR858" s="1909"/>
      <c r="AS858" s="1909"/>
      <c r="AT858" s="1909"/>
      <c r="AU858" s="1909"/>
      <c r="AV858" s="1909"/>
      <c r="AW858" s="1909"/>
      <c r="AX858" s="1909"/>
      <c r="AY858" s="1909"/>
      <c r="AZ858" s="1909"/>
      <c r="BA858" s="1909"/>
      <c r="BB858" s="1909"/>
      <c r="BC858" s="1909"/>
      <c r="BD858" s="1909"/>
      <c r="BE858" s="1909"/>
      <c r="BF858" s="1909"/>
      <c r="BG858" s="1909"/>
      <c r="BH858" s="1909"/>
      <c r="BI858" s="1909"/>
    </row>
    <row r="859" spans="1:61">
      <c r="A859" s="1956"/>
      <c r="B859" s="1955"/>
      <c r="C859" s="1955"/>
      <c r="D859" s="1955"/>
      <c r="E859" s="1955"/>
      <c r="F859" s="1955"/>
      <c r="G859" s="1955"/>
      <c r="H859" s="1909"/>
      <c r="I859" s="1909"/>
      <c r="J859" s="1909"/>
      <c r="K859" s="1909"/>
      <c r="L859" s="1909"/>
      <c r="M859" s="1909"/>
      <c r="N859" s="1909"/>
      <c r="O859" s="1909"/>
      <c r="P859" s="1909"/>
      <c r="Q859" s="1909"/>
      <c r="R859" s="1909"/>
      <c r="S859" s="1909"/>
      <c r="T859" s="1909"/>
      <c r="U859" s="1909"/>
      <c r="V859" s="1909"/>
      <c r="W859" s="1909"/>
      <c r="X859" s="1909"/>
      <c r="Y859" s="1909"/>
      <c r="Z859" s="1909"/>
      <c r="AA859" s="1909"/>
      <c r="AB859" s="1909"/>
      <c r="AC859" s="1909"/>
      <c r="AD859" s="1909"/>
      <c r="AE859" s="1909"/>
      <c r="AF859" s="1909"/>
      <c r="AG859" s="1909"/>
      <c r="AH859" s="1909"/>
      <c r="AI859" s="1909"/>
      <c r="AJ859" s="1909"/>
      <c r="AK859" s="1909"/>
      <c r="AL859" s="1909"/>
      <c r="AM859" s="1909"/>
      <c r="AN859" s="1909"/>
      <c r="AO859" s="1909"/>
      <c r="AP859" s="1909"/>
      <c r="AQ859" s="1909"/>
      <c r="AR859" s="1909"/>
      <c r="AS859" s="1909"/>
      <c r="AT859" s="1909"/>
      <c r="AU859" s="1909"/>
      <c r="AV859" s="1909"/>
      <c r="AW859" s="1909"/>
      <c r="AX859" s="1909"/>
      <c r="AY859" s="1909"/>
      <c r="AZ859" s="1909"/>
      <c r="BA859" s="1909"/>
      <c r="BB859" s="1909"/>
      <c r="BC859" s="1909"/>
      <c r="BD859" s="1909"/>
      <c r="BE859" s="1909"/>
      <c r="BF859" s="1909"/>
      <c r="BG859" s="1909"/>
      <c r="BH859" s="1909"/>
      <c r="BI859" s="1909"/>
    </row>
    <row r="860" spans="1:61">
      <c r="A860" s="1956"/>
      <c r="B860" s="1955"/>
      <c r="C860" s="1955"/>
      <c r="D860" s="1955"/>
      <c r="E860" s="1955"/>
      <c r="F860" s="1955"/>
      <c r="G860" s="1955"/>
      <c r="H860" s="1909"/>
      <c r="I860" s="1909"/>
      <c r="J860" s="1909"/>
      <c r="K860" s="1909"/>
      <c r="L860" s="1909"/>
      <c r="M860" s="1909"/>
      <c r="N860" s="1909"/>
      <c r="O860" s="1909"/>
      <c r="P860" s="1909"/>
      <c r="Q860" s="1909"/>
      <c r="R860" s="1909"/>
      <c r="S860" s="1909"/>
      <c r="T860" s="1909"/>
      <c r="U860" s="1909"/>
      <c r="V860" s="1909"/>
      <c r="W860" s="1909"/>
      <c r="X860" s="1909"/>
      <c r="Y860" s="1909"/>
      <c r="Z860" s="1909"/>
      <c r="AA860" s="1909"/>
      <c r="AB860" s="1909"/>
      <c r="AC860" s="1909"/>
      <c r="AD860" s="1909"/>
      <c r="AE860" s="1909"/>
      <c r="AF860" s="1909"/>
      <c r="AG860" s="1909"/>
      <c r="AH860" s="1909"/>
      <c r="AI860" s="1909"/>
      <c r="AJ860" s="1909"/>
      <c r="AK860" s="1909"/>
      <c r="AL860" s="1909"/>
      <c r="AM860" s="1909"/>
      <c r="AN860" s="1909"/>
      <c r="AO860" s="1909"/>
      <c r="AP860" s="1909"/>
      <c r="AQ860" s="1909"/>
      <c r="AR860" s="1909"/>
      <c r="AS860" s="1909"/>
      <c r="AT860" s="1909"/>
      <c r="AU860" s="1909"/>
      <c r="AV860" s="1909"/>
      <c r="AW860" s="1909"/>
      <c r="AX860" s="1909"/>
      <c r="AY860" s="1909"/>
      <c r="AZ860" s="1909"/>
      <c r="BA860" s="1909"/>
      <c r="BB860" s="1909"/>
      <c r="BC860" s="1909"/>
      <c r="BD860" s="1909"/>
      <c r="BE860" s="1909"/>
      <c r="BF860" s="1909"/>
      <c r="BG860" s="1909"/>
      <c r="BH860" s="1909"/>
      <c r="BI860" s="1909"/>
    </row>
    <row r="861" spans="1:61">
      <c r="A861" s="1956"/>
      <c r="B861" s="1955"/>
      <c r="C861" s="1955"/>
      <c r="D861" s="1955"/>
      <c r="E861" s="1955"/>
      <c r="F861" s="1955"/>
      <c r="G861" s="1955"/>
      <c r="H861" s="1909"/>
      <c r="I861" s="1909"/>
      <c r="J861" s="1909"/>
      <c r="K861" s="1909"/>
      <c r="L861" s="1909"/>
      <c r="M861" s="1909"/>
      <c r="N861" s="1909"/>
      <c r="O861" s="1909"/>
      <c r="P861" s="1909"/>
      <c r="Q861" s="1909"/>
      <c r="R861" s="1909"/>
      <c r="S861" s="1909"/>
      <c r="T861" s="1909"/>
      <c r="U861" s="1909"/>
      <c r="V861" s="1909"/>
      <c r="W861" s="1909"/>
      <c r="X861" s="1909"/>
      <c r="Y861" s="1909"/>
      <c r="Z861" s="1909"/>
      <c r="AA861" s="1909"/>
      <c r="AB861" s="1909"/>
      <c r="AC861" s="1909"/>
      <c r="AD861" s="1909"/>
      <c r="AE861" s="1909"/>
      <c r="AF861" s="1909"/>
      <c r="AG861" s="1909"/>
      <c r="AH861" s="1909"/>
      <c r="AI861" s="1909"/>
      <c r="AJ861" s="1909"/>
      <c r="AK861" s="1909"/>
      <c r="AL861" s="1909"/>
      <c r="AM861" s="1909"/>
      <c r="AN861" s="1909"/>
      <c r="AO861" s="1909"/>
      <c r="AP861" s="1909"/>
      <c r="AQ861" s="1909"/>
      <c r="AR861" s="1909"/>
      <c r="AS861" s="1909"/>
      <c r="AT861" s="1909"/>
      <c r="AU861" s="1909"/>
      <c r="AV861" s="1909"/>
      <c r="AW861" s="1909"/>
      <c r="AX861" s="1909"/>
      <c r="AY861" s="1909"/>
      <c r="AZ861" s="1909"/>
      <c r="BA861" s="1909"/>
      <c r="BB861" s="1909"/>
      <c r="BC861" s="1909"/>
      <c r="BD861" s="1909"/>
      <c r="BE861" s="1909"/>
      <c r="BF861" s="1909"/>
      <c r="BG861" s="1909"/>
      <c r="BH861" s="1909"/>
      <c r="BI861" s="1909"/>
    </row>
    <row r="862" spans="1:61">
      <c r="A862" s="1956"/>
      <c r="B862" s="1955"/>
      <c r="C862" s="1955"/>
      <c r="D862" s="1955"/>
      <c r="E862" s="1955"/>
      <c r="F862" s="1955"/>
      <c r="G862" s="1955"/>
      <c r="H862" s="1909"/>
      <c r="I862" s="1909"/>
      <c r="J862" s="1909"/>
      <c r="K862" s="1909"/>
      <c r="L862" s="1909"/>
      <c r="M862" s="1909"/>
      <c r="N862" s="1909"/>
      <c r="O862" s="1909"/>
      <c r="P862" s="1909"/>
      <c r="Q862" s="1909"/>
      <c r="R862" s="1909"/>
      <c r="S862" s="1909"/>
      <c r="T862" s="1909"/>
      <c r="U862" s="1909"/>
      <c r="V862" s="1909"/>
      <c r="W862" s="1909"/>
      <c r="X862" s="1909"/>
      <c r="Y862" s="1909"/>
      <c r="Z862" s="1909"/>
      <c r="AA862" s="1909"/>
      <c r="AB862" s="1909"/>
      <c r="AC862" s="1909"/>
      <c r="AD862" s="1909"/>
      <c r="AE862" s="1909"/>
      <c r="AF862" s="1909"/>
      <c r="AG862" s="1909"/>
      <c r="AH862" s="1909"/>
      <c r="AI862" s="1909"/>
      <c r="AJ862" s="1909"/>
      <c r="AK862" s="1909"/>
      <c r="AL862" s="1909"/>
      <c r="AM862" s="1909"/>
      <c r="AN862" s="1909"/>
      <c r="AO862" s="1909"/>
      <c r="AP862" s="1909"/>
      <c r="AQ862" s="1909"/>
      <c r="AR862" s="1909"/>
      <c r="AS862" s="1909"/>
      <c r="AT862" s="1909"/>
      <c r="AU862" s="1909"/>
      <c r="AV862" s="1909"/>
      <c r="AW862" s="1909"/>
      <c r="AX862" s="1909"/>
      <c r="AY862" s="1909"/>
      <c r="AZ862" s="1909"/>
      <c r="BA862" s="1909"/>
      <c r="BB862" s="1909"/>
      <c r="BC862" s="1909"/>
      <c r="BD862" s="1909"/>
      <c r="BE862" s="1909"/>
      <c r="BF862" s="1909"/>
      <c r="BG862" s="1909"/>
      <c r="BH862" s="1909"/>
      <c r="BI862" s="1909"/>
    </row>
    <row r="863" spans="1:61">
      <c r="A863" s="1956"/>
      <c r="B863" s="1955"/>
      <c r="C863" s="1955"/>
      <c r="D863" s="1955"/>
      <c r="E863" s="1955"/>
      <c r="F863" s="1955"/>
      <c r="G863" s="1955"/>
      <c r="H863" s="1909"/>
      <c r="I863" s="1909"/>
      <c r="J863" s="1909"/>
      <c r="K863" s="1909"/>
      <c r="L863" s="1909"/>
      <c r="M863" s="1909"/>
      <c r="N863" s="1909"/>
      <c r="O863" s="1909"/>
      <c r="P863" s="1909"/>
      <c r="Q863" s="1909"/>
      <c r="R863" s="1909"/>
      <c r="S863" s="1909"/>
      <c r="T863" s="1909"/>
      <c r="U863" s="1909"/>
      <c r="V863" s="1909"/>
      <c r="W863" s="1909"/>
      <c r="X863" s="1909"/>
      <c r="Y863" s="1909"/>
      <c r="Z863" s="1909"/>
      <c r="AA863" s="1909"/>
      <c r="AB863" s="1909"/>
      <c r="AC863" s="1909"/>
      <c r="AD863" s="1909"/>
      <c r="AE863" s="1909"/>
      <c r="AF863" s="1909"/>
      <c r="AG863" s="1909"/>
      <c r="AH863" s="1909"/>
      <c r="AI863" s="1909"/>
      <c r="AJ863" s="1909"/>
      <c r="AK863" s="1909"/>
      <c r="AL863" s="1909"/>
      <c r="AM863" s="1909"/>
      <c r="AN863" s="1909"/>
      <c r="AO863" s="1909"/>
      <c r="AP863" s="1909"/>
      <c r="AQ863" s="1909"/>
      <c r="AR863" s="1909"/>
      <c r="AS863" s="1909"/>
      <c r="AT863" s="1909"/>
      <c r="AU863" s="1909"/>
      <c r="AV863" s="1909"/>
      <c r="AW863" s="1909"/>
      <c r="AX863" s="1909"/>
      <c r="AY863" s="1909"/>
      <c r="AZ863" s="1909"/>
      <c r="BA863" s="1909"/>
      <c r="BB863" s="1909"/>
      <c r="BC863" s="1909"/>
      <c r="BD863" s="1909"/>
      <c r="BE863" s="1909"/>
      <c r="BF863" s="1909"/>
      <c r="BG863" s="1909"/>
      <c r="BH863" s="1909"/>
      <c r="BI863" s="1909"/>
    </row>
    <row r="864" spans="1:61">
      <c r="A864" s="1956"/>
      <c r="B864" s="1955"/>
      <c r="C864" s="1955"/>
      <c r="D864" s="1955"/>
      <c r="E864" s="1955"/>
      <c r="F864" s="1955"/>
      <c r="G864" s="1955"/>
      <c r="H864" s="1909"/>
      <c r="I864" s="1909"/>
      <c r="J864" s="1909"/>
      <c r="K864" s="1909"/>
      <c r="L864" s="1909"/>
      <c r="M864" s="1909"/>
      <c r="N864" s="1909"/>
      <c r="O864" s="1909"/>
      <c r="P864" s="1909"/>
      <c r="Q864" s="1909"/>
      <c r="R864" s="1909"/>
      <c r="S864" s="1909"/>
      <c r="T864" s="1909"/>
      <c r="U864" s="1909"/>
      <c r="V864" s="1909"/>
      <c r="W864" s="1909"/>
      <c r="X864" s="1909"/>
      <c r="Y864" s="1909"/>
      <c r="Z864" s="1909"/>
      <c r="AA864" s="1909"/>
      <c r="AB864" s="1909"/>
      <c r="AC864" s="1909"/>
      <c r="AD864" s="1909"/>
      <c r="AE864" s="1909"/>
      <c r="AF864" s="1909"/>
      <c r="AG864" s="1909"/>
      <c r="AH864" s="1909"/>
      <c r="AI864" s="1909"/>
      <c r="AJ864" s="1909"/>
      <c r="AK864" s="1909"/>
      <c r="AL864" s="1909"/>
      <c r="AM864" s="1909"/>
      <c r="AN864" s="1909"/>
      <c r="AO864" s="1909"/>
      <c r="AP864" s="1909"/>
      <c r="AQ864" s="1909"/>
      <c r="AR864" s="1909"/>
      <c r="AS864" s="1909"/>
      <c r="AT864" s="1909"/>
      <c r="AU864" s="1909"/>
      <c r="AV864" s="1909"/>
      <c r="AW864" s="1909"/>
      <c r="AX864" s="1909"/>
      <c r="AY864" s="1909"/>
      <c r="AZ864" s="1909"/>
      <c r="BA864" s="1909"/>
      <c r="BB864" s="1909"/>
      <c r="BC864" s="1909"/>
      <c r="BD864" s="1909"/>
      <c r="BE864" s="1909"/>
      <c r="BF864" s="1909"/>
      <c r="BG864" s="1909"/>
      <c r="BH864" s="1909"/>
      <c r="BI864" s="1909"/>
    </row>
    <row r="865" spans="1:61">
      <c r="A865" s="1956"/>
      <c r="B865" s="1955"/>
      <c r="C865" s="1955"/>
      <c r="D865" s="1955"/>
      <c r="E865" s="1955"/>
      <c r="F865" s="1955"/>
      <c r="G865" s="1955"/>
      <c r="H865" s="1909"/>
      <c r="I865" s="1909"/>
      <c r="J865" s="1909"/>
      <c r="K865" s="1909"/>
      <c r="L865" s="1909"/>
      <c r="M865" s="1909"/>
      <c r="N865" s="1909"/>
      <c r="O865" s="1909"/>
      <c r="P865" s="1909"/>
      <c r="Q865" s="1909"/>
      <c r="R865" s="1909"/>
      <c r="S865" s="1909"/>
      <c r="T865" s="1909"/>
      <c r="U865" s="1909"/>
      <c r="V865" s="1909"/>
      <c r="W865" s="1909"/>
      <c r="X865" s="1909"/>
      <c r="Y865" s="1909"/>
      <c r="Z865" s="1909"/>
      <c r="AA865" s="1909"/>
      <c r="AB865" s="1909"/>
      <c r="AC865" s="1909"/>
      <c r="AD865" s="1909"/>
      <c r="AE865" s="1909"/>
      <c r="AF865" s="1909"/>
      <c r="AG865" s="1909"/>
      <c r="AH865" s="1909"/>
      <c r="AI865" s="1909"/>
      <c r="AJ865" s="1909"/>
      <c r="AK865" s="1909"/>
      <c r="AL865" s="1909"/>
      <c r="AM865" s="1909"/>
      <c r="AN865" s="1909"/>
      <c r="AO865" s="1909"/>
      <c r="AP865" s="1909"/>
      <c r="AQ865" s="1909"/>
      <c r="AR865" s="1909"/>
      <c r="AS865" s="1909"/>
      <c r="AT865" s="1909"/>
      <c r="AU865" s="1909"/>
      <c r="AV865" s="1909"/>
      <c r="AW865" s="1909"/>
      <c r="AX865" s="1909"/>
      <c r="AY865" s="1909"/>
      <c r="AZ865" s="1909"/>
      <c r="BA865" s="1909"/>
      <c r="BB865" s="1909"/>
      <c r="BC865" s="1909"/>
      <c r="BD865" s="1909"/>
      <c r="BE865" s="1909"/>
      <c r="BF865" s="1909"/>
      <c r="BG865" s="1909"/>
      <c r="BH865" s="1909"/>
      <c r="BI865" s="1909"/>
    </row>
    <row r="866" spans="1:61">
      <c r="A866" s="1956"/>
      <c r="B866" s="1955"/>
      <c r="C866" s="1955"/>
      <c r="D866" s="1955"/>
      <c r="E866" s="1955"/>
      <c r="F866" s="1955"/>
      <c r="G866" s="1955"/>
      <c r="H866" s="1909"/>
      <c r="I866" s="1909"/>
      <c r="J866" s="1909"/>
      <c r="K866" s="1909"/>
      <c r="L866" s="1909"/>
      <c r="M866" s="1909"/>
      <c r="N866" s="1909"/>
      <c r="O866" s="1909"/>
      <c r="P866" s="1909"/>
      <c r="Q866" s="1909"/>
      <c r="R866" s="1909"/>
      <c r="S866" s="1909"/>
      <c r="T866" s="1909"/>
      <c r="U866" s="1909"/>
      <c r="V866" s="1909"/>
      <c r="W866" s="1909"/>
      <c r="X866" s="1909"/>
      <c r="Y866" s="1909"/>
      <c r="Z866" s="1909"/>
      <c r="AA866" s="1909"/>
      <c r="AB866" s="1909"/>
      <c r="AC866" s="1909"/>
      <c r="AD866" s="1909"/>
      <c r="AE866" s="1909"/>
      <c r="AF866" s="1909"/>
      <c r="AG866" s="1909"/>
      <c r="AH866" s="1909"/>
      <c r="AI866" s="1909"/>
      <c r="AJ866" s="1909"/>
      <c r="AK866" s="1909"/>
      <c r="AL866" s="1909"/>
      <c r="AM866" s="1909"/>
      <c r="AN866" s="1909"/>
      <c r="AO866" s="1909"/>
      <c r="AP866" s="1909"/>
      <c r="AQ866" s="1909"/>
      <c r="AR866" s="1909"/>
      <c r="AS866" s="1909"/>
      <c r="AT866" s="1909"/>
      <c r="AU866" s="1909"/>
      <c r="AV866" s="1909"/>
      <c r="AW866" s="1909"/>
      <c r="AX866" s="1909"/>
      <c r="AY866" s="1909"/>
      <c r="AZ866" s="1909"/>
      <c r="BA866" s="1909"/>
      <c r="BB866" s="1909"/>
      <c r="BC866" s="1909"/>
      <c r="BD866" s="1909"/>
      <c r="BE866" s="1909"/>
      <c r="BF866" s="1909"/>
      <c r="BG866" s="1909"/>
      <c r="BH866" s="1909"/>
      <c r="BI866" s="1909"/>
    </row>
    <row r="867" spans="1:61">
      <c r="A867" s="1956"/>
      <c r="B867" s="1955"/>
      <c r="C867" s="1955"/>
      <c r="D867" s="1955"/>
      <c r="E867" s="1955"/>
      <c r="F867" s="1955"/>
      <c r="G867" s="1955"/>
      <c r="H867" s="1909"/>
      <c r="I867" s="1909"/>
      <c r="J867" s="1909"/>
      <c r="K867" s="1909"/>
      <c r="L867" s="1909"/>
      <c r="M867" s="1909"/>
      <c r="N867" s="1909"/>
      <c r="O867" s="1909"/>
      <c r="P867" s="1909"/>
      <c r="Q867" s="1909"/>
      <c r="R867" s="1909"/>
      <c r="S867" s="1909"/>
      <c r="T867" s="1909"/>
      <c r="U867" s="1909"/>
      <c r="V867" s="1909"/>
      <c r="W867" s="1909"/>
      <c r="X867" s="1909"/>
      <c r="Y867" s="1909"/>
      <c r="Z867" s="1909"/>
      <c r="AA867" s="1909"/>
      <c r="AB867" s="1909"/>
      <c r="AC867" s="1909"/>
      <c r="AD867" s="1909"/>
      <c r="AE867" s="1909"/>
      <c r="AF867" s="1909"/>
      <c r="AG867" s="1909"/>
      <c r="AH867" s="1909"/>
      <c r="AI867" s="1909"/>
      <c r="AJ867" s="1909"/>
      <c r="AK867" s="1909"/>
      <c r="AL867" s="1909"/>
      <c r="AM867" s="1909"/>
      <c r="AN867" s="1909"/>
      <c r="AO867" s="1909"/>
      <c r="AP867" s="1909"/>
      <c r="AQ867" s="1909"/>
      <c r="AR867" s="1909"/>
      <c r="AS867" s="1909"/>
      <c r="AT867" s="1909"/>
      <c r="AU867" s="1909"/>
      <c r="AV867" s="1909"/>
      <c r="AW867" s="1909"/>
      <c r="AX867" s="1909"/>
      <c r="AY867" s="1909"/>
      <c r="AZ867" s="1909"/>
      <c r="BA867" s="1909"/>
      <c r="BB867" s="1909"/>
      <c r="BC867" s="1909"/>
      <c r="BD867" s="1909"/>
      <c r="BE867" s="1909"/>
      <c r="BF867" s="1909"/>
      <c r="BG867" s="1909"/>
      <c r="BH867" s="1909"/>
      <c r="BI867" s="1909"/>
    </row>
    <row r="868" spans="1:61">
      <c r="A868" s="1956"/>
      <c r="B868" s="1955"/>
      <c r="C868" s="1955"/>
      <c r="D868" s="1955"/>
      <c r="E868" s="1955"/>
      <c r="F868" s="1955"/>
      <c r="G868" s="1955"/>
      <c r="H868" s="1909"/>
      <c r="I868" s="1909"/>
      <c r="J868" s="1909"/>
      <c r="K868" s="1909"/>
      <c r="L868" s="1909"/>
      <c r="M868" s="1909"/>
      <c r="N868" s="1909"/>
      <c r="O868" s="1909"/>
      <c r="P868" s="1909"/>
      <c r="Q868" s="1909"/>
      <c r="R868" s="1909"/>
      <c r="S868" s="1909"/>
      <c r="T868" s="1909"/>
      <c r="U868" s="1909"/>
      <c r="V868" s="1909"/>
      <c r="W868" s="1909"/>
      <c r="X868" s="1909"/>
      <c r="Y868" s="1909"/>
      <c r="Z868" s="1909"/>
      <c r="AA868" s="1909"/>
      <c r="AB868" s="1909"/>
      <c r="AC868" s="1909"/>
      <c r="AD868" s="1909"/>
      <c r="AE868" s="1909"/>
      <c r="AF868" s="1909"/>
      <c r="AG868" s="1909"/>
      <c r="AH868" s="1909"/>
      <c r="AI868" s="1909"/>
      <c r="AJ868" s="1909"/>
      <c r="AK868" s="1909"/>
      <c r="AL868" s="1909"/>
      <c r="AM868" s="1909"/>
      <c r="AN868" s="1909"/>
      <c r="AO868" s="1909"/>
      <c r="AP868" s="1909"/>
      <c r="AQ868" s="1909"/>
      <c r="AR868" s="1909"/>
      <c r="AS868" s="1909"/>
      <c r="AT868" s="1909"/>
      <c r="AU868" s="1909"/>
      <c r="AV868" s="1909"/>
      <c r="AW868" s="1909"/>
      <c r="AX868" s="1909"/>
      <c r="AY868" s="1909"/>
      <c r="AZ868" s="1909"/>
      <c r="BA868" s="1909"/>
      <c r="BB868" s="1909"/>
      <c r="BC868" s="1909"/>
      <c r="BD868" s="1909"/>
      <c r="BE868" s="1909"/>
      <c r="BF868" s="1909"/>
      <c r="BG868" s="1909"/>
      <c r="BH868" s="1909"/>
      <c r="BI868" s="1909"/>
    </row>
    <row r="869" spans="1:61">
      <c r="A869" s="1956"/>
      <c r="B869" s="1955"/>
      <c r="C869" s="1955"/>
      <c r="D869" s="1955"/>
      <c r="E869" s="1955"/>
      <c r="F869" s="1955"/>
      <c r="G869" s="1955"/>
      <c r="H869" s="1909"/>
      <c r="I869" s="1909"/>
      <c r="J869" s="1909"/>
      <c r="K869" s="1909"/>
      <c r="L869" s="1909"/>
      <c r="M869" s="1909"/>
      <c r="N869" s="1909"/>
      <c r="O869" s="1909"/>
      <c r="P869" s="1909"/>
      <c r="Q869" s="1909"/>
      <c r="R869" s="1909"/>
      <c r="S869" s="1909"/>
      <c r="T869" s="1909"/>
      <c r="U869" s="1909"/>
      <c r="V869" s="1909"/>
      <c r="W869" s="1909"/>
      <c r="X869" s="1909"/>
      <c r="Y869" s="1909"/>
      <c r="Z869" s="1909"/>
      <c r="AA869" s="1909"/>
      <c r="AB869" s="1909"/>
      <c r="AC869" s="1909"/>
      <c r="AD869" s="1909"/>
      <c r="AE869" s="1909"/>
      <c r="AF869" s="1909"/>
      <c r="AG869" s="1909"/>
      <c r="AH869" s="1909"/>
      <c r="AI869" s="1909"/>
      <c r="AJ869" s="1909"/>
      <c r="AK869" s="1909"/>
      <c r="AL869" s="1909"/>
      <c r="AM869" s="1909"/>
      <c r="AN869" s="1909"/>
      <c r="AO869" s="1909"/>
      <c r="AP869" s="1909"/>
      <c r="AQ869" s="1909"/>
      <c r="AR869" s="1909"/>
      <c r="AS869" s="1909"/>
      <c r="AT869" s="1909"/>
      <c r="AU869" s="1909"/>
      <c r="AV869" s="1909"/>
      <c r="AW869" s="1909"/>
      <c r="AX869" s="1909"/>
      <c r="AY869" s="1909"/>
      <c r="AZ869" s="1909"/>
      <c r="BA869" s="1909"/>
      <c r="BB869" s="1909"/>
      <c r="BC869" s="1909"/>
      <c r="BD869" s="1909"/>
      <c r="BE869" s="1909"/>
      <c r="BF869" s="1909"/>
      <c r="BG869" s="1909"/>
      <c r="BH869" s="1909"/>
      <c r="BI869" s="1909"/>
    </row>
    <row r="870" spans="1:61">
      <c r="A870" s="1956"/>
      <c r="B870" s="1955"/>
      <c r="C870" s="1955"/>
      <c r="D870" s="1955"/>
      <c r="E870" s="1955"/>
      <c r="F870" s="1955"/>
      <c r="G870" s="1955"/>
      <c r="H870" s="1909"/>
      <c r="I870" s="1909"/>
      <c r="J870" s="1909"/>
      <c r="K870" s="1909"/>
      <c r="L870" s="1909"/>
      <c r="M870" s="1909"/>
      <c r="N870" s="1909"/>
      <c r="O870" s="1909"/>
      <c r="P870" s="1909"/>
      <c r="Q870" s="1909"/>
      <c r="R870" s="1909"/>
      <c r="S870" s="1909"/>
      <c r="T870" s="1909"/>
      <c r="U870" s="1909"/>
      <c r="V870" s="1909"/>
      <c r="W870" s="1909"/>
      <c r="X870" s="1909"/>
      <c r="Y870" s="1909"/>
      <c r="Z870" s="1909"/>
      <c r="AA870" s="1909"/>
      <c r="AB870" s="1909"/>
      <c r="AC870" s="1909"/>
      <c r="AD870" s="1909"/>
      <c r="AE870" s="1909"/>
      <c r="AF870" s="1909"/>
      <c r="AG870" s="1909"/>
      <c r="AH870" s="1909"/>
      <c r="AI870" s="1909"/>
      <c r="AJ870" s="1909"/>
      <c r="AK870" s="1909"/>
      <c r="AL870" s="1909"/>
      <c r="AM870" s="1909"/>
      <c r="AN870" s="1909"/>
      <c r="AO870" s="1909"/>
      <c r="AP870" s="1909"/>
      <c r="AQ870" s="1909"/>
      <c r="AR870" s="1909"/>
      <c r="AS870" s="1909"/>
      <c r="AT870" s="1909"/>
      <c r="AU870" s="1909"/>
      <c r="AV870" s="1909"/>
      <c r="AW870" s="1909"/>
      <c r="AX870" s="1909"/>
      <c r="AY870" s="1909"/>
      <c r="AZ870" s="1909"/>
      <c r="BA870" s="1909"/>
      <c r="BB870" s="1909"/>
      <c r="BC870" s="1909"/>
      <c r="BD870" s="1909"/>
      <c r="BE870" s="1909"/>
      <c r="BF870" s="1909"/>
      <c r="BG870" s="1909"/>
      <c r="BH870" s="1909"/>
      <c r="BI870" s="1909"/>
    </row>
    <row r="871" spans="1:61">
      <c r="A871" s="1956"/>
      <c r="B871" s="1955"/>
      <c r="C871" s="1955"/>
      <c r="D871" s="1955"/>
      <c r="E871" s="1955"/>
      <c r="F871" s="1955"/>
      <c r="G871" s="1955"/>
      <c r="H871" s="1909"/>
      <c r="I871" s="1909"/>
      <c r="J871" s="1909"/>
      <c r="K871" s="1909"/>
      <c r="L871" s="1909"/>
      <c r="M871" s="1909"/>
      <c r="N871" s="1909"/>
      <c r="O871" s="1909"/>
      <c r="P871" s="1909"/>
      <c r="Q871" s="1909"/>
      <c r="R871" s="1909"/>
      <c r="S871" s="1909"/>
      <c r="T871" s="1909"/>
      <c r="U871" s="1909"/>
      <c r="V871" s="1909"/>
      <c r="W871" s="1909"/>
      <c r="X871" s="1909"/>
      <c r="Y871" s="1909"/>
      <c r="Z871" s="1909"/>
      <c r="AA871" s="1909"/>
      <c r="AB871" s="1909"/>
      <c r="AC871" s="1909"/>
      <c r="AD871" s="1909"/>
      <c r="AE871" s="1909"/>
      <c r="AF871" s="1909"/>
      <c r="AG871" s="1909"/>
      <c r="AH871" s="1909"/>
      <c r="AI871" s="1909"/>
      <c r="AJ871" s="1909"/>
      <c r="AK871" s="1909"/>
      <c r="AL871" s="1909"/>
      <c r="AM871" s="1909"/>
      <c r="AN871" s="1909"/>
      <c r="AO871" s="1909"/>
      <c r="AP871" s="1909"/>
      <c r="AQ871" s="1909"/>
      <c r="AR871" s="1909"/>
      <c r="AS871" s="1909"/>
      <c r="AT871" s="1909"/>
      <c r="AU871" s="1909"/>
      <c r="AV871" s="1909"/>
      <c r="AW871" s="1909"/>
      <c r="AX871" s="1909"/>
      <c r="AY871" s="1909"/>
      <c r="AZ871" s="1909"/>
      <c r="BA871" s="1909"/>
      <c r="BB871" s="1909"/>
      <c r="BC871" s="1909"/>
      <c r="BD871" s="1909"/>
      <c r="BE871" s="1909"/>
      <c r="BF871" s="1909"/>
      <c r="BG871" s="1909"/>
      <c r="BH871" s="1909"/>
      <c r="BI871" s="1909"/>
    </row>
    <row r="872" spans="1:61">
      <c r="A872" s="1956"/>
      <c r="B872" s="1955"/>
      <c r="C872" s="1955"/>
      <c r="D872" s="1955"/>
      <c r="E872" s="1955"/>
      <c r="F872" s="1955"/>
      <c r="G872" s="1955"/>
      <c r="H872" s="1909"/>
      <c r="I872" s="1909"/>
      <c r="J872" s="1909"/>
      <c r="K872" s="1909"/>
      <c r="L872" s="1909"/>
      <c r="M872" s="1909"/>
      <c r="N872" s="1909"/>
      <c r="O872" s="1909"/>
      <c r="P872" s="1909"/>
      <c r="Q872" s="1909"/>
      <c r="R872" s="1909"/>
      <c r="S872" s="1909"/>
      <c r="T872" s="1909"/>
      <c r="U872" s="1909"/>
      <c r="V872" s="1909"/>
      <c r="W872" s="1909"/>
      <c r="X872" s="1909"/>
      <c r="Y872" s="1909"/>
      <c r="Z872" s="1909"/>
      <c r="AA872" s="1909"/>
      <c r="AB872" s="1909"/>
      <c r="AC872" s="1909"/>
      <c r="AD872" s="1909"/>
      <c r="AE872" s="1909"/>
      <c r="AF872" s="1909"/>
      <c r="AG872" s="1909"/>
      <c r="AH872" s="1909"/>
      <c r="AI872" s="1909"/>
      <c r="AJ872" s="1909"/>
      <c r="AK872" s="1909"/>
      <c r="AL872" s="1909"/>
      <c r="AM872" s="1909"/>
      <c r="AN872" s="1909"/>
      <c r="AO872" s="1909"/>
      <c r="AP872" s="1909"/>
      <c r="AQ872" s="1909"/>
      <c r="AR872" s="1909"/>
      <c r="AS872" s="1909"/>
      <c r="AT872" s="1909"/>
      <c r="AU872" s="1909"/>
      <c r="AV872" s="1909"/>
      <c r="AW872" s="1909"/>
      <c r="AX872" s="1909"/>
      <c r="AY872" s="1909"/>
      <c r="AZ872" s="1909"/>
      <c r="BA872" s="1909"/>
      <c r="BB872" s="1909"/>
      <c r="BC872" s="1909"/>
      <c r="BD872" s="1909"/>
      <c r="BE872" s="1909"/>
      <c r="BF872" s="1909"/>
      <c r="BG872" s="1909"/>
      <c r="BH872" s="1909"/>
      <c r="BI872" s="1909"/>
    </row>
    <row r="873" spans="1:61">
      <c r="A873" s="1956"/>
      <c r="B873" s="1955"/>
      <c r="C873" s="1955"/>
      <c r="D873" s="1955"/>
      <c r="E873" s="1955"/>
      <c r="F873" s="1955"/>
      <c r="G873" s="1955"/>
      <c r="H873" s="1909"/>
      <c r="I873" s="1909"/>
      <c r="J873" s="1909"/>
      <c r="K873" s="1909"/>
      <c r="L873" s="1909"/>
      <c r="M873" s="1909"/>
      <c r="N873" s="1909"/>
      <c r="O873" s="1909"/>
      <c r="P873" s="1909"/>
      <c r="Q873" s="1909"/>
      <c r="R873" s="1909"/>
      <c r="S873" s="1909"/>
      <c r="T873" s="1909"/>
      <c r="U873" s="1909"/>
      <c r="V873" s="1909"/>
      <c r="W873" s="1909"/>
      <c r="X873" s="1909"/>
      <c r="Y873" s="1909"/>
      <c r="Z873" s="1909"/>
      <c r="AA873" s="1909"/>
      <c r="AB873" s="1909"/>
      <c r="AC873" s="1909"/>
      <c r="AD873" s="1909"/>
      <c r="AE873" s="1909"/>
      <c r="AF873" s="1909"/>
      <c r="AG873" s="1909"/>
      <c r="AH873" s="1909"/>
      <c r="AI873" s="1909"/>
      <c r="AJ873" s="1909"/>
      <c r="AK873" s="1909"/>
      <c r="AL873" s="1909"/>
      <c r="AM873" s="1909"/>
      <c r="AN873" s="1909"/>
      <c r="AO873" s="1909"/>
      <c r="AP873" s="1909"/>
      <c r="AQ873" s="1909"/>
      <c r="AR873" s="1909"/>
      <c r="AS873" s="1909"/>
      <c r="AT873" s="1909"/>
      <c r="AU873" s="1909"/>
      <c r="AV873" s="1909"/>
      <c r="AW873" s="1909"/>
      <c r="AX873" s="1909"/>
      <c r="AY873" s="1909"/>
      <c r="AZ873" s="1909"/>
      <c r="BA873" s="1909"/>
      <c r="BB873" s="1909"/>
      <c r="BC873" s="1909"/>
      <c r="BD873" s="1909"/>
      <c r="BE873" s="1909"/>
      <c r="BF873" s="1909"/>
      <c r="BG873" s="1909"/>
      <c r="BH873" s="1909"/>
      <c r="BI873" s="1909"/>
    </row>
    <row r="874" spans="1:61">
      <c r="A874" s="1956"/>
      <c r="B874" s="1955"/>
      <c r="C874" s="1955"/>
      <c r="D874" s="1955"/>
      <c r="E874" s="1955"/>
      <c r="F874" s="1955"/>
      <c r="G874" s="1955"/>
      <c r="H874" s="1909"/>
      <c r="I874" s="1909"/>
      <c r="J874" s="1909"/>
      <c r="K874" s="1909"/>
      <c r="L874" s="1909"/>
      <c r="M874" s="1909"/>
      <c r="N874" s="1909"/>
      <c r="O874" s="1909"/>
      <c r="P874" s="1909"/>
      <c r="Q874" s="1909"/>
      <c r="R874" s="1909"/>
      <c r="S874" s="1909"/>
      <c r="T874" s="1909"/>
      <c r="U874" s="1909"/>
      <c r="V874" s="1909"/>
      <c r="W874" s="1909"/>
      <c r="X874" s="1909"/>
      <c r="Y874" s="1909"/>
      <c r="Z874" s="1909"/>
      <c r="AA874" s="1909"/>
      <c r="AB874" s="1909"/>
      <c r="AC874" s="1909"/>
      <c r="AD874" s="1909"/>
      <c r="AE874" s="1909"/>
      <c r="AF874" s="1909"/>
      <c r="AG874" s="1909"/>
      <c r="AH874" s="1909"/>
      <c r="AI874" s="1909"/>
      <c r="AJ874" s="1909"/>
      <c r="AK874" s="1909"/>
      <c r="AL874" s="1909"/>
      <c r="AM874" s="1909"/>
      <c r="AN874" s="1909"/>
      <c r="AO874" s="1909"/>
      <c r="AP874" s="1909"/>
      <c r="AQ874" s="1909"/>
      <c r="AR874" s="1909"/>
      <c r="AS874" s="1909"/>
      <c r="AT874" s="1909"/>
      <c r="AU874" s="1909"/>
      <c r="AV874" s="1909"/>
      <c r="AW874" s="1909"/>
      <c r="AX874" s="1909"/>
      <c r="AY874" s="1909"/>
      <c r="AZ874" s="1909"/>
      <c r="BA874" s="1909"/>
      <c r="BB874" s="1909"/>
      <c r="BC874" s="1909"/>
      <c r="BD874" s="1909"/>
      <c r="BE874" s="1909"/>
      <c r="BF874" s="1909"/>
      <c r="BG874" s="1909"/>
      <c r="BH874" s="1909"/>
      <c r="BI874" s="1909"/>
    </row>
    <row r="875" spans="1:61">
      <c r="A875" s="1956"/>
      <c r="B875" s="1955"/>
      <c r="C875" s="1955"/>
      <c r="D875" s="1955"/>
      <c r="E875" s="1955"/>
      <c r="F875" s="1955"/>
      <c r="G875" s="1955"/>
      <c r="H875" s="1909"/>
      <c r="I875" s="1909"/>
      <c r="J875" s="1909"/>
      <c r="K875" s="1909"/>
      <c r="L875" s="1909"/>
      <c r="M875" s="1909"/>
      <c r="N875" s="1909"/>
      <c r="O875" s="1909"/>
      <c r="P875" s="1909"/>
      <c r="Q875" s="1909"/>
      <c r="R875" s="1909"/>
      <c r="S875" s="1909"/>
      <c r="T875" s="1909"/>
      <c r="U875" s="1909"/>
      <c r="V875" s="1909"/>
      <c r="W875" s="1909"/>
      <c r="X875" s="1909"/>
      <c r="Y875" s="1909"/>
      <c r="Z875" s="1909"/>
      <c r="AA875" s="1909"/>
      <c r="AB875" s="1909"/>
      <c r="AC875" s="1909"/>
      <c r="AD875" s="1909"/>
      <c r="AE875" s="1909"/>
      <c r="AF875" s="1909"/>
      <c r="AG875" s="1909"/>
      <c r="AH875" s="1909"/>
      <c r="AI875" s="1909"/>
      <c r="AJ875" s="1909"/>
      <c r="AK875" s="1909"/>
      <c r="AL875" s="1909"/>
      <c r="AM875" s="1909"/>
      <c r="AN875" s="1909"/>
      <c r="AO875" s="1909"/>
      <c r="AP875" s="1909"/>
      <c r="AQ875" s="1909"/>
      <c r="AR875" s="1909"/>
      <c r="AS875" s="1909"/>
      <c r="AT875" s="1909"/>
      <c r="AU875" s="1909"/>
      <c r="AV875" s="1909"/>
      <c r="AW875" s="1909"/>
      <c r="AX875" s="1909"/>
      <c r="AY875" s="1909"/>
      <c r="AZ875" s="1909"/>
      <c r="BA875" s="1909"/>
      <c r="BB875" s="1909"/>
      <c r="BC875" s="1909"/>
      <c r="BD875" s="1909"/>
      <c r="BE875" s="1909"/>
      <c r="BF875" s="1909"/>
      <c r="BG875" s="1909"/>
      <c r="BH875" s="1909"/>
      <c r="BI875" s="1909"/>
    </row>
    <row r="876" spans="1:61">
      <c r="A876" s="1956"/>
      <c r="B876" s="1955"/>
      <c r="C876" s="1955"/>
      <c r="D876" s="1955"/>
      <c r="E876" s="1955"/>
      <c r="F876" s="1955"/>
      <c r="G876" s="1955"/>
      <c r="H876" s="1909"/>
      <c r="I876" s="1909"/>
      <c r="J876" s="1909"/>
      <c r="K876" s="1909"/>
      <c r="L876" s="1909"/>
      <c r="M876" s="1909"/>
      <c r="N876" s="1909"/>
      <c r="O876" s="1909"/>
      <c r="P876" s="1909"/>
      <c r="Q876" s="1909"/>
      <c r="R876" s="1909"/>
      <c r="S876" s="1909"/>
      <c r="T876" s="1909"/>
      <c r="U876" s="1909"/>
      <c r="V876" s="1909"/>
      <c r="W876" s="1909"/>
      <c r="X876" s="1909"/>
      <c r="Y876" s="1909"/>
      <c r="Z876" s="1909"/>
      <c r="AA876" s="1909"/>
      <c r="AB876" s="1909"/>
      <c r="AC876" s="1909"/>
      <c r="AD876" s="1909"/>
      <c r="AE876" s="1909"/>
      <c r="AF876" s="1909"/>
      <c r="AG876" s="1909"/>
      <c r="AH876" s="1909"/>
      <c r="AI876" s="1909"/>
      <c r="AJ876" s="1909"/>
      <c r="AK876" s="1909"/>
      <c r="AL876" s="1909"/>
      <c r="AM876" s="1909"/>
      <c r="AN876" s="1909"/>
      <c r="AO876" s="1909"/>
      <c r="AP876" s="1909"/>
      <c r="AQ876" s="1909"/>
      <c r="AR876" s="1909"/>
      <c r="AS876" s="1909"/>
      <c r="AT876" s="1909"/>
      <c r="AU876" s="1909"/>
      <c r="AV876" s="1909"/>
      <c r="AW876" s="1909"/>
      <c r="AX876" s="1909"/>
      <c r="AY876" s="1909"/>
      <c r="AZ876" s="1909"/>
      <c r="BA876" s="1909"/>
      <c r="BB876" s="1909"/>
      <c r="BC876" s="1909"/>
      <c r="BD876" s="1909"/>
      <c r="BE876" s="1909"/>
      <c r="BF876" s="1909"/>
      <c r="BG876" s="1909"/>
      <c r="BH876" s="1909"/>
      <c r="BI876" s="1909"/>
    </row>
    <row r="877" spans="1:61">
      <c r="A877" s="1956"/>
      <c r="B877" s="1955"/>
      <c r="C877" s="1955"/>
      <c r="D877" s="1955"/>
      <c r="E877" s="1955"/>
      <c r="F877" s="1955"/>
      <c r="G877" s="1955"/>
      <c r="H877" s="1909"/>
      <c r="I877" s="1909"/>
      <c r="J877" s="1909"/>
      <c r="K877" s="1909"/>
      <c r="L877" s="1909"/>
      <c r="M877" s="1909"/>
      <c r="N877" s="1909"/>
      <c r="O877" s="1909"/>
      <c r="P877" s="1909"/>
      <c r="Q877" s="1909"/>
      <c r="R877" s="1909"/>
      <c r="S877" s="1909"/>
      <c r="T877" s="1909"/>
      <c r="U877" s="1909"/>
      <c r="V877" s="1909"/>
      <c r="W877" s="1909"/>
      <c r="X877" s="1909"/>
      <c r="Y877" s="1909"/>
      <c r="Z877" s="1909"/>
      <c r="AA877" s="1909"/>
      <c r="AB877" s="1909"/>
      <c r="AC877" s="1909"/>
      <c r="AD877" s="1909"/>
      <c r="AE877" s="1909"/>
      <c r="AF877" s="1909"/>
      <c r="AG877" s="1909"/>
      <c r="AH877" s="1909"/>
      <c r="AI877" s="1909"/>
      <c r="AJ877" s="1909"/>
      <c r="AK877" s="1909"/>
      <c r="AL877" s="1909"/>
      <c r="AM877" s="1909"/>
      <c r="AN877" s="1909"/>
      <c r="AO877" s="1909"/>
      <c r="AP877" s="1909"/>
      <c r="AQ877" s="1909"/>
      <c r="AR877" s="1909"/>
      <c r="AS877" s="1909"/>
      <c r="AT877" s="1909"/>
      <c r="AU877" s="1909"/>
      <c r="AV877" s="1909"/>
      <c r="AW877" s="1909"/>
      <c r="AX877" s="1909"/>
      <c r="AY877" s="1909"/>
      <c r="AZ877" s="1909"/>
      <c r="BA877" s="1909"/>
      <c r="BB877" s="1909"/>
      <c r="BC877" s="1909"/>
      <c r="BD877" s="1909"/>
      <c r="BE877" s="1909"/>
      <c r="BF877" s="1909"/>
      <c r="BG877" s="1909"/>
      <c r="BH877" s="1909"/>
      <c r="BI877" s="1909"/>
    </row>
    <row r="878" spans="1:61">
      <c r="A878" s="1956"/>
      <c r="B878" s="1955"/>
      <c r="C878" s="1955"/>
      <c r="D878" s="1955"/>
      <c r="E878" s="1955"/>
      <c r="F878" s="1955"/>
      <c r="G878" s="1955"/>
      <c r="H878" s="1909"/>
      <c r="I878" s="1909"/>
      <c r="J878" s="1909"/>
      <c r="K878" s="1909"/>
      <c r="L878" s="1909"/>
      <c r="M878" s="1909"/>
      <c r="N878" s="1909"/>
      <c r="O878" s="1909"/>
      <c r="P878" s="1909"/>
      <c r="Q878" s="1909"/>
      <c r="R878" s="1909"/>
      <c r="S878" s="1909"/>
      <c r="T878" s="1909"/>
      <c r="U878" s="1909"/>
      <c r="V878" s="1909"/>
      <c r="W878" s="1909"/>
      <c r="X878" s="1909"/>
      <c r="Y878" s="1909"/>
      <c r="Z878" s="1909"/>
      <c r="AA878" s="1909"/>
      <c r="AB878" s="1909"/>
      <c r="AC878" s="1909"/>
      <c r="AD878" s="1909"/>
      <c r="AE878" s="1909"/>
      <c r="AF878" s="1909"/>
      <c r="AG878" s="1909"/>
      <c r="AH878" s="1909"/>
      <c r="AI878" s="1909"/>
      <c r="AJ878" s="1909"/>
      <c r="AK878" s="1909"/>
      <c r="AL878" s="1909"/>
      <c r="AM878" s="1909"/>
      <c r="AN878" s="1909"/>
      <c r="AO878" s="1909"/>
      <c r="AP878" s="1909"/>
      <c r="AQ878" s="1909"/>
      <c r="AR878" s="1909"/>
      <c r="AS878" s="1909"/>
      <c r="AT878" s="1909"/>
      <c r="AU878" s="1909"/>
      <c r="AV878" s="1909"/>
      <c r="AW878" s="1909"/>
      <c r="AX878" s="1909"/>
      <c r="AY878" s="1909"/>
      <c r="AZ878" s="1909"/>
      <c r="BA878" s="1909"/>
      <c r="BB878" s="1909"/>
      <c r="BC878" s="1909"/>
      <c r="BD878" s="1909"/>
      <c r="BE878" s="1909"/>
      <c r="BF878" s="1909"/>
      <c r="BG878" s="1909"/>
      <c r="BH878" s="1909"/>
      <c r="BI878" s="1909"/>
    </row>
    <row r="879" spans="1:61">
      <c r="A879" s="1956"/>
      <c r="B879" s="1955"/>
      <c r="C879" s="1955"/>
      <c r="D879" s="1955"/>
      <c r="E879" s="1955"/>
      <c r="F879" s="1955"/>
      <c r="G879" s="1955"/>
      <c r="H879" s="1909"/>
      <c r="I879" s="1909"/>
      <c r="J879" s="1909"/>
      <c r="K879" s="1909"/>
      <c r="L879" s="1909"/>
      <c r="M879" s="1909"/>
      <c r="N879" s="1909"/>
      <c r="O879" s="1909"/>
      <c r="P879" s="1909"/>
      <c r="Q879" s="1909"/>
      <c r="R879" s="1909"/>
      <c r="S879" s="1909"/>
      <c r="T879" s="1909"/>
      <c r="U879" s="1909"/>
      <c r="V879" s="1909"/>
      <c r="W879" s="1909"/>
      <c r="X879" s="1909"/>
      <c r="Y879" s="1909"/>
      <c r="Z879" s="1909"/>
      <c r="AA879" s="1909"/>
      <c r="AB879" s="1909"/>
      <c r="AC879" s="1909"/>
      <c r="AD879" s="1909"/>
      <c r="AE879" s="1909"/>
      <c r="AF879" s="1909"/>
      <c r="AG879" s="1909"/>
      <c r="AH879" s="1909"/>
      <c r="AI879" s="1909"/>
      <c r="AJ879" s="1909"/>
      <c r="AK879" s="1909"/>
      <c r="AL879" s="1909"/>
      <c r="AM879" s="1909"/>
      <c r="AN879" s="1909"/>
      <c r="AO879" s="1909"/>
      <c r="AP879" s="1909"/>
      <c r="AQ879" s="1909"/>
      <c r="AR879" s="1909"/>
      <c r="AS879" s="1909"/>
      <c r="AT879" s="1909"/>
      <c r="AU879" s="1909"/>
      <c r="AV879" s="1909"/>
      <c r="AW879" s="1909"/>
      <c r="AX879" s="1909"/>
      <c r="AY879" s="1909"/>
      <c r="AZ879" s="1909"/>
      <c r="BA879" s="1909"/>
      <c r="BB879" s="1909"/>
      <c r="BC879" s="1909"/>
      <c r="BD879" s="1909"/>
      <c r="BE879" s="1909"/>
      <c r="BF879" s="1909"/>
      <c r="BG879" s="1909"/>
      <c r="BH879" s="1909"/>
      <c r="BI879" s="1909"/>
    </row>
    <row r="880" spans="1:61">
      <c r="A880" s="1956"/>
      <c r="B880" s="1955"/>
      <c r="C880" s="1955"/>
      <c r="D880" s="1955"/>
      <c r="E880" s="1955"/>
      <c r="F880" s="1955"/>
      <c r="G880" s="1955"/>
      <c r="H880" s="1909"/>
      <c r="I880" s="1909"/>
      <c r="J880" s="1909"/>
      <c r="K880" s="1909"/>
      <c r="L880" s="1909"/>
      <c r="M880" s="1909"/>
      <c r="N880" s="1909"/>
      <c r="O880" s="1909"/>
      <c r="P880" s="1909"/>
      <c r="Q880" s="1909"/>
      <c r="R880" s="1909"/>
      <c r="S880" s="1909"/>
      <c r="T880" s="1909"/>
      <c r="U880" s="1909"/>
      <c r="V880" s="1909"/>
      <c r="W880" s="1909"/>
      <c r="X880" s="1909"/>
      <c r="Y880" s="1909"/>
      <c r="Z880" s="1909"/>
      <c r="AA880" s="1909"/>
      <c r="AB880" s="1909"/>
      <c r="AC880" s="1909"/>
      <c r="AD880" s="1909"/>
      <c r="AE880" s="1909"/>
      <c r="AF880" s="1909"/>
      <c r="AG880" s="1909"/>
      <c r="AH880" s="1909"/>
      <c r="AI880" s="1909"/>
      <c r="AJ880" s="1909"/>
      <c r="AK880" s="1909"/>
      <c r="AL880" s="1909"/>
      <c r="AM880" s="1909"/>
      <c r="AN880" s="1909"/>
      <c r="AO880" s="1909"/>
      <c r="AP880" s="1909"/>
      <c r="AQ880" s="1909"/>
      <c r="AR880" s="1909"/>
      <c r="AS880" s="1909"/>
      <c r="AT880" s="1909"/>
      <c r="AU880" s="1909"/>
      <c r="AV880" s="1909"/>
      <c r="AW880" s="1909"/>
      <c r="AX880" s="1909"/>
      <c r="AY880" s="1909"/>
      <c r="AZ880" s="1909"/>
      <c r="BA880" s="1909"/>
      <c r="BB880" s="1909"/>
      <c r="BC880" s="1909"/>
      <c r="BD880" s="1909"/>
      <c r="BE880" s="1909"/>
      <c r="BF880" s="1909"/>
      <c r="BG880" s="1909"/>
      <c r="BH880" s="1909"/>
      <c r="BI880" s="1909"/>
    </row>
    <row r="881" spans="1:61">
      <c r="A881" s="1956"/>
      <c r="B881" s="1955"/>
      <c r="C881" s="1955"/>
      <c r="D881" s="1955"/>
      <c r="E881" s="1955"/>
      <c r="F881" s="1955"/>
      <c r="G881" s="1955"/>
      <c r="H881" s="1909"/>
      <c r="I881" s="1909"/>
      <c r="J881" s="1909"/>
      <c r="K881" s="1909"/>
      <c r="L881" s="1909"/>
      <c r="M881" s="1909"/>
      <c r="N881" s="1909"/>
      <c r="O881" s="1909"/>
      <c r="P881" s="1909"/>
      <c r="Q881" s="1909"/>
      <c r="R881" s="1909"/>
      <c r="S881" s="1909"/>
      <c r="T881" s="1909"/>
      <c r="U881" s="1909"/>
      <c r="V881" s="1909"/>
      <c r="W881" s="1909"/>
      <c r="X881" s="1909"/>
      <c r="Y881" s="1909"/>
      <c r="Z881" s="1909"/>
      <c r="AA881" s="1909"/>
      <c r="AB881" s="1909"/>
      <c r="AC881" s="1909"/>
      <c r="AD881" s="1909"/>
      <c r="AE881" s="1909"/>
      <c r="AF881" s="1909"/>
      <c r="AG881" s="1909"/>
      <c r="AH881" s="1909"/>
      <c r="AI881" s="1909"/>
      <c r="AJ881" s="1909"/>
      <c r="AK881" s="1909"/>
      <c r="AL881" s="1909"/>
      <c r="AM881" s="1909"/>
      <c r="AN881" s="1909"/>
      <c r="AO881" s="1909"/>
      <c r="AP881" s="1909"/>
      <c r="AQ881" s="1909"/>
      <c r="AR881" s="1909"/>
      <c r="AS881" s="1909"/>
      <c r="AT881" s="1909"/>
      <c r="AU881" s="1909"/>
      <c r="AV881" s="1909"/>
      <c r="AW881" s="1909"/>
      <c r="AX881" s="1909"/>
      <c r="AY881" s="1909"/>
      <c r="AZ881" s="1909"/>
      <c r="BA881" s="1909"/>
      <c r="BB881" s="1909"/>
      <c r="BC881" s="1909"/>
      <c r="BD881" s="1909"/>
      <c r="BE881" s="1909"/>
      <c r="BF881" s="1909"/>
      <c r="BG881" s="1909"/>
      <c r="BH881" s="1909"/>
      <c r="BI881" s="1909"/>
    </row>
    <row r="882" spans="1:61">
      <c r="A882" s="1956"/>
      <c r="B882" s="1955"/>
      <c r="C882" s="1955"/>
      <c r="D882" s="1955"/>
      <c r="E882" s="1955"/>
      <c r="F882" s="1955"/>
      <c r="G882" s="1955"/>
      <c r="H882" s="1909"/>
      <c r="I882" s="1909"/>
      <c r="J882" s="1909"/>
      <c r="K882" s="1909"/>
      <c r="L882" s="1909"/>
      <c r="M882" s="1909"/>
      <c r="N882" s="1909"/>
      <c r="O882" s="1909"/>
      <c r="P882" s="1909"/>
      <c r="Q882" s="1909"/>
      <c r="R882" s="1909"/>
      <c r="S882" s="1909"/>
      <c r="T882" s="1909"/>
      <c r="U882" s="1909"/>
      <c r="V882" s="1909"/>
      <c r="W882" s="1909"/>
      <c r="X882" s="1909"/>
      <c r="Y882" s="1909"/>
      <c r="Z882" s="1909"/>
      <c r="AA882" s="1909"/>
      <c r="AB882" s="1909"/>
      <c r="AC882" s="1909"/>
      <c r="AD882" s="1909"/>
      <c r="AE882" s="1909"/>
      <c r="AF882" s="1909"/>
      <c r="AG882" s="1909"/>
      <c r="AH882" s="1909"/>
      <c r="AI882" s="1909"/>
      <c r="AJ882" s="1909"/>
      <c r="AK882" s="1909"/>
      <c r="AL882" s="1909"/>
      <c r="AM882" s="1909"/>
      <c r="AN882" s="1909"/>
      <c r="AO882" s="1909"/>
      <c r="AP882" s="1909"/>
      <c r="AQ882" s="1909"/>
      <c r="AR882" s="1909"/>
      <c r="AS882" s="1909"/>
      <c r="AT882" s="1909"/>
      <c r="AU882" s="1909"/>
      <c r="AV882" s="1909"/>
      <c r="AW882" s="1909"/>
      <c r="AX882" s="1909"/>
      <c r="AY882" s="1909"/>
      <c r="AZ882" s="1909"/>
      <c r="BA882" s="1909"/>
      <c r="BB882" s="1909"/>
      <c r="BC882" s="1909"/>
      <c r="BD882" s="1909"/>
      <c r="BE882" s="1909"/>
      <c r="BF882" s="1909"/>
      <c r="BG882" s="1909"/>
      <c r="BH882" s="1909"/>
      <c r="BI882" s="1909"/>
    </row>
    <row r="883" spans="1:61">
      <c r="A883" s="1956"/>
      <c r="B883" s="1955"/>
      <c r="C883" s="1955"/>
      <c r="D883" s="1955"/>
      <c r="E883" s="1955"/>
      <c r="F883" s="1955"/>
      <c r="G883" s="1955"/>
      <c r="H883" s="1909"/>
      <c r="I883" s="1909"/>
      <c r="J883" s="1909"/>
      <c r="K883" s="1909"/>
      <c r="L883" s="1909"/>
      <c r="M883" s="1909"/>
      <c r="N883" s="1909"/>
      <c r="O883" s="1909"/>
      <c r="P883" s="1909"/>
      <c r="Q883" s="1909"/>
      <c r="R883" s="1909"/>
      <c r="S883" s="1909"/>
      <c r="T883" s="1909"/>
      <c r="U883" s="1909"/>
      <c r="V883" s="1909"/>
      <c r="W883" s="1909"/>
      <c r="X883" s="1909"/>
      <c r="Y883" s="1909"/>
      <c r="Z883" s="1909"/>
      <c r="AA883" s="1909"/>
      <c r="AB883" s="1909"/>
      <c r="AC883" s="1909"/>
      <c r="AD883" s="1909"/>
      <c r="AE883" s="1909"/>
      <c r="AF883" s="1909"/>
      <c r="AG883" s="1909"/>
      <c r="AH883" s="1909"/>
      <c r="AI883" s="1909"/>
      <c r="AJ883" s="1909"/>
      <c r="AK883" s="1909"/>
      <c r="AL883" s="1909"/>
      <c r="AM883" s="1909"/>
      <c r="AN883" s="1909"/>
      <c r="AO883" s="1909"/>
      <c r="AP883" s="1909"/>
      <c r="AQ883" s="1909"/>
      <c r="AR883" s="1909"/>
      <c r="AS883" s="1909"/>
      <c r="AT883" s="1909"/>
      <c r="AU883" s="1909"/>
      <c r="AV883" s="1909"/>
      <c r="AW883" s="1909"/>
      <c r="AX883" s="1909"/>
      <c r="AY883" s="1909"/>
      <c r="AZ883" s="1909"/>
      <c r="BA883" s="1909"/>
      <c r="BB883" s="1909"/>
      <c r="BC883" s="1909"/>
      <c r="BD883" s="1909"/>
      <c r="BE883" s="1909"/>
      <c r="BF883" s="1909"/>
      <c r="BG883" s="1909"/>
      <c r="BH883" s="1909"/>
      <c r="BI883" s="1909"/>
    </row>
    <row r="884" spans="1:61">
      <c r="A884" s="1956"/>
      <c r="B884" s="1955"/>
      <c r="C884" s="1955"/>
      <c r="D884" s="1955"/>
      <c r="E884" s="1955"/>
      <c r="F884" s="1955"/>
      <c r="G884" s="1955"/>
      <c r="H884" s="1909"/>
      <c r="I884" s="1909"/>
      <c r="J884" s="1909"/>
      <c r="K884" s="1909"/>
      <c r="L884" s="1909"/>
      <c r="M884" s="1909"/>
      <c r="N884" s="1909"/>
      <c r="O884" s="1909"/>
      <c r="P884" s="1909"/>
      <c r="Q884" s="1909"/>
      <c r="R884" s="1909"/>
      <c r="S884" s="1909"/>
      <c r="T884" s="1909"/>
      <c r="U884" s="1909"/>
      <c r="V884" s="1909"/>
      <c r="W884" s="1909"/>
      <c r="X884" s="1909"/>
      <c r="Y884" s="1909"/>
      <c r="Z884" s="1909"/>
      <c r="AA884" s="1909"/>
      <c r="AB884" s="1909"/>
      <c r="AC884" s="1909"/>
      <c r="AD884" s="1909"/>
      <c r="AE884" s="1909"/>
      <c r="AF884" s="1909"/>
      <c r="AG884" s="1909"/>
      <c r="AH884" s="1909"/>
      <c r="AI884" s="1909"/>
      <c r="AJ884" s="1909"/>
      <c r="AK884" s="1909"/>
      <c r="AL884" s="1909"/>
      <c r="AM884" s="1909"/>
      <c r="AN884" s="1909"/>
      <c r="AO884" s="1909"/>
      <c r="AP884" s="1909"/>
      <c r="AQ884" s="1909"/>
      <c r="AR884" s="1909"/>
      <c r="AS884" s="1909"/>
      <c r="AT884" s="1909"/>
      <c r="AU884" s="1909"/>
      <c r="AV884" s="1909"/>
      <c r="AW884" s="1909"/>
      <c r="AX884" s="1909"/>
      <c r="AY884" s="1909"/>
      <c r="AZ884" s="1909"/>
      <c r="BA884" s="1909"/>
      <c r="BB884" s="1909"/>
      <c r="BC884" s="1909"/>
      <c r="BD884" s="1909"/>
      <c r="BE884" s="1909"/>
      <c r="BF884" s="1909"/>
      <c r="BG884" s="1909"/>
      <c r="BH884" s="1909"/>
      <c r="BI884" s="1909"/>
    </row>
    <row r="885" spans="1:61">
      <c r="A885" s="1956"/>
      <c r="B885" s="1955"/>
      <c r="C885" s="1955"/>
      <c r="D885" s="1955"/>
      <c r="E885" s="1955"/>
      <c r="F885" s="1955"/>
      <c r="G885" s="1955"/>
      <c r="H885" s="1909"/>
      <c r="I885" s="1909"/>
      <c r="J885" s="1909"/>
      <c r="K885" s="1909"/>
      <c r="L885" s="1909"/>
      <c r="M885" s="1909"/>
      <c r="N885" s="1909"/>
      <c r="O885" s="1909"/>
      <c r="P885" s="1909"/>
      <c r="Q885" s="1909"/>
      <c r="R885" s="1909"/>
      <c r="S885" s="1909"/>
      <c r="T885" s="1909"/>
      <c r="U885" s="1909"/>
      <c r="V885" s="1909"/>
      <c r="W885" s="1909"/>
      <c r="X885" s="1909"/>
      <c r="Y885" s="1909"/>
      <c r="Z885" s="1909"/>
      <c r="AA885" s="1909"/>
      <c r="AB885" s="1909"/>
      <c r="AC885" s="1909"/>
      <c r="AD885" s="1909"/>
      <c r="AE885" s="1909"/>
      <c r="AF885" s="1909"/>
      <c r="AG885" s="1909"/>
      <c r="AH885" s="1909"/>
      <c r="AI885" s="1909"/>
      <c r="AJ885" s="1909"/>
      <c r="AK885" s="1909"/>
      <c r="AL885" s="1909"/>
      <c r="AM885" s="1909"/>
      <c r="AN885" s="1909"/>
      <c r="AO885" s="1909"/>
      <c r="AP885" s="1909"/>
      <c r="AQ885" s="1909"/>
      <c r="AR885" s="1909"/>
      <c r="AS885" s="1909"/>
      <c r="AT885" s="1909"/>
      <c r="AU885" s="1909"/>
      <c r="AV885" s="1909"/>
      <c r="AW885" s="1909"/>
      <c r="AX885" s="1909"/>
      <c r="AY885" s="1909"/>
      <c r="AZ885" s="1909"/>
      <c r="BA885" s="1909"/>
      <c r="BB885" s="1909"/>
      <c r="BC885" s="1909"/>
      <c r="BD885" s="1909"/>
      <c r="BE885" s="1909"/>
      <c r="BF885" s="1909"/>
      <c r="BG885" s="1909"/>
      <c r="BH885" s="1909"/>
      <c r="BI885" s="1909"/>
    </row>
    <row r="886" spans="1:61">
      <c r="A886" s="1956"/>
      <c r="B886" s="1955"/>
      <c r="C886" s="1955"/>
      <c r="D886" s="1955"/>
      <c r="E886" s="1955"/>
      <c r="F886" s="1955"/>
      <c r="G886" s="1955"/>
      <c r="H886" s="1909"/>
      <c r="I886" s="1909"/>
      <c r="J886" s="1909"/>
      <c r="K886" s="1909"/>
      <c r="L886" s="1909"/>
      <c r="M886" s="1909"/>
      <c r="N886" s="1909"/>
      <c r="O886" s="1909"/>
      <c r="P886" s="1909"/>
      <c r="Q886" s="1909"/>
      <c r="R886" s="1909"/>
      <c r="S886" s="1909"/>
      <c r="T886" s="1909"/>
      <c r="U886" s="1909"/>
      <c r="V886" s="1909"/>
      <c r="W886" s="1909"/>
      <c r="X886" s="1909"/>
      <c r="Y886" s="1909"/>
      <c r="Z886" s="1909"/>
      <c r="AA886" s="1909"/>
      <c r="AB886" s="1909"/>
      <c r="AC886" s="1909"/>
      <c r="AD886" s="1909"/>
      <c r="AE886" s="1909"/>
      <c r="AF886" s="1909"/>
      <c r="AG886" s="1909"/>
      <c r="AH886" s="1909"/>
      <c r="AI886" s="1909"/>
      <c r="AJ886" s="1909"/>
      <c r="AK886" s="1909"/>
      <c r="AL886" s="1909"/>
      <c r="AM886" s="1909"/>
      <c r="AN886" s="1909"/>
      <c r="AO886" s="1909"/>
      <c r="AP886" s="1909"/>
      <c r="AQ886" s="1909"/>
      <c r="AR886" s="1909"/>
      <c r="AS886" s="1909"/>
      <c r="AT886" s="1909"/>
      <c r="AU886" s="1909"/>
      <c r="AV886" s="1909"/>
      <c r="AW886" s="1909"/>
      <c r="AX886" s="1909"/>
      <c r="AY886" s="1909"/>
      <c r="AZ886" s="1909"/>
      <c r="BA886" s="1909"/>
      <c r="BB886" s="1909"/>
      <c r="BC886" s="1909"/>
      <c r="BD886" s="1909"/>
      <c r="BE886" s="1909"/>
      <c r="BF886" s="1909"/>
      <c r="BG886" s="1909"/>
      <c r="BH886" s="1909"/>
      <c r="BI886" s="1909"/>
    </row>
    <row r="887" spans="1:61">
      <c r="A887" s="1956"/>
      <c r="B887" s="1955"/>
      <c r="C887" s="1955"/>
      <c r="D887" s="1955"/>
      <c r="E887" s="1955"/>
      <c r="F887" s="1955"/>
      <c r="G887" s="1955"/>
      <c r="H887" s="1909"/>
      <c r="I887" s="1909"/>
      <c r="J887" s="1909"/>
      <c r="K887" s="1909"/>
      <c r="L887" s="1909"/>
      <c r="M887" s="1909"/>
      <c r="N887" s="1909"/>
      <c r="O887" s="1909"/>
      <c r="P887" s="1909"/>
      <c r="Q887" s="1909"/>
      <c r="R887" s="1909"/>
      <c r="S887" s="1909"/>
      <c r="T887" s="1909"/>
      <c r="U887" s="1909"/>
      <c r="V887" s="1909"/>
      <c r="W887" s="1909"/>
      <c r="X887" s="1909"/>
      <c r="Y887" s="1909"/>
      <c r="Z887" s="1909"/>
      <c r="AA887" s="1909"/>
      <c r="AB887" s="1909"/>
      <c r="AC887" s="1909"/>
      <c r="AD887" s="1909"/>
      <c r="AE887" s="1909"/>
      <c r="AF887" s="1909"/>
      <c r="AG887" s="1909"/>
      <c r="AH887" s="1909"/>
      <c r="AI887" s="1909"/>
      <c r="AJ887" s="1909"/>
      <c r="AK887" s="1909"/>
      <c r="AL887" s="1909"/>
      <c r="AM887" s="1909"/>
      <c r="AN887" s="1909"/>
      <c r="AO887" s="1909"/>
      <c r="AP887" s="1909"/>
      <c r="AQ887" s="1909"/>
      <c r="AR887" s="1909"/>
      <c r="AS887" s="1909"/>
      <c r="AT887" s="1909"/>
      <c r="AU887" s="1909"/>
      <c r="AV887" s="1909"/>
      <c r="AW887" s="1909"/>
      <c r="AX887" s="1909"/>
      <c r="AY887" s="1909"/>
      <c r="AZ887" s="1909"/>
      <c r="BA887" s="1909"/>
      <c r="BB887" s="1909"/>
      <c r="BC887" s="1909"/>
      <c r="BD887" s="1909"/>
      <c r="BE887" s="1909"/>
      <c r="BF887" s="1909"/>
      <c r="BG887" s="1909"/>
      <c r="BH887" s="1909"/>
      <c r="BI887" s="1909"/>
    </row>
    <row r="888" spans="1:61">
      <c r="A888" s="1956"/>
      <c r="B888" s="1955"/>
      <c r="C888" s="1955"/>
      <c r="D888" s="1955"/>
      <c r="E888" s="1955"/>
      <c r="F888" s="1955"/>
      <c r="G888" s="1955"/>
      <c r="H888" s="1909"/>
      <c r="I888" s="1909"/>
      <c r="J888" s="1909"/>
      <c r="K888" s="1909"/>
      <c r="L888" s="1909"/>
      <c r="M888" s="1909"/>
      <c r="N888" s="1909"/>
      <c r="O888" s="1909"/>
      <c r="P888" s="1909"/>
      <c r="Q888" s="1909"/>
      <c r="R888" s="1909"/>
      <c r="S888" s="1909"/>
      <c r="T888" s="1909"/>
      <c r="U888" s="1909"/>
      <c r="V888" s="1909"/>
      <c r="W888" s="1909"/>
      <c r="X888" s="1909"/>
      <c r="Y888" s="1909"/>
      <c r="Z888" s="1909"/>
      <c r="AA888" s="1909"/>
      <c r="AB888" s="1909"/>
      <c r="AC888" s="1909"/>
      <c r="AD888" s="1909"/>
      <c r="AE888" s="1909"/>
      <c r="AF888" s="1909"/>
      <c r="AG888" s="1909"/>
      <c r="AH888" s="1909"/>
      <c r="AI888" s="1909"/>
      <c r="AJ888" s="1909"/>
      <c r="AK888" s="1909"/>
      <c r="AL888" s="1909"/>
      <c r="AM888" s="1909"/>
      <c r="AN888" s="1909"/>
      <c r="AO888" s="1909"/>
      <c r="AP888" s="1909"/>
      <c r="AQ888" s="1909"/>
      <c r="AR888" s="1909"/>
      <c r="AS888" s="1909"/>
      <c r="AT888" s="1909"/>
      <c r="AU888" s="1909"/>
      <c r="AV888" s="1909"/>
      <c r="AW888" s="1909"/>
      <c r="AX888" s="1909"/>
      <c r="AY888" s="1909"/>
      <c r="AZ888" s="1909"/>
      <c r="BA888" s="1909"/>
      <c r="BB888" s="1909"/>
      <c r="BC888" s="1909"/>
      <c r="BD888" s="1909"/>
      <c r="BE888" s="1909"/>
      <c r="BF888" s="1909"/>
      <c r="BG888" s="1909"/>
      <c r="BH888" s="1909"/>
      <c r="BI888" s="1909"/>
    </row>
    <row r="889" spans="1:61">
      <c r="A889" s="1956"/>
      <c r="B889" s="1955"/>
      <c r="C889" s="1955"/>
      <c r="D889" s="1955"/>
      <c r="E889" s="1955"/>
      <c r="F889" s="1955"/>
      <c r="G889" s="1955"/>
      <c r="H889" s="1909"/>
      <c r="I889" s="1909"/>
      <c r="J889" s="1909"/>
      <c r="K889" s="1909"/>
      <c r="L889" s="1909"/>
      <c r="M889" s="1909"/>
      <c r="N889" s="1909"/>
      <c r="O889" s="1909"/>
      <c r="P889" s="1909"/>
      <c r="Q889" s="1909"/>
      <c r="R889" s="1909"/>
      <c r="S889" s="1909"/>
      <c r="T889" s="1909"/>
      <c r="U889" s="1909"/>
      <c r="V889" s="1909"/>
      <c r="W889" s="1909"/>
      <c r="X889" s="1909"/>
      <c r="Y889" s="1909"/>
      <c r="Z889" s="1909"/>
      <c r="AA889" s="1909"/>
      <c r="AB889" s="1909"/>
      <c r="AC889" s="1909"/>
      <c r="AD889" s="1909"/>
      <c r="AE889" s="1909"/>
      <c r="AF889" s="1909"/>
      <c r="AG889" s="1909"/>
      <c r="AH889" s="1909"/>
      <c r="AI889" s="1909"/>
      <c r="AJ889" s="1909"/>
      <c r="AK889" s="1909"/>
      <c r="AL889" s="1909"/>
      <c r="AM889" s="1909"/>
      <c r="AN889" s="1909"/>
      <c r="AO889" s="1909"/>
      <c r="AP889" s="1909"/>
      <c r="AQ889" s="1909"/>
      <c r="AR889" s="1909"/>
      <c r="AS889" s="1909"/>
      <c r="AT889" s="1909"/>
      <c r="AU889" s="1909"/>
      <c r="AV889" s="1909"/>
      <c r="AW889" s="1909"/>
      <c r="AX889" s="1909"/>
      <c r="AY889" s="1909"/>
      <c r="AZ889" s="1909"/>
      <c r="BA889" s="1909"/>
      <c r="BB889" s="1909"/>
      <c r="BC889" s="1909"/>
      <c r="BD889" s="1909"/>
      <c r="BE889" s="1909"/>
      <c r="BF889" s="1909"/>
      <c r="BG889" s="1909"/>
      <c r="BH889" s="1909"/>
      <c r="BI889" s="1909"/>
    </row>
    <row r="890" spans="1:61">
      <c r="A890" s="1956"/>
      <c r="B890" s="1955"/>
      <c r="C890" s="1955"/>
      <c r="D890" s="1955"/>
      <c r="E890" s="1955"/>
      <c r="F890" s="1955"/>
      <c r="G890" s="1955"/>
      <c r="H890" s="1909"/>
      <c r="I890" s="1909"/>
      <c r="J890" s="1909"/>
      <c r="K890" s="1909"/>
      <c r="L890" s="1909"/>
      <c r="M890" s="1909"/>
      <c r="N890" s="1909"/>
      <c r="O890" s="1909"/>
      <c r="P890" s="1909"/>
      <c r="Q890" s="1909"/>
      <c r="R890" s="1909"/>
      <c r="S890" s="1909"/>
      <c r="T890" s="1909"/>
      <c r="U890" s="1909"/>
      <c r="V890" s="1909"/>
      <c r="W890" s="1909"/>
      <c r="X890" s="1909"/>
      <c r="Y890" s="1909"/>
      <c r="Z890" s="1909"/>
      <c r="AA890" s="1909"/>
      <c r="AB890" s="1909"/>
      <c r="AC890" s="1909"/>
      <c r="AD890" s="1909"/>
      <c r="AE890" s="1909"/>
      <c r="AF890" s="1909"/>
      <c r="AG890" s="1909"/>
      <c r="AH890" s="1909"/>
      <c r="AI890" s="1909"/>
      <c r="AJ890" s="1909"/>
      <c r="AK890" s="1909"/>
      <c r="AL890" s="1909"/>
      <c r="AM890" s="1909"/>
      <c r="AN890" s="1909"/>
      <c r="AO890" s="1909"/>
      <c r="AP890" s="1909"/>
      <c r="AQ890" s="1909"/>
      <c r="AR890" s="1909"/>
      <c r="AS890" s="1909"/>
      <c r="AT890" s="1909"/>
      <c r="AU890" s="1909"/>
      <c r="AV890" s="1909"/>
      <c r="AW890" s="1909"/>
      <c r="AX890" s="1909"/>
      <c r="AY890" s="1909"/>
      <c r="AZ890" s="1909"/>
      <c r="BA890" s="1909"/>
      <c r="BB890" s="1909"/>
      <c r="BC890" s="1909"/>
      <c r="BD890" s="1909"/>
      <c r="BE890" s="1909"/>
      <c r="BF890" s="1909"/>
      <c r="BG890" s="1909"/>
      <c r="BH890" s="1909"/>
      <c r="BI890" s="1909"/>
    </row>
    <row r="891" spans="1:61">
      <c r="A891" s="1956"/>
      <c r="B891" s="1955"/>
      <c r="C891" s="1955"/>
      <c r="D891" s="1955"/>
      <c r="E891" s="1955"/>
      <c r="F891" s="1955"/>
      <c r="G891" s="1955"/>
      <c r="H891" s="1909"/>
      <c r="I891" s="1909"/>
      <c r="J891" s="1909"/>
      <c r="K891" s="1909"/>
      <c r="L891" s="1909"/>
      <c r="M891" s="1909"/>
      <c r="N891" s="1909"/>
      <c r="O891" s="1909"/>
      <c r="P891" s="1909"/>
      <c r="Q891" s="1909"/>
      <c r="R891" s="1909"/>
      <c r="S891" s="1909"/>
      <c r="T891" s="1909"/>
      <c r="U891" s="1909"/>
      <c r="V891" s="1909"/>
      <c r="W891" s="1909"/>
      <c r="X891" s="1909"/>
      <c r="Y891" s="1909"/>
      <c r="Z891" s="1909"/>
      <c r="AA891" s="1909"/>
      <c r="AB891" s="1909"/>
      <c r="AC891" s="1909"/>
      <c r="AD891" s="1909"/>
      <c r="AE891" s="1909"/>
      <c r="AF891" s="1909"/>
      <c r="AG891" s="1909"/>
      <c r="AH891" s="1909"/>
      <c r="AI891" s="1909"/>
      <c r="AJ891" s="1909"/>
      <c r="AK891" s="1909"/>
      <c r="AL891" s="1909"/>
      <c r="AM891" s="1909"/>
      <c r="AN891" s="1909"/>
      <c r="AO891" s="1909"/>
      <c r="AP891" s="1909"/>
      <c r="AQ891" s="1909"/>
      <c r="AR891" s="1909"/>
      <c r="AS891" s="1909"/>
      <c r="AT891" s="1909"/>
      <c r="AU891" s="1909"/>
      <c r="AV891" s="1909"/>
      <c r="AW891" s="1909"/>
      <c r="AX891" s="1909"/>
      <c r="AY891" s="1909"/>
      <c r="AZ891" s="1909"/>
      <c r="BA891" s="1909"/>
      <c r="BB891" s="1909"/>
      <c r="BC891" s="1909"/>
      <c r="BD891" s="1909"/>
      <c r="BE891" s="1909"/>
      <c r="BF891" s="1909"/>
      <c r="BG891" s="1909"/>
      <c r="BH891" s="1909"/>
      <c r="BI891" s="1909"/>
    </row>
    <row r="892" spans="1:61">
      <c r="A892" s="1956"/>
      <c r="B892" s="1955"/>
      <c r="C892" s="1955"/>
      <c r="D892" s="1955"/>
      <c r="E892" s="1955"/>
      <c r="F892" s="1955"/>
      <c r="G892" s="1955"/>
      <c r="H892" s="1909"/>
      <c r="I892" s="1909"/>
      <c r="J892" s="1909"/>
      <c r="K892" s="1909"/>
      <c r="L892" s="1909"/>
      <c r="M892" s="1909"/>
      <c r="N892" s="1909"/>
      <c r="O892" s="1909"/>
      <c r="P892" s="1909"/>
      <c r="Q892" s="1909"/>
      <c r="R892" s="1909"/>
      <c r="S892" s="1909"/>
      <c r="T892" s="1909"/>
      <c r="U892" s="1909"/>
      <c r="V892" s="1909"/>
      <c r="W892" s="1909"/>
      <c r="X892" s="1909"/>
      <c r="Y892" s="1909"/>
      <c r="Z892" s="1909"/>
      <c r="AA892" s="1909"/>
      <c r="AB892" s="1909"/>
      <c r="AC892" s="1909"/>
      <c r="AD892" s="1909"/>
      <c r="AE892" s="1909"/>
      <c r="AF892" s="1909"/>
      <c r="AG892" s="1909"/>
      <c r="AH892" s="1909"/>
      <c r="AI892" s="1909"/>
      <c r="AJ892" s="1909"/>
      <c r="AK892" s="1909"/>
      <c r="AL892" s="1909"/>
      <c r="AM892" s="1909"/>
      <c r="AN892" s="1909"/>
      <c r="AO892" s="1909"/>
      <c r="AP892" s="1909"/>
      <c r="AQ892" s="1909"/>
      <c r="AR892" s="1909"/>
      <c r="AS892" s="1909"/>
      <c r="AT892" s="1909"/>
      <c r="AU892" s="1909"/>
      <c r="AV892" s="1909"/>
      <c r="AW892" s="1909"/>
      <c r="AX892" s="1909"/>
      <c r="AY892" s="1909"/>
      <c r="AZ892" s="1909"/>
      <c r="BA892" s="1909"/>
      <c r="BB892" s="1909"/>
      <c r="BC892" s="1909"/>
      <c r="BD892" s="1909"/>
      <c r="BE892" s="1909"/>
      <c r="BF892" s="1909"/>
      <c r="BG892" s="1909"/>
      <c r="BH892" s="1909"/>
      <c r="BI892" s="1909"/>
    </row>
    <row r="893" spans="1:61">
      <c r="A893" s="1956"/>
      <c r="B893" s="1955"/>
      <c r="C893" s="1955"/>
      <c r="D893" s="1955"/>
      <c r="E893" s="1955"/>
      <c r="F893" s="1955"/>
      <c r="G893" s="1955"/>
      <c r="H893" s="1909"/>
      <c r="I893" s="1909"/>
      <c r="J893" s="1909"/>
      <c r="K893" s="1909"/>
      <c r="L893" s="1909"/>
      <c r="M893" s="1909"/>
      <c r="N893" s="1909"/>
      <c r="O893" s="1909"/>
      <c r="P893" s="1909"/>
      <c r="Q893" s="1909"/>
      <c r="R893" s="1909"/>
      <c r="S893" s="1909"/>
      <c r="T893" s="1909"/>
      <c r="U893" s="1909"/>
      <c r="V893" s="1909"/>
      <c r="W893" s="1909"/>
      <c r="X893" s="1909"/>
      <c r="Y893" s="1909"/>
      <c r="Z893" s="1909"/>
      <c r="AA893" s="1909"/>
      <c r="AB893" s="1909"/>
      <c r="AC893" s="1909"/>
      <c r="AD893" s="1909"/>
      <c r="AE893" s="1909"/>
      <c r="AF893" s="1909"/>
      <c r="AG893" s="1909"/>
      <c r="AH893" s="1909"/>
      <c r="AI893" s="1909"/>
      <c r="AJ893" s="1909"/>
      <c r="AK893" s="1909"/>
      <c r="AL893" s="1909"/>
      <c r="AM893" s="1909"/>
      <c r="AN893" s="1909"/>
      <c r="AO893" s="1909"/>
      <c r="AP893" s="1909"/>
      <c r="AQ893" s="1909"/>
      <c r="AR893" s="1909"/>
      <c r="AS893" s="1909"/>
      <c r="AT893" s="1909"/>
      <c r="AU893" s="1909"/>
      <c r="AV893" s="1909"/>
      <c r="AW893" s="1909"/>
      <c r="AX893" s="1909"/>
      <c r="AY893" s="1909"/>
      <c r="AZ893" s="1909"/>
      <c r="BA893" s="1909"/>
      <c r="BB893" s="1909"/>
      <c r="BC893" s="1909"/>
      <c r="BD893" s="1909"/>
      <c r="BE893" s="1909"/>
      <c r="BF893" s="1909"/>
      <c r="BG893" s="1909"/>
      <c r="BH893" s="1909"/>
      <c r="BI893" s="1909"/>
    </row>
    <row r="894" spans="1:61">
      <c r="A894" s="1956"/>
      <c r="B894" s="1955"/>
      <c r="C894" s="1955"/>
      <c r="D894" s="1955"/>
      <c r="E894" s="1955"/>
      <c r="F894" s="1955"/>
      <c r="G894" s="1955"/>
      <c r="H894" s="1909"/>
      <c r="I894" s="1909"/>
      <c r="J894" s="1909"/>
      <c r="K894" s="1909"/>
      <c r="L894" s="1909"/>
      <c r="M894" s="1909"/>
      <c r="N894" s="1909"/>
      <c r="O894" s="1909"/>
      <c r="P894" s="1909"/>
      <c r="Q894" s="1909"/>
      <c r="R894" s="1909"/>
      <c r="S894" s="1909"/>
      <c r="T894" s="1909"/>
      <c r="U894" s="1909"/>
      <c r="V894" s="1909"/>
      <c r="W894" s="1909"/>
      <c r="X894" s="1909"/>
      <c r="Y894" s="1909"/>
      <c r="Z894" s="1909"/>
      <c r="AA894" s="1909"/>
      <c r="AB894" s="1909"/>
      <c r="AC894" s="1909"/>
      <c r="AD894" s="1909"/>
      <c r="AE894" s="1909"/>
      <c r="AF894" s="1909"/>
      <c r="AG894" s="1909"/>
      <c r="AH894" s="1909"/>
      <c r="AI894" s="1909"/>
      <c r="AJ894" s="1909"/>
      <c r="AK894" s="1909"/>
      <c r="AL894" s="1909"/>
      <c r="AM894" s="1909"/>
      <c r="AN894" s="1909"/>
      <c r="AO894" s="1909"/>
      <c r="AP894" s="1909"/>
      <c r="AQ894" s="1909"/>
      <c r="AR894" s="1909"/>
      <c r="AS894" s="1909"/>
      <c r="AT894" s="1909"/>
      <c r="AU894" s="1909"/>
      <c r="AV894" s="1909"/>
      <c r="AW894" s="1909"/>
      <c r="AX894" s="1909"/>
      <c r="AY894" s="1909"/>
      <c r="AZ894" s="1909"/>
      <c r="BA894" s="1909"/>
      <c r="BB894" s="1909"/>
      <c r="BC894" s="1909"/>
      <c r="BD894" s="1909"/>
      <c r="BE894" s="1909"/>
      <c r="BF894" s="1909"/>
      <c r="BG894" s="1909"/>
      <c r="BH894" s="1909"/>
      <c r="BI894" s="1909"/>
    </row>
    <row r="895" spans="1:61">
      <c r="A895" s="1956"/>
      <c r="B895" s="1955"/>
      <c r="C895" s="1955"/>
      <c r="D895" s="1955"/>
      <c r="E895" s="1955"/>
      <c r="F895" s="1955"/>
      <c r="G895" s="1955"/>
      <c r="H895" s="1909"/>
      <c r="I895" s="1909"/>
      <c r="J895" s="1909"/>
      <c r="K895" s="1909"/>
      <c r="L895" s="1909"/>
      <c r="M895" s="1909"/>
      <c r="N895" s="1909"/>
      <c r="O895" s="1909"/>
      <c r="P895" s="1909"/>
      <c r="Q895" s="1909"/>
      <c r="R895" s="1909"/>
      <c r="S895" s="1909"/>
      <c r="T895" s="1909"/>
      <c r="U895" s="1909"/>
      <c r="V895" s="1909"/>
      <c r="W895" s="1909"/>
      <c r="X895" s="1909"/>
      <c r="Y895" s="1909"/>
      <c r="Z895" s="1909"/>
      <c r="AA895" s="1909"/>
      <c r="AB895" s="1909"/>
      <c r="AC895" s="1909"/>
      <c r="AD895" s="1909"/>
      <c r="AE895" s="1909"/>
      <c r="AF895" s="1909"/>
      <c r="AG895" s="1909"/>
      <c r="AH895" s="1909"/>
      <c r="AI895" s="1909"/>
      <c r="AJ895" s="1909"/>
      <c r="AK895" s="1909"/>
      <c r="AL895" s="1909"/>
      <c r="AM895" s="1909"/>
      <c r="AN895" s="1909"/>
      <c r="AO895" s="1909"/>
      <c r="AP895" s="1909"/>
      <c r="AQ895" s="1909"/>
      <c r="AR895" s="1909"/>
      <c r="AS895" s="1909"/>
      <c r="AT895" s="1909"/>
      <c r="AU895" s="1909"/>
      <c r="AV895" s="1909"/>
      <c r="AW895" s="1909"/>
      <c r="AX895" s="1909"/>
      <c r="AY895" s="1909"/>
      <c r="AZ895" s="1909"/>
      <c r="BA895" s="1909"/>
      <c r="BB895" s="1909"/>
      <c r="BC895" s="1909"/>
      <c r="BD895" s="1909"/>
      <c r="BE895" s="1909"/>
      <c r="BF895" s="1909"/>
      <c r="BG895" s="1909"/>
      <c r="BH895" s="1909"/>
      <c r="BI895" s="1909"/>
    </row>
    <row r="896" spans="1:61">
      <c r="A896" s="1956"/>
      <c r="B896" s="1955"/>
      <c r="C896" s="1955"/>
      <c r="D896" s="1955"/>
      <c r="E896" s="1955"/>
      <c r="F896" s="1955"/>
      <c r="G896" s="1955"/>
      <c r="H896" s="1909"/>
      <c r="I896" s="1909"/>
      <c r="J896" s="1909"/>
      <c r="K896" s="1909"/>
      <c r="L896" s="1909"/>
      <c r="M896" s="1909"/>
      <c r="N896" s="1909"/>
      <c r="O896" s="1909"/>
      <c r="P896" s="1909"/>
      <c r="Q896" s="1909"/>
      <c r="R896" s="1909"/>
      <c r="S896" s="1909"/>
      <c r="T896" s="1909"/>
      <c r="U896" s="1909"/>
      <c r="V896" s="1909"/>
      <c r="W896" s="1909"/>
      <c r="X896" s="1909"/>
      <c r="Y896" s="1909"/>
      <c r="Z896" s="1909"/>
      <c r="AA896" s="1909"/>
      <c r="AB896" s="1909"/>
      <c r="AC896" s="1909"/>
      <c r="AD896" s="1909"/>
      <c r="AE896" s="1909"/>
      <c r="AF896" s="1909"/>
      <c r="AG896" s="1909"/>
      <c r="AH896" s="1909"/>
      <c r="AI896" s="1909"/>
      <c r="AJ896" s="1909"/>
      <c r="AK896" s="1909"/>
      <c r="AL896" s="1909"/>
      <c r="AM896" s="1909"/>
      <c r="AN896" s="1909"/>
      <c r="AO896" s="1909"/>
      <c r="AP896" s="1909"/>
      <c r="AQ896" s="1909"/>
      <c r="AR896" s="1909"/>
      <c r="AS896" s="1909"/>
      <c r="AT896" s="1909"/>
      <c r="AU896" s="1909"/>
      <c r="AV896" s="1909"/>
      <c r="AW896" s="1909"/>
      <c r="AX896" s="1909"/>
      <c r="AY896" s="1909"/>
      <c r="AZ896" s="1909"/>
      <c r="BA896" s="1909"/>
      <c r="BB896" s="1909"/>
      <c r="BC896" s="1909"/>
      <c r="BD896" s="1909"/>
      <c r="BE896" s="1909"/>
      <c r="BF896" s="1909"/>
      <c r="BG896" s="1909"/>
      <c r="BH896" s="1909"/>
      <c r="BI896" s="1909"/>
    </row>
    <row r="897" spans="1:61">
      <c r="A897" s="1956"/>
      <c r="B897" s="1955"/>
      <c r="C897" s="1955"/>
      <c r="D897" s="1955"/>
      <c r="E897" s="1955"/>
      <c r="F897" s="1955"/>
      <c r="G897" s="1955"/>
      <c r="H897" s="1909"/>
      <c r="I897" s="1909"/>
      <c r="J897" s="1909"/>
      <c r="K897" s="1909"/>
      <c r="L897" s="1909"/>
      <c r="M897" s="1909"/>
      <c r="N897" s="1909"/>
      <c r="O897" s="1909"/>
      <c r="P897" s="1909"/>
      <c r="Q897" s="1909"/>
      <c r="R897" s="1909"/>
      <c r="S897" s="1909"/>
      <c r="T897" s="1909"/>
      <c r="U897" s="1909"/>
      <c r="V897" s="1909"/>
      <c r="W897" s="1909"/>
      <c r="X897" s="1909"/>
      <c r="Y897" s="1909"/>
      <c r="Z897" s="1909"/>
      <c r="AA897" s="1909"/>
      <c r="AB897" s="1909"/>
      <c r="AC897" s="1909"/>
      <c r="AD897" s="1909"/>
      <c r="AE897" s="1909"/>
      <c r="AF897" s="1909"/>
      <c r="AG897" s="1909"/>
      <c r="AH897" s="1909"/>
      <c r="AI897" s="1909"/>
      <c r="AJ897" s="1909"/>
      <c r="AK897" s="1909"/>
      <c r="AL897" s="1909"/>
      <c r="AM897" s="1909"/>
      <c r="AN897" s="1909"/>
      <c r="AO897" s="1909"/>
      <c r="AP897" s="1909"/>
      <c r="AQ897" s="1909"/>
      <c r="AR897" s="1909"/>
      <c r="AS897" s="1909"/>
      <c r="AT897" s="1909"/>
      <c r="AU897" s="1909"/>
      <c r="AV897" s="1909"/>
      <c r="AW897" s="1909"/>
      <c r="AX897" s="1909"/>
      <c r="AY897" s="1909"/>
      <c r="AZ897" s="1909"/>
      <c r="BA897" s="1909"/>
      <c r="BB897" s="1909"/>
      <c r="BC897" s="1909"/>
      <c r="BD897" s="1909"/>
      <c r="BE897" s="1909"/>
      <c r="BF897" s="1909"/>
      <c r="BG897" s="1909"/>
      <c r="BH897" s="1909"/>
      <c r="BI897" s="1909"/>
    </row>
    <row r="898" spans="1:61">
      <c r="A898" s="1956"/>
      <c r="B898" s="1955"/>
      <c r="C898" s="1955"/>
      <c r="D898" s="1955"/>
      <c r="E898" s="1955"/>
      <c r="F898" s="1955"/>
      <c r="G898" s="1955"/>
      <c r="H898" s="1909"/>
      <c r="I898" s="1909"/>
      <c r="J898" s="1909"/>
      <c r="K898" s="1909"/>
      <c r="L898" s="1909"/>
      <c r="M898" s="1909"/>
      <c r="N898" s="1909"/>
      <c r="O898" s="1909"/>
      <c r="P898" s="1909"/>
      <c r="Q898" s="1909"/>
      <c r="R898" s="1909"/>
      <c r="S898" s="1909"/>
      <c r="T898" s="1909"/>
      <c r="U898" s="1909"/>
      <c r="V898" s="1909"/>
      <c r="W898" s="1909"/>
      <c r="X898" s="1909"/>
      <c r="Y898" s="1909"/>
      <c r="Z898" s="1909"/>
      <c r="AA898" s="1909"/>
      <c r="AB898" s="1909"/>
      <c r="AC898" s="1909"/>
      <c r="AD898" s="1909"/>
      <c r="AE898" s="1909"/>
      <c r="AF898" s="1909"/>
      <c r="AG898" s="1909"/>
      <c r="AH898" s="1909"/>
      <c r="AI898" s="1909"/>
      <c r="AJ898" s="1909"/>
      <c r="AK898" s="1909"/>
      <c r="AL898" s="1909"/>
      <c r="AM898" s="1909"/>
      <c r="AN898" s="1909"/>
      <c r="AO898" s="1909"/>
      <c r="AP898" s="1909"/>
      <c r="AQ898" s="1909"/>
      <c r="AR898" s="1909"/>
      <c r="AS898" s="1909"/>
      <c r="AT898" s="1909"/>
      <c r="AU898" s="1909"/>
      <c r="AV898" s="1909"/>
      <c r="AW898" s="1909"/>
      <c r="AX898" s="1909"/>
      <c r="AY898" s="1909"/>
      <c r="AZ898" s="1909"/>
      <c r="BA898" s="1909"/>
      <c r="BB898" s="1909"/>
      <c r="BC898" s="1909"/>
      <c r="BD898" s="1909"/>
      <c r="BE898" s="1909"/>
      <c r="BF898" s="1909"/>
      <c r="BG898" s="1909"/>
      <c r="BH898" s="1909"/>
      <c r="BI898" s="1909"/>
    </row>
    <row r="899" spans="1:61">
      <c r="A899" s="1956"/>
      <c r="B899" s="1955"/>
      <c r="C899" s="1955"/>
      <c r="D899" s="1955"/>
      <c r="E899" s="1955"/>
      <c r="F899" s="1955"/>
      <c r="G899" s="1955"/>
      <c r="H899" s="1909"/>
      <c r="I899" s="1909"/>
      <c r="J899" s="1909"/>
      <c r="K899" s="1909"/>
      <c r="L899" s="1909"/>
      <c r="M899" s="1909"/>
      <c r="N899" s="1909"/>
      <c r="O899" s="1909"/>
      <c r="P899" s="1909"/>
      <c r="Q899" s="1909"/>
      <c r="R899" s="1909"/>
      <c r="S899" s="1909"/>
      <c r="T899" s="1909"/>
      <c r="U899" s="1909"/>
      <c r="V899" s="1909"/>
      <c r="W899" s="1909"/>
      <c r="X899" s="1909"/>
      <c r="Y899" s="1909"/>
      <c r="Z899" s="1909"/>
      <c r="AA899" s="1909"/>
      <c r="AB899" s="1909"/>
      <c r="AC899" s="1909"/>
      <c r="AD899" s="1909"/>
      <c r="AE899" s="1909"/>
      <c r="AF899" s="1909"/>
      <c r="AG899" s="1909"/>
      <c r="AH899" s="1909"/>
      <c r="AI899" s="1909"/>
      <c r="AJ899" s="1909"/>
      <c r="AK899" s="1909"/>
      <c r="AL899" s="1909"/>
      <c r="AM899" s="1909"/>
      <c r="AN899" s="1909"/>
      <c r="AO899" s="1909"/>
      <c r="AP899" s="1909"/>
      <c r="AQ899" s="1909"/>
      <c r="AR899" s="1909"/>
      <c r="AS899" s="1909"/>
      <c r="AT899" s="1909"/>
      <c r="AU899" s="1909"/>
      <c r="AV899" s="1909"/>
      <c r="AW899" s="1909"/>
      <c r="AX899" s="1909"/>
      <c r="AY899" s="1909"/>
      <c r="AZ899" s="1909"/>
      <c r="BA899" s="1909"/>
      <c r="BB899" s="1909"/>
      <c r="BC899" s="1909"/>
      <c r="BD899" s="1909"/>
      <c r="BE899" s="1909"/>
      <c r="BF899" s="1909"/>
      <c r="BG899" s="1909"/>
      <c r="BH899" s="1909"/>
      <c r="BI899" s="1909"/>
    </row>
    <row r="900" spans="1:61">
      <c r="A900" s="1956"/>
      <c r="B900" s="1955"/>
      <c r="C900" s="1955"/>
      <c r="D900" s="1955"/>
      <c r="E900" s="1955"/>
      <c r="F900" s="1955"/>
      <c r="G900" s="1955"/>
      <c r="H900" s="1909"/>
      <c r="I900" s="1909"/>
      <c r="J900" s="1909"/>
      <c r="K900" s="1909"/>
      <c r="L900" s="1909"/>
      <c r="M900" s="1909"/>
      <c r="N900" s="1909"/>
      <c r="O900" s="1909"/>
      <c r="P900" s="1909"/>
      <c r="Q900" s="1909"/>
      <c r="R900" s="1909"/>
      <c r="S900" s="1909"/>
      <c r="T900" s="1909"/>
      <c r="U900" s="1909"/>
      <c r="V900" s="1909"/>
      <c r="W900" s="1909"/>
      <c r="X900" s="1909"/>
      <c r="Y900" s="1909"/>
      <c r="Z900" s="1909"/>
      <c r="AA900" s="1909"/>
      <c r="AB900" s="1909"/>
      <c r="AC900" s="1909"/>
      <c r="AD900" s="1909"/>
      <c r="AE900" s="1909"/>
      <c r="AF900" s="1909"/>
      <c r="AG900" s="1909"/>
      <c r="AH900" s="1909"/>
      <c r="AI900" s="1909"/>
      <c r="AJ900" s="1909"/>
      <c r="AK900" s="1909"/>
      <c r="AL900" s="1909"/>
      <c r="AM900" s="1909"/>
      <c r="AN900" s="1909"/>
      <c r="AO900" s="1909"/>
      <c r="AP900" s="1909"/>
      <c r="AQ900" s="1909"/>
      <c r="AR900" s="1909"/>
      <c r="AS900" s="1909"/>
      <c r="AT900" s="1909"/>
      <c r="AU900" s="1909"/>
      <c r="AV900" s="1909"/>
      <c r="AW900" s="1909"/>
      <c r="AX900" s="1909"/>
      <c r="AY900" s="1909"/>
      <c r="AZ900" s="1909"/>
      <c r="BA900" s="1909"/>
      <c r="BB900" s="1909"/>
      <c r="BC900" s="1909"/>
      <c r="BD900" s="1909"/>
      <c r="BE900" s="1909"/>
      <c r="BF900" s="1909"/>
      <c r="BG900" s="1909"/>
      <c r="BH900" s="1909"/>
      <c r="BI900" s="1909"/>
    </row>
    <row r="901" spans="1:61">
      <c r="A901" s="1956"/>
      <c r="B901" s="1955"/>
      <c r="C901" s="1955"/>
      <c r="D901" s="1955"/>
      <c r="E901" s="1955"/>
      <c r="F901" s="1955"/>
      <c r="G901" s="1955"/>
      <c r="H901" s="1909"/>
      <c r="I901" s="1909"/>
      <c r="J901" s="1909"/>
      <c r="K901" s="1909"/>
      <c r="L901" s="1909"/>
      <c r="M901" s="1909"/>
      <c r="N901" s="1909"/>
      <c r="O901" s="1909"/>
      <c r="P901" s="1909"/>
      <c r="Q901" s="1909"/>
      <c r="R901" s="1909"/>
      <c r="S901" s="1909"/>
      <c r="T901" s="1909"/>
      <c r="U901" s="1909"/>
      <c r="V901" s="1909"/>
      <c r="W901" s="1909"/>
      <c r="X901" s="1909"/>
      <c r="Y901" s="1909"/>
      <c r="Z901" s="1909"/>
      <c r="AA901" s="1909"/>
      <c r="AB901" s="1909"/>
      <c r="AC901" s="1909"/>
      <c r="AD901" s="1909"/>
      <c r="AE901" s="1909"/>
      <c r="AF901" s="1909"/>
      <c r="AG901" s="1909"/>
      <c r="AH901" s="1909"/>
      <c r="AI901" s="1909"/>
      <c r="AJ901" s="1909"/>
      <c r="AK901" s="1909"/>
      <c r="AL901" s="1909"/>
      <c r="AM901" s="1909"/>
      <c r="AN901" s="1909"/>
      <c r="AO901" s="1909"/>
      <c r="AP901" s="1909"/>
      <c r="AQ901" s="1909"/>
      <c r="AR901" s="1909"/>
      <c r="AS901" s="1909"/>
      <c r="AT901" s="1909"/>
      <c r="AU901" s="1909"/>
      <c r="AV901" s="1909"/>
      <c r="AW901" s="1909"/>
      <c r="AX901" s="1909"/>
      <c r="AY901" s="1909"/>
      <c r="AZ901" s="1909"/>
      <c r="BA901" s="1909"/>
      <c r="BB901" s="1909"/>
      <c r="BC901" s="1909"/>
      <c r="BD901" s="1909"/>
      <c r="BE901" s="1909"/>
      <c r="BF901" s="1909"/>
      <c r="BG901" s="1909"/>
      <c r="BH901" s="1909"/>
      <c r="BI901" s="1909"/>
    </row>
    <row r="902" spans="1:61">
      <c r="A902" s="1956"/>
      <c r="B902" s="1955"/>
      <c r="C902" s="1955"/>
      <c r="D902" s="1955"/>
      <c r="E902" s="1955"/>
      <c r="F902" s="1955"/>
      <c r="G902" s="1955"/>
      <c r="H902" s="1909"/>
      <c r="I902" s="1909"/>
      <c r="J902" s="1909"/>
      <c r="K902" s="1909"/>
      <c r="L902" s="1909"/>
      <c r="M902" s="1909"/>
      <c r="N902" s="1909"/>
      <c r="O902" s="1909"/>
      <c r="P902" s="1909"/>
      <c r="Q902" s="1909"/>
      <c r="R902" s="1909"/>
      <c r="S902" s="1909"/>
      <c r="T902" s="1909"/>
      <c r="U902" s="1909"/>
      <c r="V902" s="1909"/>
      <c r="W902" s="1909"/>
      <c r="X902" s="1909"/>
      <c r="Y902" s="1909"/>
      <c r="Z902" s="1909"/>
      <c r="AA902" s="1909"/>
      <c r="AB902" s="1909"/>
      <c r="AC902" s="1909"/>
      <c r="AD902" s="1909"/>
      <c r="AE902" s="1909"/>
      <c r="AF902" s="1909"/>
      <c r="AG902" s="1909"/>
      <c r="AH902" s="1909"/>
      <c r="AI902" s="1909"/>
      <c r="AJ902" s="1909"/>
      <c r="AK902" s="1909"/>
      <c r="AL902" s="1909"/>
      <c r="AM902" s="1909"/>
      <c r="AN902" s="1909"/>
      <c r="AO902" s="1909"/>
      <c r="AP902" s="1909"/>
      <c r="AQ902" s="1909"/>
      <c r="AR902" s="1909"/>
      <c r="AS902" s="1909"/>
      <c r="AT902" s="1909"/>
      <c r="AU902" s="1909"/>
      <c r="AV902" s="1909"/>
      <c r="AW902" s="1909"/>
      <c r="AX902" s="1909"/>
      <c r="AY902" s="1909"/>
      <c r="AZ902" s="1909"/>
      <c r="BA902" s="1909"/>
      <c r="BB902" s="1909"/>
      <c r="BC902" s="1909"/>
      <c r="BD902" s="1909"/>
      <c r="BE902" s="1909"/>
      <c r="BF902" s="1909"/>
      <c r="BG902" s="1909"/>
      <c r="BH902" s="1909"/>
      <c r="BI902" s="1909"/>
    </row>
    <row r="903" spans="1:61">
      <c r="A903" s="1956"/>
      <c r="B903" s="1955"/>
      <c r="C903" s="1955"/>
      <c r="D903" s="1955"/>
      <c r="E903" s="1955"/>
      <c r="F903" s="1955"/>
      <c r="G903" s="1955"/>
      <c r="H903" s="1909"/>
      <c r="I903" s="1909"/>
      <c r="J903" s="1909"/>
      <c r="K903" s="1909"/>
      <c r="L903" s="1909"/>
      <c r="M903" s="1909"/>
      <c r="N903" s="1909"/>
      <c r="O903" s="1909"/>
      <c r="P903" s="1909"/>
      <c r="Q903" s="1909"/>
      <c r="R903" s="1909"/>
      <c r="S903" s="1909"/>
      <c r="T903" s="1909"/>
      <c r="U903" s="1909"/>
      <c r="V903" s="1909"/>
      <c r="W903" s="1909"/>
      <c r="X903" s="1909"/>
      <c r="Y903" s="1909"/>
      <c r="Z903" s="1909"/>
      <c r="AA903" s="1909"/>
      <c r="AB903" s="1909"/>
      <c r="AC903" s="1909"/>
      <c r="AD903" s="1909"/>
      <c r="AE903" s="1909"/>
      <c r="AF903" s="1909"/>
      <c r="AG903" s="1909"/>
      <c r="AH903" s="1909"/>
      <c r="AI903" s="1909"/>
      <c r="AJ903" s="1909"/>
      <c r="AK903" s="1909"/>
      <c r="AL903" s="1909"/>
      <c r="AM903" s="1909"/>
      <c r="AN903" s="1909"/>
      <c r="AO903" s="1909"/>
      <c r="AP903" s="1909"/>
      <c r="AQ903" s="1909"/>
      <c r="AR903" s="1909"/>
      <c r="AS903" s="1909"/>
      <c r="AT903" s="1909"/>
      <c r="AU903" s="1909"/>
      <c r="AV903" s="1909"/>
      <c r="AW903" s="1909"/>
      <c r="AX903" s="1909"/>
      <c r="AY903" s="1909"/>
      <c r="AZ903" s="1909"/>
      <c r="BA903" s="1909"/>
      <c r="BB903" s="1909"/>
      <c r="BC903" s="1909"/>
      <c r="BD903" s="1909"/>
      <c r="BE903" s="1909"/>
      <c r="BF903" s="1909"/>
      <c r="BG903" s="1909"/>
      <c r="BH903" s="1909"/>
      <c r="BI903" s="1909"/>
    </row>
    <row r="904" spans="1:61">
      <c r="A904" s="1956"/>
      <c r="B904" s="1955"/>
      <c r="C904" s="1955"/>
      <c r="D904" s="1955"/>
      <c r="E904" s="1955"/>
      <c r="F904" s="1955"/>
      <c r="G904" s="1955"/>
      <c r="H904" s="1909"/>
      <c r="I904" s="1909"/>
      <c r="J904" s="1909"/>
      <c r="K904" s="1909"/>
      <c r="L904" s="1909"/>
      <c r="M904" s="1909"/>
      <c r="N904" s="1909"/>
      <c r="O904" s="1909"/>
      <c r="P904" s="1909"/>
      <c r="Q904" s="1909"/>
      <c r="R904" s="1909"/>
      <c r="S904" s="1909"/>
      <c r="T904" s="1909"/>
      <c r="U904" s="1909"/>
      <c r="V904" s="1909"/>
      <c r="W904" s="1909"/>
      <c r="X904" s="1909"/>
      <c r="Y904" s="1909"/>
      <c r="Z904" s="1909"/>
      <c r="AA904" s="1909"/>
      <c r="AB904" s="1909"/>
      <c r="AC904" s="1909"/>
      <c r="AD904" s="1909"/>
      <c r="AE904" s="1909"/>
      <c r="AF904" s="1909"/>
      <c r="AG904" s="1909"/>
      <c r="AH904" s="1909"/>
      <c r="AI904" s="1909"/>
      <c r="AJ904" s="1909"/>
      <c r="AK904" s="1909"/>
      <c r="AL904" s="1909"/>
      <c r="AM904" s="1909"/>
      <c r="AN904" s="1909"/>
      <c r="AO904" s="1909"/>
      <c r="AP904" s="1909"/>
      <c r="AQ904" s="1909"/>
      <c r="AR904" s="1909"/>
      <c r="AS904" s="1909"/>
      <c r="AT904" s="1909"/>
      <c r="AU904" s="1909"/>
      <c r="AV904" s="1909"/>
      <c r="AW904" s="1909"/>
      <c r="AX904" s="1909"/>
      <c r="AY904" s="1909"/>
      <c r="AZ904" s="1909"/>
      <c r="BA904" s="1909"/>
      <c r="BB904" s="1909"/>
      <c r="BC904" s="1909"/>
      <c r="BD904" s="1909"/>
      <c r="BE904" s="1909"/>
      <c r="BF904" s="1909"/>
      <c r="BG904" s="1909"/>
      <c r="BH904" s="1909"/>
      <c r="BI904" s="1909"/>
    </row>
    <row r="905" spans="1:61">
      <c r="A905" s="1956"/>
      <c r="B905" s="1955"/>
      <c r="C905" s="1955"/>
      <c r="D905" s="1955"/>
      <c r="E905" s="1955"/>
      <c r="F905" s="1955"/>
      <c r="G905" s="1955"/>
      <c r="H905" s="1909"/>
      <c r="I905" s="1909"/>
      <c r="J905" s="1909"/>
      <c r="K905" s="1909"/>
      <c r="L905" s="1909"/>
      <c r="M905" s="1909"/>
      <c r="N905" s="1909"/>
      <c r="O905" s="1909"/>
      <c r="P905" s="1909"/>
      <c r="Q905" s="1909"/>
      <c r="R905" s="1909"/>
      <c r="S905" s="1909"/>
      <c r="T905" s="1909"/>
      <c r="U905" s="1909"/>
      <c r="V905" s="1909"/>
      <c r="W905" s="1909"/>
      <c r="X905" s="1909"/>
      <c r="Y905" s="1909"/>
      <c r="Z905" s="1909"/>
      <c r="AA905" s="1909"/>
      <c r="AB905" s="1909"/>
      <c r="AC905" s="1909"/>
      <c r="AD905" s="1909"/>
      <c r="AE905" s="1909"/>
      <c r="AF905" s="1909"/>
      <c r="AG905" s="1909"/>
      <c r="AH905" s="1909"/>
      <c r="AI905" s="1909"/>
      <c r="AJ905" s="1909"/>
      <c r="AK905" s="1909"/>
      <c r="AL905" s="1909"/>
      <c r="AM905" s="1909"/>
      <c r="AN905" s="1909"/>
      <c r="AO905" s="1909"/>
      <c r="AP905" s="1909"/>
      <c r="AQ905" s="1909"/>
      <c r="AR905" s="1909"/>
      <c r="AS905" s="1909"/>
      <c r="AT905" s="1909"/>
      <c r="AU905" s="1909"/>
      <c r="AV905" s="1909"/>
      <c r="AW905" s="1909"/>
      <c r="AX905" s="1909"/>
      <c r="AY905" s="1909"/>
      <c r="AZ905" s="1909"/>
      <c r="BA905" s="1909"/>
      <c r="BB905" s="1909"/>
      <c r="BC905" s="1909"/>
      <c r="BD905" s="1909"/>
      <c r="BE905" s="1909"/>
      <c r="BF905" s="1909"/>
      <c r="BG905" s="1909"/>
      <c r="BH905" s="1909"/>
      <c r="BI905" s="1909"/>
    </row>
    <row r="906" spans="1:61">
      <c r="A906" s="1956"/>
      <c r="B906" s="1955"/>
      <c r="C906" s="1955"/>
      <c r="D906" s="1955"/>
      <c r="E906" s="1955"/>
      <c r="F906" s="1955"/>
      <c r="G906" s="1955"/>
      <c r="H906" s="1909"/>
      <c r="I906" s="1909"/>
      <c r="J906" s="1909"/>
      <c r="K906" s="1909"/>
      <c r="L906" s="1909"/>
      <c r="M906" s="1909"/>
      <c r="N906" s="1909"/>
      <c r="O906" s="1909"/>
      <c r="P906" s="1909"/>
      <c r="Q906" s="1909"/>
      <c r="R906" s="1909"/>
      <c r="S906" s="1909"/>
      <c r="T906" s="1909"/>
      <c r="U906" s="1909"/>
      <c r="V906" s="1909"/>
      <c r="W906" s="1909"/>
      <c r="X906" s="1909"/>
      <c r="Y906" s="1909"/>
      <c r="Z906" s="1909"/>
      <c r="AA906" s="1909"/>
      <c r="AB906" s="1909"/>
      <c r="AC906" s="1909"/>
      <c r="AD906" s="1909"/>
      <c r="AE906" s="1909"/>
      <c r="AF906" s="1909"/>
      <c r="AG906" s="1909"/>
      <c r="AH906" s="1909"/>
      <c r="AI906" s="1909"/>
      <c r="AJ906" s="1909"/>
      <c r="AK906" s="1909"/>
      <c r="AL906" s="1909"/>
      <c r="AM906" s="1909"/>
      <c r="AN906" s="1909"/>
      <c r="AO906" s="1909"/>
      <c r="AP906" s="1909"/>
      <c r="AQ906" s="1909"/>
      <c r="AR906" s="1909"/>
      <c r="AS906" s="1909"/>
      <c r="AT906" s="1909"/>
      <c r="AU906" s="1909"/>
      <c r="AV906" s="1909"/>
      <c r="AW906" s="1909"/>
      <c r="AX906" s="1909"/>
      <c r="AY906" s="1909"/>
      <c r="AZ906" s="1909"/>
      <c r="BA906" s="1909"/>
      <c r="BB906" s="1909"/>
      <c r="BC906" s="1909"/>
      <c r="BD906" s="1909"/>
      <c r="BE906" s="1909"/>
      <c r="BF906" s="1909"/>
      <c r="BG906" s="1909"/>
      <c r="BH906" s="1909"/>
      <c r="BI906" s="1909"/>
    </row>
    <row r="907" spans="1:61">
      <c r="A907" s="1956"/>
      <c r="B907" s="1955"/>
      <c r="C907" s="1955"/>
      <c r="D907" s="1955"/>
      <c r="E907" s="1955"/>
      <c r="F907" s="1955"/>
      <c r="G907" s="1955"/>
      <c r="H907" s="1909"/>
      <c r="I907" s="1909"/>
      <c r="J907" s="1909"/>
      <c r="K907" s="1909"/>
      <c r="L907" s="1909"/>
      <c r="M907" s="1909"/>
      <c r="N907" s="1909"/>
      <c r="O907" s="1909"/>
      <c r="P907" s="1909"/>
      <c r="Q907" s="1909"/>
      <c r="R907" s="1909"/>
      <c r="S907" s="1909"/>
      <c r="T907" s="1909"/>
      <c r="U907" s="1909"/>
      <c r="V907" s="1909"/>
      <c r="W907" s="1909"/>
      <c r="X907" s="1909"/>
      <c r="Y907" s="1909"/>
      <c r="Z907" s="1909"/>
      <c r="AA907" s="1909"/>
      <c r="AB907" s="1909"/>
      <c r="AC907" s="1909"/>
      <c r="AD907" s="1909"/>
      <c r="AE907" s="1909"/>
      <c r="AF907" s="1909"/>
      <c r="AG907" s="1909"/>
      <c r="AH907" s="1909"/>
      <c r="AI907" s="1909"/>
      <c r="AJ907" s="1909"/>
      <c r="AK907" s="1909"/>
      <c r="AL907" s="1909"/>
      <c r="AM907" s="1909"/>
      <c r="AN907" s="1909"/>
      <c r="AO907" s="1909"/>
      <c r="AP907" s="1909"/>
      <c r="AQ907" s="1909"/>
      <c r="AR907" s="1909"/>
      <c r="AS907" s="1909"/>
      <c r="AT907" s="1909"/>
      <c r="AU907" s="1909"/>
      <c r="AV907" s="1909"/>
      <c r="AW907" s="1909"/>
      <c r="AX907" s="1909"/>
      <c r="AY907" s="1909"/>
      <c r="AZ907" s="1909"/>
      <c r="BA907" s="1909"/>
      <c r="BB907" s="1909"/>
      <c r="BC907" s="1909"/>
      <c r="BD907" s="1909"/>
      <c r="BE907" s="1909"/>
      <c r="BF907" s="1909"/>
      <c r="BG907" s="1909"/>
      <c r="BH907" s="1909"/>
      <c r="BI907" s="1909"/>
    </row>
    <row r="908" spans="1:61">
      <c r="A908" s="1956"/>
      <c r="B908" s="1955"/>
      <c r="C908" s="1955"/>
      <c r="D908" s="1955"/>
      <c r="E908" s="1955"/>
      <c r="F908" s="1955"/>
      <c r="G908" s="1955"/>
      <c r="H908" s="1909"/>
      <c r="I908" s="1909"/>
      <c r="J908" s="1909"/>
      <c r="K908" s="1909"/>
      <c r="L908" s="1909"/>
      <c r="M908" s="1909"/>
      <c r="N908" s="1909"/>
      <c r="O908" s="1909"/>
      <c r="P908" s="1909"/>
      <c r="Q908" s="1909"/>
      <c r="R908" s="1909"/>
      <c r="S908" s="1909"/>
      <c r="T908" s="1909"/>
      <c r="U908" s="1909"/>
      <c r="V908" s="1909"/>
      <c r="W908" s="1909"/>
      <c r="X908" s="1909"/>
      <c r="Y908" s="1909"/>
      <c r="Z908" s="1909"/>
      <c r="AA908" s="1909"/>
      <c r="AB908" s="1909"/>
      <c r="AC908" s="1909"/>
      <c r="AD908" s="1909"/>
      <c r="AE908" s="1909"/>
      <c r="AF908" s="1909"/>
      <c r="AG908" s="1909"/>
      <c r="AH908" s="1909"/>
      <c r="AI908" s="1909"/>
      <c r="AJ908" s="1909"/>
      <c r="AK908" s="1909"/>
      <c r="AL908" s="1909"/>
      <c r="AM908" s="1909"/>
      <c r="AN908" s="1909"/>
      <c r="AO908" s="1909"/>
      <c r="AP908" s="1909"/>
      <c r="AQ908" s="1909"/>
      <c r="AR908" s="1909"/>
      <c r="AS908" s="1909"/>
      <c r="AT908" s="1909"/>
      <c r="AU908" s="1909"/>
      <c r="AV908" s="1909"/>
      <c r="AW908" s="1909"/>
      <c r="AX908" s="1909"/>
      <c r="AY908" s="1909"/>
      <c r="AZ908" s="1909"/>
      <c r="BA908" s="1909"/>
      <c r="BB908" s="1909"/>
      <c r="BC908" s="1909"/>
      <c r="BD908" s="1909"/>
      <c r="BE908" s="1909"/>
      <c r="BF908" s="1909"/>
      <c r="BG908" s="1909"/>
      <c r="BH908" s="1909"/>
      <c r="BI908" s="1909"/>
    </row>
    <row r="909" spans="1:61">
      <c r="A909" s="1956"/>
      <c r="B909" s="1955"/>
      <c r="C909" s="1955"/>
      <c r="D909" s="1955"/>
      <c r="E909" s="1955"/>
      <c r="F909" s="1955"/>
      <c r="G909" s="1955"/>
      <c r="H909" s="1909"/>
      <c r="I909" s="1909"/>
      <c r="J909" s="1909"/>
      <c r="K909" s="1909"/>
      <c r="L909" s="1909"/>
      <c r="M909" s="1909"/>
      <c r="N909" s="1909"/>
      <c r="O909" s="1909"/>
      <c r="P909" s="1909"/>
      <c r="Q909" s="1909"/>
      <c r="R909" s="1909"/>
      <c r="S909" s="1909"/>
      <c r="T909" s="1909"/>
      <c r="U909" s="1909"/>
      <c r="V909" s="1909"/>
      <c r="W909" s="1909"/>
      <c r="X909" s="1909"/>
      <c r="Y909" s="1909"/>
      <c r="Z909" s="1909"/>
      <c r="AA909" s="1909"/>
      <c r="AB909" s="1909"/>
      <c r="AC909" s="1909"/>
      <c r="AD909" s="1909"/>
      <c r="AE909" s="1909"/>
      <c r="AF909" s="1909"/>
      <c r="AG909" s="1909"/>
      <c r="AH909" s="1909"/>
      <c r="AI909" s="1909"/>
      <c r="AJ909" s="1909"/>
      <c r="AK909" s="1909"/>
      <c r="AL909" s="1909"/>
      <c r="AM909" s="1909"/>
      <c r="AN909" s="1909"/>
      <c r="AO909" s="1909"/>
      <c r="AP909" s="1909"/>
      <c r="AQ909" s="1909"/>
      <c r="AR909" s="1909"/>
      <c r="AS909" s="1909"/>
      <c r="AT909" s="1909"/>
      <c r="AU909" s="1909"/>
      <c r="AV909" s="1909"/>
      <c r="AW909" s="1909"/>
      <c r="AX909" s="1909"/>
      <c r="AY909" s="1909"/>
      <c r="AZ909" s="1909"/>
      <c r="BA909" s="1909"/>
      <c r="BB909" s="1909"/>
      <c r="BC909" s="1909"/>
      <c r="BD909" s="1909"/>
      <c r="BE909" s="1909"/>
      <c r="BF909" s="1909"/>
      <c r="BG909" s="1909"/>
      <c r="BH909" s="1909"/>
      <c r="BI909" s="1909"/>
    </row>
    <row r="910" spans="1:61">
      <c r="A910" s="1956"/>
      <c r="B910" s="1955"/>
      <c r="C910" s="1955"/>
      <c r="D910" s="1955"/>
      <c r="E910" s="1955"/>
      <c r="F910" s="1955"/>
      <c r="G910" s="1955"/>
      <c r="H910" s="1909"/>
      <c r="I910" s="1909"/>
      <c r="J910" s="1909"/>
      <c r="K910" s="1909"/>
      <c r="L910" s="1909"/>
      <c r="M910" s="1909"/>
      <c r="N910" s="1909"/>
      <c r="O910" s="1909"/>
      <c r="P910" s="1909"/>
      <c r="Q910" s="1909"/>
      <c r="R910" s="1909"/>
      <c r="S910" s="1909"/>
      <c r="T910" s="1909"/>
      <c r="U910" s="1909"/>
      <c r="V910" s="1909"/>
      <c r="W910" s="1909"/>
      <c r="X910" s="1909"/>
      <c r="Y910" s="1909"/>
      <c r="Z910" s="1909"/>
      <c r="AA910" s="1909"/>
      <c r="AB910" s="1909"/>
      <c r="AC910" s="1909"/>
      <c r="AD910" s="1909"/>
      <c r="AE910" s="1909"/>
      <c r="AF910" s="1909"/>
      <c r="AG910" s="1909"/>
      <c r="AH910" s="1909"/>
      <c r="AI910" s="1909"/>
      <c r="AJ910" s="1909"/>
      <c r="AK910" s="1909"/>
      <c r="AL910" s="1909"/>
      <c r="AM910" s="1909"/>
      <c r="AN910" s="1909"/>
      <c r="AO910" s="1909"/>
      <c r="AP910" s="1909"/>
      <c r="AQ910" s="1909"/>
      <c r="AR910" s="1909"/>
      <c r="AS910" s="1909"/>
      <c r="AT910" s="1909"/>
      <c r="AU910" s="1909"/>
      <c r="AV910" s="1909"/>
      <c r="AW910" s="1909"/>
      <c r="AX910" s="1909"/>
      <c r="AY910" s="1909"/>
      <c r="AZ910" s="1909"/>
      <c r="BA910" s="1909"/>
      <c r="BB910" s="1909"/>
      <c r="BC910" s="1909"/>
      <c r="BD910" s="1909"/>
      <c r="BE910" s="1909"/>
      <c r="BF910" s="1909"/>
      <c r="BG910" s="1909"/>
      <c r="BH910" s="1909"/>
      <c r="BI910" s="1909"/>
    </row>
    <row r="911" spans="1:61">
      <c r="A911" s="1956"/>
      <c r="B911" s="1955"/>
      <c r="C911" s="1955"/>
      <c r="D911" s="1955"/>
      <c r="E911" s="1955"/>
      <c r="F911" s="1955"/>
      <c r="G911" s="1955"/>
      <c r="H911" s="1909"/>
      <c r="I911" s="1909"/>
      <c r="J911" s="1909"/>
      <c r="K911" s="1909"/>
      <c r="L911" s="1909"/>
      <c r="M911" s="1909"/>
      <c r="N911" s="1909"/>
      <c r="O911" s="1909"/>
      <c r="P911" s="1909"/>
      <c r="Q911" s="1909"/>
      <c r="R911" s="1909"/>
      <c r="S911" s="1909"/>
      <c r="T911" s="1909"/>
      <c r="U911" s="1909"/>
      <c r="V911" s="1909"/>
      <c r="W911" s="1909"/>
      <c r="X911" s="1909"/>
      <c r="Y911" s="1909"/>
      <c r="Z911" s="1909"/>
      <c r="AA911" s="1909"/>
      <c r="AB911" s="1909"/>
      <c r="AC911" s="1909"/>
      <c r="AD911" s="1909"/>
      <c r="AE911" s="1909"/>
      <c r="AF911" s="1909"/>
      <c r="AG911" s="1909"/>
      <c r="AH911" s="1909"/>
      <c r="AI911" s="1909"/>
      <c r="AJ911" s="1909"/>
      <c r="AK911" s="1909"/>
      <c r="AL911" s="1909"/>
      <c r="AM911" s="1909"/>
      <c r="AN911" s="1909"/>
      <c r="AO911" s="1909"/>
      <c r="AP911" s="1909"/>
      <c r="AQ911" s="1909"/>
      <c r="AR911" s="1909"/>
      <c r="AS911" s="1909"/>
      <c r="AT911" s="1909"/>
      <c r="AU911" s="1909"/>
      <c r="AV911" s="1909"/>
      <c r="AW911" s="1909"/>
      <c r="AX911" s="1909"/>
      <c r="AY911" s="1909"/>
      <c r="AZ911" s="1909"/>
      <c r="BA911" s="1909"/>
      <c r="BB911" s="1909"/>
      <c r="BC911" s="1909"/>
      <c r="BD911" s="1909"/>
      <c r="BE911" s="1909"/>
      <c r="BF911" s="1909"/>
      <c r="BG911" s="1909"/>
      <c r="BH911" s="1909"/>
      <c r="BI911" s="1909"/>
    </row>
    <row r="912" spans="1:61">
      <c r="A912" s="1956"/>
      <c r="B912" s="1955"/>
      <c r="C912" s="1955"/>
      <c r="D912" s="1955"/>
      <c r="E912" s="1955"/>
      <c r="F912" s="1955"/>
      <c r="G912" s="1955"/>
      <c r="H912" s="1909"/>
      <c r="I912" s="1909"/>
      <c r="J912" s="1909"/>
      <c r="K912" s="1909"/>
      <c r="L912" s="1909"/>
      <c r="M912" s="1909"/>
      <c r="N912" s="1909"/>
      <c r="O912" s="1909"/>
      <c r="P912" s="1909"/>
      <c r="Q912" s="1909"/>
      <c r="R912" s="1909"/>
      <c r="S912" s="1909"/>
      <c r="T912" s="1909"/>
      <c r="U912" s="1909"/>
      <c r="V912" s="1909"/>
      <c r="W912" s="1909"/>
      <c r="X912" s="1909"/>
      <c r="Y912" s="1909"/>
      <c r="Z912" s="1909"/>
      <c r="AA912" s="1909"/>
      <c r="AB912" s="1909"/>
      <c r="AC912" s="1909"/>
      <c r="AD912" s="1909"/>
      <c r="AE912" s="1909"/>
      <c r="AF912" s="1909"/>
      <c r="AG912" s="1909"/>
      <c r="AH912" s="1909"/>
      <c r="AI912" s="1909"/>
      <c r="AJ912" s="1909"/>
      <c r="AK912" s="1909"/>
      <c r="AL912" s="1909"/>
      <c r="AM912" s="1909"/>
      <c r="AN912" s="1909"/>
      <c r="AO912" s="1909"/>
      <c r="AP912" s="1909"/>
      <c r="AQ912" s="1909"/>
      <c r="AR912" s="1909"/>
      <c r="AS912" s="1909"/>
      <c r="AT912" s="1909"/>
      <c r="AU912" s="1909"/>
      <c r="AV912" s="1909"/>
      <c r="AW912" s="1909"/>
      <c r="AX912" s="1909"/>
      <c r="AY912" s="1909"/>
      <c r="AZ912" s="1909"/>
      <c r="BA912" s="1909"/>
      <c r="BB912" s="1909"/>
      <c r="BC912" s="1909"/>
      <c r="BD912" s="1909"/>
      <c r="BE912" s="1909"/>
      <c r="BF912" s="1909"/>
      <c r="BG912" s="1909"/>
      <c r="BH912" s="1909"/>
      <c r="BI912" s="1909"/>
    </row>
    <row r="913" spans="1:61">
      <c r="A913" s="1956"/>
      <c r="B913" s="1955"/>
      <c r="C913" s="1955"/>
      <c r="D913" s="1955"/>
      <c r="E913" s="1955"/>
      <c r="F913" s="1955"/>
      <c r="G913" s="1955"/>
      <c r="H913" s="1909"/>
      <c r="I913" s="1909"/>
      <c r="J913" s="1909"/>
      <c r="K913" s="1909"/>
      <c r="L913" s="1909"/>
      <c r="M913" s="1909"/>
      <c r="N913" s="1909"/>
      <c r="O913" s="1909"/>
      <c r="P913" s="1909"/>
      <c r="Q913" s="1909"/>
      <c r="R913" s="1909"/>
      <c r="S913" s="1909"/>
      <c r="T913" s="1909"/>
      <c r="U913" s="1909"/>
      <c r="V913" s="1909"/>
      <c r="W913" s="1909"/>
      <c r="X913" s="1909"/>
      <c r="Y913" s="1909"/>
      <c r="Z913" s="1909"/>
      <c r="AA913" s="1909"/>
      <c r="AB913" s="1909"/>
      <c r="AC913" s="1909"/>
      <c r="AD913" s="1909"/>
      <c r="AE913" s="1909"/>
      <c r="AF913" s="1909"/>
      <c r="AG913" s="1909"/>
      <c r="AH913" s="1909"/>
      <c r="AI913" s="1909"/>
      <c r="AJ913" s="1909"/>
      <c r="AK913" s="1909"/>
      <c r="AL913" s="1909"/>
      <c r="AM913" s="1909"/>
      <c r="AN913" s="1909"/>
      <c r="AO913" s="1909"/>
      <c r="AP913" s="1909"/>
      <c r="AQ913" s="1909"/>
      <c r="AR913" s="1909"/>
      <c r="AS913" s="1909"/>
      <c r="AT913" s="1909"/>
      <c r="AU913" s="1909"/>
      <c r="AV913" s="1909"/>
      <c r="AW913" s="1909"/>
      <c r="AX913" s="1909"/>
      <c r="AY913" s="1909"/>
      <c r="AZ913" s="1909"/>
      <c r="BA913" s="1909"/>
      <c r="BB913" s="1909"/>
      <c r="BC913" s="1909"/>
      <c r="BD913" s="1909"/>
      <c r="BE913" s="1909"/>
      <c r="BF913" s="1909"/>
      <c r="BG913" s="1909"/>
      <c r="BH913" s="1909"/>
      <c r="BI913" s="1909"/>
    </row>
    <row r="914" spans="1:61">
      <c r="A914" s="1956"/>
      <c r="B914" s="1955"/>
      <c r="C914" s="1955"/>
      <c r="D914" s="1955"/>
      <c r="E914" s="1955"/>
      <c r="F914" s="1955"/>
      <c r="G914" s="1955"/>
      <c r="H914" s="1909"/>
      <c r="I914" s="1909"/>
      <c r="J914" s="1909"/>
      <c r="K914" s="1909"/>
      <c r="L914" s="1909"/>
      <c r="M914" s="1909"/>
      <c r="N914" s="1909"/>
      <c r="O914" s="1909"/>
      <c r="P914" s="1909"/>
      <c r="Q914" s="1909"/>
      <c r="R914" s="1909"/>
      <c r="S914" s="1909"/>
      <c r="T914" s="1909"/>
      <c r="U914" s="1909"/>
      <c r="V914" s="1909"/>
      <c r="W914" s="1909"/>
      <c r="X914" s="1909"/>
      <c r="Y914" s="1909"/>
      <c r="Z914" s="1909"/>
      <c r="AA914" s="1909"/>
      <c r="AB914" s="1909"/>
      <c r="AC914" s="1909"/>
      <c r="AD914" s="1909"/>
      <c r="AE914" s="1909"/>
      <c r="AF914" s="1909"/>
      <c r="AG914" s="1909"/>
      <c r="AH914" s="1909"/>
      <c r="AI914" s="1909"/>
      <c r="AJ914" s="1909"/>
      <c r="AK914" s="1909"/>
      <c r="AL914" s="1909"/>
      <c r="AM914" s="1909"/>
      <c r="AN914" s="1909"/>
      <c r="AO914" s="1909"/>
      <c r="AP914" s="1909"/>
      <c r="AQ914" s="1909"/>
      <c r="AR914" s="1909"/>
      <c r="AS914" s="1909"/>
      <c r="AT914" s="1909"/>
      <c r="AU914" s="1909"/>
      <c r="AV914" s="1909"/>
      <c r="AW914" s="1909"/>
      <c r="AX914" s="1909"/>
      <c r="AY914" s="1909"/>
      <c r="AZ914" s="1909"/>
      <c r="BA914" s="1909"/>
      <c r="BB914" s="1909"/>
      <c r="BC914" s="1909"/>
      <c r="BD914" s="1909"/>
      <c r="BE914" s="1909"/>
      <c r="BF914" s="1909"/>
      <c r="BG914" s="1909"/>
      <c r="BH914" s="1909"/>
      <c r="BI914" s="1909"/>
    </row>
    <row r="915" spans="1:61">
      <c r="A915" s="1956"/>
      <c r="B915" s="1955"/>
      <c r="C915" s="1955"/>
      <c r="D915" s="1955"/>
      <c r="E915" s="1955"/>
      <c r="F915" s="1955"/>
      <c r="G915" s="1955"/>
      <c r="H915" s="1909"/>
      <c r="I915" s="1909"/>
      <c r="J915" s="1909"/>
      <c r="K915" s="1909"/>
      <c r="L915" s="1909"/>
      <c r="M915" s="1909"/>
      <c r="N915" s="1909"/>
      <c r="O915" s="1909"/>
      <c r="P915" s="1909"/>
      <c r="Q915" s="1909"/>
      <c r="R915" s="1909"/>
      <c r="S915" s="1909"/>
      <c r="T915" s="1909"/>
      <c r="U915" s="1909"/>
      <c r="V915" s="1909"/>
      <c r="W915" s="1909"/>
      <c r="X915" s="1909"/>
      <c r="Y915" s="1909"/>
      <c r="Z915" s="1909"/>
      <c r="AA915" s="1909"/>
      <c r="AB915" s="1909"/>
      <c r="AC915" s="1909"/>
      <c r="AD915" s="1909"/>
      <c r="AE915" s="1909"/>
      <c r="AF915" s="1909"/>
      <c r="AG915" s="1909"/>
      <c r="AH915" s="1909"/>
      <c r="AI915" s="1909"/>
      <c r="AJ915" s="1909"/>
      <c r="AK915" s="1909"/>
      <c r="AL915" s="1909"/>
      <c r="AM915" s="1909"/>
      <c r="AN915" s="1909"/>
      <c r="AO915" s="1909"/>
      <c r="AP915" s="1909"/>
      <c r="AQ915" s="1909"/>
      <c r="AR915" s="1909"/>
      <c r="AS915" s="1909"/>
      <c r="AT915" s="1909"/>
      <c r="AU915" s="1909"/>
      <c r="AV915" s="1909"/>
      <c r="AW915" s="1909"/>
      <c r="AX915" s="1909"/>
      <c r="AY915" s="1909"/>
      <c r="AZ915" s="1909"/>
      <c r="BA915" s="1909"/>
      <c r="BB915" s="1909"/>
      <c r="BC915" s="1909"/>
      <c r="BD915" s="1909"/>
      <c r="BE915" s="1909"/>
      <c r="BF915" s="1909"/>
      <c r="BG915" s="1909"/>
      <c r="BH915" s="1909"/>
      <c r="BI915" s="1909"/>
    </row>
    <row r="916" spans="1:61">
      <c r="A916" s="1956"/>
      <c r="B916" s="1955"/>
      <c r="C916" s="1955"/>
      <c r="D916" s="1955"/>
      <c r="E916" s="1955"/>
      <c r="F916" s="1955"/>
      <c r="G916" s="1955"/>
      <c r="H916" s="1909"/>
      <c r="I916" s="1909"/>
      <c r="J916" s="1909"/>
      <c r="K916" s="1909"/>
      <c r="L916" s="1909"/>
      <c r="M916" s="1909"/>
      <c r="N916" s="1909"/>
      <c r="O916" s="1909"/>
      <c r="P916" s="1909"/>
      <c r="Q916" s="1909"/>
      <c r="R916" s="1909"/>
      <c r="S916" s="1909"/>
      <c r="T916" s="1909"/>
      <c r="U916" s="1909"/>
      <c r="V916" s="1909"/>
      <c r="W916" s="1909"/>
      <c r="X916" s="1909"/>
      <c r="Y916" s="1909"/>
      <c r="Z916" s="1909"/>
      <c r="AA916" s="1909"/>
      <c r="AB916" s="1909"/>
      <c r="AC916" s="1909"/>
      <c r="AD916" s="1909"/>
      <c r="AE916" s="1909"/>
      <c r="AF916" s="1909"/>
      <c r="AG916" s="1909"/>
      <c r="AH916" s="1909"/>
      <c r="AI916" s="1909"/>
      <c r="AJ916" s="1909"/>
      <c r="AK916" s="1909"/>
      <c r="AL916" s="1909"/>
      <c r="AM916" s="1909"/>
      <c r="AN916" s="1909"/>
      <c r="AO916" s="1909"/>
      <c r="AP916" s="1909"/>
      <c r="AQ916" s="1909"/>
      <c r="AR916" s="1909"/>
      <c r="AS916" s="1909"/>
      <c r="AT916" s="1909"/>
      <c r="AU916" s="1909"/>
      <c r="AV916" s="1909"/>
      <c r="AW916" s="1909"/>
      <c r="AX916" s="1909"/>
      <c r="AY916" s="1909"/>
      <c r="AZ916" s="1909"/>
      <c r="BA916" s="1909"/>
      <c r="BB916" s="1909"/>
      <c r="BC916" s="1909"/>
      <c r="BD916" s="1909"/>
      <c r="BE916" s="1909"/>
      <c r="BF916" s="1909"/>
      <c r="BG916" s="1909"/>
      <c r="BH916" s="1909"/>
      <c r="BI916" s="1909"/>
    </row>
    <row r="917" spans="1:61">
      <c r="A917" s="1956"/>
      <c r="B917" s="1955"/>
      <c r="C917" s="1955"/>
      <c r="D917" s="1955"/>
      <c r="E917" s="1955"/>
      <c r="F917" s="1955"/>
      <c r="G917" s="1955"/>
      <c r="H917" s="1909"/>
      <c r="I917" s="1909"/>
      <c r="J917" s="1909"/>
      <c r="K917" s="1909"/>
      <c r="L917" s="1909"/>
      <c r="M917" s="1909"/>
      <c r="N917" s="1909"/>
      <c r="O917" s="1909"/>
      <c r="P917" s="1909"/>
      <c r="Q917" s="1909"/>
      <c r="R917" s="1909"/>
      <c r="S917" s="1909"/>
      <c r="T917" s="1909"/>
      <c r="U917" s="1909"/>
      <c r="V917" s="1909"/>
      <c r="W917" s="1909"/>
      <c r="X917" s="1909"/>
      <c r="Y917" s="1909"/>
      <c r="Z917" s="1909"/>
      <c r="AA917" s="1909"/>
      <c r="AB917" s="1909"/>
      <c r="AC917" s="1909"/>
      <c r="AD917" s="1909"/>
      <c r="AE917" s="1909"/>
      <c r="AF917" s="1909"/>
      <c r="AG917" s="1909"/>
      <c r="AH917" s="1909"/>
      <c r="AI917" s="1909"/>
      <c r="AJ917" s="1909"/>
      <c r="AK917" s="1909"/>
      <c r="AL917" s="1909"/>
      <c r="AM917" s="1909"/>
      <c r="AN917" s="1909"/>
      <c r="AO917" s="1909"/>
      <c r="AP917" s="1909"/>
      <c r="AQ917" s="1909"/>
      <c r="AR917" s="1909"/>
      <c r="AS917" s="1909"/>
      <c r="AT917" s="1909"/>
      <c r="AU917" s="1909"/>
      <c r="AV917" s="1909"/>
      <c r="AW917" s="1909"/>
      <c r="AX917" s="1909"/>
      <c r="AY917" s="1909"/>
      <c r="AZ917" s="1909"/>
      <c r="BA917" s="1909"/>
      <c r="BB917" s="1909"/>
      <c r="BC917" s="1909"/>
      <c r="BD917" s="1909"/>
      <c r="BE917" s="1909"/>
      <c r="BF917" s="1909"/>
      <c r="BG917" s="1909"/>
      <c r="BH917" s="1909"/>
      <c r="BI917" s="1909"/>
    </row>
    <row r="918" spans="1:61">
      <c r="A918" s="1956"/>
      <c r="B918" s="1955"/>
      <c r="C918" s="1955"/>
      <c r="D918" s="1955"/>
      <c r="E918" s="1955"/>
      <c r="F918" s="1955"/>
      <c r="G918" s="1955"/>
      <c r="H918" s="1909"/>
      <c r="I918" s="1909"/>
      <c r="J918" s="1909"/>
      <c r="K918" s="1909"/>
      <c r="L918" s="1909"/>
      <c r="M918" s="1909"/>
      <c r="N918" s="1909"/>
      <c r="O918" s="1909"/>
      <c r="P918" s="1909"/>
      <c r="Q918" s="1909"/>
      <c r="R918" s="1909"/>
      <c r="S918" s="1909"/>
      <c r="T918" s="1909"/>
      <c r="U918" s="1909"/>
      <c r="V918" s="1909"/>
      <c r="W918" s="1909"/>
      <c r="X918" s="1909"/>
      <c r="Y918" s="1909"/>
      <c r="Z918" s="1909"/>
      <c r="AA918" s="1909"/>
      <c r="AB918" s="1909"/>
      <c r="AC918" s="1909"/>
      <c r="AD918" s="1909"/>
      <c r="AE918" s="1909"/>
      <c r="AF918" s="1909"/>
      <c r="AG918" s="1909"/>
      <c r="AH918" s="1909"/>
      <c r="AI918" s="1909"/>
      <c r="AJ918" s="1909"/>
      <c r="AK918" s="1909"/>
      <c r="AL918" s="1909"/>
      <c r="AM918" s="1909"/>
      <c r="AN918" s="1909"/>
      <c r="AO918" s="1909"/>
      <c r="AP918" s="1909"/>
      <c r="AQ918" s="1909"/>
      <c r="AR918" s="1909"/>
      <c r="AS918" s="1909"/>
      <c r="AT918" s="1909"/>
      <c r="AU918" s="1909"/>
      <c r="AV918" s="1909"/>
      <c r="AW918" s="1909"/>
      <c r="AX918" s="1909"/>
      <c r="AY918" s="1909"/>
      <c r="AZ918" s="1909"/>
      <c r="BA918" s="1909"/>
      <c r="BB918" s="1909"/>
      <c r="BC918" s="1909"/>
      <c r="BD918" s="1909"/>
      <c r="BE918" s="1909"/>
      <c r="BF918" s="1909"/>
      <c r="BG918" s="1909"/>
      <c r="BH918" s="1909"/>
      <c r="BI918" s="1909"/>
    </row>
    <row r="919" spans="1:61">
      <c r="A919" s="1956"/>
      <c r="B919" s="1955"/>
      <c r="C919" s="1955"/>
      <c r="D919" s="1955"/>
      <c r="E919" s="1955"/>
      <c r="F919" s="1955"/>
      <c r="G919" s="1955"/>
      <c r="H919" s="1909"/>
      <c r="I919" s="1909"/>
      <c r="J919" s="1909"/>
      <c r="K919" s="1909"/>
      <c r="L919" s="1909"/>
      <c r="M919" s="1909"/>
      <c r="N919" s="1909"/>
      <c r="O919" s="1909"/>
      <c r="P919" s="1909"/>
      <c r="Q919" s="1909"/>
      <c r="R919" s="1909"/>
      <c r="S919" s="1909"/>
      <c r="T919" s="1909"/>
      <c r="U919" s="1909"/>
      <c r="V919" s="1909"/>
      <c r="W919" s="1909"/>
      <c r="X919" s="1909"/>
      <c r="Y919" s="1909"/>
      <c r="Z919" s="1909"/>
      <c r="AA919" s="1909"/>
      <c r="AB919" s="1909"/>
      <c r="AC919" s="1909"/>
      <c r="AD919" s="1909"/>
      <c r="AE919" s="1909"/>
      <c r="AF919" s="1909"/>
      <c r="AG919" s="1909"/>
      <c r="AH919" s="1909"/>
      <c r="AI919" s="1909"/>
      <c r="AJ919" s="1909"/>
      <c r="AK919" s="1909"/>
      <c r="AL919" s="1909"/>
      <c r="AM919" s="1909"/>
      <c r="AN919" s="1909"/>
      <c r="AO919" s="1909"/>
      <c r="AP919" s="1909"/>
      <c r="AQ919" s="1909"/>
      <c r="AR919" s="1909"/>
      <c r="AS919" s="1909"/>
      <c r="AT919" s="1909"/>
      <c r="AU919" s="1909"/>
      <c r="AV919" s="1909"/>
      <c r="AW919" s="1909"/>
      <c r="AX919" s="1909"/>
      <c r="AY919" s="1909"/>
      <c r="AZ919" s="1909"/>
      <c r="BA919" s="1909"/>
      <c r="BB919" s="1909"/>
      <c r="BC919" s="1909"/>
      <c r="BD919" s="1909"/>
      <c r="BE919" s="1909"/>
      <c r="BF919" s="1909"/>
      <c r="BG919" s="1909"/>
      <c r="BH919" s="1909"/>
      <c r="BI919" s="1909"/>
    </row>
    <row r="920" spans="1:61">
      <c r="A920" s="1956"/>
      <c r="B920" s="1955"/>
      <c r="C920" s="1955"/>
      <c r="D920" s="1955"/>
      <c r="E920" s="1955"/>
      <c r="F920" s="1955"/>
      <c r="G920" s="1955"/>
      <c r="H920" s="1909"/>
      <c r="I920" s="1909"/>
      <c r="J920" s="1909"/>
      <c r="K920" s="1909"/>
      <c r="L920" s="1909"/>
      <c r="M920" s="1909"/>
      <c r="N920" s="1909"/>
      <c r="O920" s="1909"/>
      <c r="P920" s="1909"/>
      <c r="Q920" s="1909"/>
      <c r="R920" s="1909"/>
      <c r="S920" s="1909"/>
      <c r="T920" s="1909"/>
      <c r="U920" s="1909"/>
      <c r="V920" s="1909"/>
      <c r="W920" s="1909"/>
      <c r="X920" s="1909"/>
      <c r="Y920" s="1909"/>
      <c r="Z920" s="1909"/>
      <c r="AA920" s="1909"/>
      <c r="AB920" s="1909"/>
      <c r="AC920" s="1909"/>
      <c r="AD920" s="1909"/>
      <c r="AE920" s="1909"/>
      <c r="AF920" s="1909"/>
      <c r="AG920" s="1909"/>
      <c r="AH920" s="1909"/>
      <c r="AI920" s="1909"/>
      <c r="AJ920" s="1909"/>
      <c r="AK920" s="1909"/>
      <c r="AL920" s="1909"/>
      <c r="AM920" s="1909"/>
      <c r="AN920" s="1909"/>
      <c r="AO920" s="1909"/>
      <c r="AP920" s="1909"/>
      <c r="AQ920" s="1909"/>
      <c r="AR920" s="1909"/>
      <c r="AS920" s="1909"/>
      <c r="AT920" s="1909"/>
      <c r="AU920" s="1909"/>
      <c r="AV920" s="1909"/>
      <c r="AW920" s="1909"/>
      <c r="AX920" s="1909"/>
      <c r="AY920" s="1909"/>
      <c r="AZ920" s="1909"/>
      <c r="BA920" s="1909"/>
      <c r="BB920" s="1909"/>
      <c r="BC920" s="1909"/>
      <c r="BD920" s="1909"/>
      <c r="BE920" s="1909"/>
      <c r="BF920" s="1909"/>
      <c r="BG920" s="1909"/>
      <c r="BH920" s="1909"/>
      <c r="BI920" s="1909"/>
    </row>
    <row r="921" spans="1:61">
      <c r="A921" s="1956"/>
      <c r="B921" s="1955"/>
      <c r="C921" s="1955"/>
      <c r="D921" s="1955"/>
      <c r="E921" s="1955"/>
      <c r="F921" s="1955"/>
      <c r="G921" s="1955"/>
      <c r="H921" s="1909"/>
      <c r="I921" s="1909"/>
      <c r="J921" s="1909"/>
      <c r="K921" s="1909"/>
      <c r="L921" s="1909"/>
      <c r="M921" s="1909"/>
      <c r="N921" s="1909"/>
      <c r="O921" s="1909"/>
      <c r="P921" s="1909"/>
      <c r="Q921" s="1909"/>
      <c r="R921" s="1909"/>
      <c r="S921" s="1909"/>
      <c r="T921" s="1909"/>
      <c r="U921" s="1909"/>
      <c r="V921" s="1909"/>
      <c r="W921" s="1909"/>
      <c r="X921" s="1909"/>
      <c r="Y921" s="1909"/>
      <c r="Z921" s="1909"/>
      <c r="AA921" s="1909"/>
      <c r="AB921" s="1909"/>
      <c r="AC921" s="1909"/>
      <c r="AD921" s="1909"/>
      <c r="AE921" s="1909"/>
      <c r="AF921" s="1909"/>
      <c r="AG921" s="1909"/>
      <c r="AH921" s="1909"/>
      <c r="AI921" s="1909"/>
      <c r="AJ921" s="1909"/>
      <c r="AK921" s="1909"/>
      <c r="AL921" s="1909"/>
      <c r="AM921" s="1909"/>
      <c r="AN921" s="1909"/>
      <c r="AO921" s="1909"/>
      <c r="AP921" s="1909"/>
      <c r="AQ921" s="1909"/>
      <c r="AR921" s="1909"/>
      <c r="AS921" s="1909"/>
      <c r="AT921" s="1909"/>
      <c r="AU921" s="1909"/>
      <c r="AV921" s="1909"/>
      <c r="AW921" s="1909"/>
      <c r="AX921" s="1909"/>
      <c r="AY921" s="1909"/>
      <c r="AZ921" s="1909"/>
      <c r="BA921" s="1909"/>
      <c r="BB921" s="1909"/>
      <c r="BC921" s="1909"/>
      <c r="BD921" s="1909"/>
      <c r="BE921" s="1909"/>
      <c r="BF921" s="1909"/>
      <c r="BG921" s="1909"/>
      <c r="BH921" s="1909"/>
      <c r="BI921" s="1909"/>
    </row>
    <row r="922" spans="1:61">
      <c r="A922" s="1956"/>
      <c r="B922" s="1955"/>
      <c r="C922" s="1955"/>
      <c r="D922" s="1955"/>
      <c r="E922" s="1955"/>
      <c r="F922" s="1955"/>
      <c r="G922" s="1955"/>
      <c r="H922" s="1909"/>
      <c r="I922" s="1909"/>
      <c r="J922" s="1909"/>
      <c r="K922" s="1909"/>
      <c r="L922" s="1909"/>
      <c r="M922" s="1909"/>
      <c r="N922" s="1909"/>
      <c r="O922" s="1909"/>
      <c r="P922" s="1909"/>
      <c r="Q922" s="1909"/>
      <c r="R922" s="1909"/>
      <c r="S922" s="1909"/>
      <c r="T922" s="1909"/>
      <c r="U922" s="1909"/>
      <c r="V922" s="1909"/>
      <c r="W922" s="1909"/>
      <c r="X922" s="1909"/>
      <c r="Y922" s="1909"/>
      <c r="Z922" s="1909"/>
      <c r="AA922" s="1909"/>
      <c r="AB922" s="1909"/>
      <c r="AC922" s="1909"/>
      <c r="AD922" s="1909"/>
      <c r="AE922" s="1909"/>
      <c r="AF922" s="1909"/>
      <c r="AG922" s="1909"/>
      <c r="AH922" s="1909"/>
      <c r="AI922" s="1909"/>
      <c r="AJ922" s="1909"/>
      <c r="AK922" s="1909"/>
      <c r="AL922" s="1909"/>
      <c r="AM922" s="1909"/>
      <c r="AN922" s="1909"/>
      <c r="AO922" s="1909"/>
      <c r="AP922" s="1909"/>
      <c r="AQ922" s="1909"/>
      <c r="AR922" s="1909"/>
      <c r="AS922" s="1909"/>
      <c r="AT922" s="1909"/>
      <c r="AU922" s="1909"/>
      <c r="AV922" s="1909"/>
      <c r="AW922" s="1909"/>
      <c r="AX922" s="1909"/>
      <c r="AY922" s="1909"/>
      <c r="AZ922" s="1909"/>
      <c r="BA922" s="1909"/>
      <c r="BB922" s="1909"/>
      <c r="BC922" s="1909"/>
      <c r="BD922" s="1909"/>
      <c r="BE922" s="1909"/>
      <c r="BF922" s="1909"/>
      <c r="BG922" s="1909"/>
      <c r="BH922" s="1909"/>
      <c r="BI922" s="1909"/>
    </row>
    <row r="923" spans="1:61">
      <c r="A923" s="1956"/>
      <c r="B923" s="1955"/>
      <c r="C923" s="1955"/>
      <c r="D923" s="1955"/>
      <c r="E923" s="1955"/>
      <c r="F923" s="1955"/>
      <c r="G923" s="1955"/>
      <c r="H923" s="1909"/>
      <c r="I923" s="1909"/>
      <c r="J923" s="1909"/>
      <c r="K923" s="1909"/>
      <c r="L923" s="1909"/>
      <c r="M923" s="1909"/>
      <c r="N923" s="1909"/>
      <c r="O923" s="1909"/>
      <c r="P923" s="1909"/>
      <c r="Q923" s="1909"/>
      <c r="R923" s="1909"/>
      <c r="S923" s="1909"/>
      <c r="T923" s="1909"/>
      <c r="U923" s="1909"/>
      <c r="V923" s="1909"/>
      <c r="W923" s="1909"/>
      <c r="X923" s="1909"/>
      <c r="Y923" s="1909"/>
      <c r="Z923" s="1909"/>
      <c r="AA923" s="1909"/>
      <c r="AB923" s="1909"/>
      <c r="AC923" s="1909"/>
      <c r="AD923" s="1909"/>
      <c r="AE923" s="1909"/>
      <c r="AF923" s="1909"/>
      <c r="AG923" s="1909"/>
      <c r="AH923" s="1909"/>
      <c r="AI923" s="1909"/>
      <c r="AJ923" s="1909"/>
      <c r="AK923" s="1909"/>
      <c r="AL923" s="1909"/>
      <c r="AM923" s="1909"/>
      <c r="AN923" s="1909"/>
      <c r="AO923" s="1909"/>
      <c r="AP923" s="1909"/>
      <c r="AQ923" s="1909"/>
      <c r="AR923" s="1909"/>
      <c r="AS923" s="1909"/>
      <c r="AT923" s="1909"/>
      <c r="AU923" s="1909"/>
      <c r="AV923" s="1909"/>
      <c r="AW923" s="1909"/>
      <c r="AX923" s="1909"/>
      <c r="AY923" s="1909"/>
      <c r="AZ923" s="1909"/>
      <c r="BA923" s="1909"/>
      <c r="BB923" s="1909"/>
      <c r="BC923" s="1909"/>
      <c r="BD923" s="1909"/>
      <c r="BE923" s="1909"/>
      <c r="BF923" s="1909"/>
      <c r="BG923" s="1909"/>
      <c r="BH923" s="1909"/>
      <c r="BI923" s="1909"/>
    </row>
    <row r="924" spans="1:61">
      <c r="A924" s="1956"/>
      <c r="B924" s="1955"/>
      <c r="C924" s="1955"/>
      <c r="D924" s="1955"/>
      <c r="E924" s="1955"/>
      <c r="F924" s="1955"/>
      <c r="G924" s="1955"/>
      <c r="H924" s="1909"/>
      <c r="I924" s="1909"/>
      <c r="J924" s="1909"/>
      <c r="K924" s="1909"/>
      <c r="L924" s="1909"/>
      <c r="M924" s="1909"/>
      <c r="N924" s="1909"/>
      <c r="O924" s="1909"/>
      <c r="P924" s="1909"/>
      <c r="Q924" s="1909"/>
      <c r="R924" s="1909"/>
      <c r="S924" s="1909"/>
      <c r="T924" s="1909"/>
      <c r="U924" s="1909"/>
      <c r="V924" s="1909"/>
      <c r="W924" s="1909"/>
      <c r="X924" s="1909"/>
      <c r="Y924" s="1909"/>
      <c r="Z924" s="1909"/>
      <c r="AA924" s="1909"/>
      <c r="AB924" s="1909"/>
      <c r="AC924" s="1909"/>
      <c r="AD924" s="1909"/>
      <c r="AE924" s="1909"/>
      <c r="AF924" s="1909"/>
      <c r="AG924" s="1909"/>
      <c r="AH924" s="1909"/>
      <c r="AI924" s="1909"/>
      <c r="AJ924" s="1909"/>
      <c r="AK924" s="1909"/>
      <c r="AL924" s="1909"/>
      <c r="AM924" s="1909"/>
      <c r="AN924" s="1909"/>
      <c r="AO924" s="1909"/>
      <c r="AP924" s="1909"/>
      <c r="AQ924" s="1909"/>
      <c r="AR924" s="1909"/>
      <c r="AS924" s="1909"/>
      <c r="AT924" s="1909"/>
      <c r="AU924" s="1909"/>
      <c r="AV924" s="1909"/>
      <c r="AW924" s="1909"/>
      <c r="AX924" s="1909"/>
      <c r="AY924" s="1909"/>
      <c r="AZ924" s="1909"/>
      <c r="BA924" s="1909"/>
      <c r="BB924" s="1909"/>
      <c r="BC924" s="1909"/>
      <c r="BD924" s="1909"/>
      <c r="BE924" s="1909"/>
      <c r="BF924" s="1909"/>
      <c r="BG924" s="1909"/>
      <c r="BH924" s="1909"/>
      <c r="BI924" s="1909"/>
    </row>
    <row r="925" spans="1:61">
      <c r="A925" s="1956"/>
      <c r="B925" s="1955"/>
      <c r="C925" s="1955"/>
      <c r="D925" s="1955"/>
      <c r="E925" s="1955"/>
      <c r="F925" s="1955"/>
      <c r="G925" s="1955"/>
      <c r="H925" s="1909"/>
      <c r="I925" s="1909"/>
      <c r="J925" s="1909"/>
      <c r="K925" s="1909"/>
      <c r="L925" s="1909"/>
      <c r="M925" s="1909"/>
      <c r="N925" s="1909"/>
      <c r="O925" s="1909"/>
      <c r="P925" s="1909"/>
      <c r="Q925" s="1909"/>
      <c r="R925" s="1909"/>
      <c r="S925" s="1909"/>
      <c r="T925" s="1909"/>
      <c r="U925" s="1909"/>
      <c r="V925" s="1909"/>
      <c r="W925" s="1909"/>
      <c r="X925" s="1909"/>
      <c r="Y925" s="1909"/>
      <c r="Z925" s="1909"/>
      <c r="AA925" s="1909"/>
      <c r="AB925" s="1909"/>
      <c r="AC925" s="1909"/>
      <c r="AD925" s="1909"/>
      <c r="AE925" s="1909"/>
      <c r="AF925" s="1909"/>
      <c r="AG925" s="1909"/>
      <c r="AH925" s="1909"/>
      <c r="AI925" s="1909"/>
      <c r="AJ925" s="1909"/>
      <c r="AK925" s="1909"/>
      <c r="AL925" s="1909"/>
      <c r="AM925" s="1909"/>
      <c r="AN925" s="1909"/>
      <c r="AO925" s="1909"/>
      <c r="AP925" s="1909"/>
      <c r="AQ925" s="1909"/>
      <c r="AR925" s="1909"/>
      <c r="AS925" s="1909"/>
      <c r="AT925" s="1909"/>
      <c r="AU925" s="1909"/>
      <c r="AV925" s="1909"/>
      <c r="AW925" s="1909"/>
      <c r="AX925" s="1909"/>
      <c r="AY925" s="1909"/>
      <c r="AZ925" s="1909"/>
      <c r="BA925" s="1909"/>
      <c r="BB925" s="1909"/>
      <c r="BC925" s="1909"/>
      <c r="BD925" s="1909"/>
      <c r="BE925" s="1909"/>
      <c r="BF925" s="1909"/>
      <c r="BG925" s="1909"/>
      <c r="BH925" s="1909"/>
      <c r="BI925" s="1909"/>
    </row>
    <row r="926" spans="1:61">
      <c r="A926" s="1956"/>
      <c r="B926" s="1955"/>
      <c r="C926" s="1955"/>
      <c r="D926" s="1955"/>
      <c r="E926" s="1955"/>
      <c r="F926" s="1955"/>
      <c r="G926" s="1955"/>
      <c r="H926" s="1909"/>
      <c r="I926" s="1909"/>
      <c r="J926" s="1909"/>
      <c r="K926" s="1909"/>
      <c r="L926" s="1909"/>
      <c r="M926" s="1909"/>
      <c r="N926" s="1909"/>
      <c r="O926" s="1909"/>
      <c r="P926" s="1909"/>
      <c r="Q926" s="1909"/>
      <c r="R926" s="1909"/>
      <c r="S926" s="1909"/>
      <c r="T926" s="1909"/>
      <c r="U926" s="1909"/>
      <c r="V926" s="1909"/>
      <c r="W926" s="1909"/>
      <c r="X926" s="1909"/>
      <c r="Y926" s="1909"/>
      <c r="Z926" s="1909"/>
      <c r="AA926" s="1909"/>
      <c r="AB926" s="1909"/>
      <c r="AC926" s="1909"/>
      <c r="AD926" s="1909"/>
      <c r="AE926" s="1909"/>
      <c r="AF926" s="1909"/>
      <c r="AG926" s="1909"/>
      <c r="AH926" s="1909"/>
      <c r="AI926" s="1909"/>
      <c r="AJ926" s="1909"/>
      <c r="AK926" s="1909"/>
      <c r="AL926" s="1909"/>
      <c r="AM926" s="1909"/>
      <c r="AN926" s="1909"/>
      <c r="AO926" s="1909"/>
      <c r="AP926" s="1909"/>
      <c r="AQ926" s="1909"/>
      <c r="AR926" s="1909"/>
      <c r="AS926" s="1909"/>
      <c r="AT926" s="1909"/>
      <c r="AU926" s="1909"/>
      <c r="AV926" s="1909"/>
      <c r="AW926" s="1909"/>
      <c r="AX926" s="1909"/>
      <c r="AY926" s="1909"/>
      <c r="AZ926" s="1909"/>
      <c r="BA926" s="1909"/>
      <c r="BB926" s="1909"/>
      <c r="BC926" s="1909"/>
      <c r="BD926" s="1909"/>
      <c r="BE926" s="1909"/>
      <c r="BF926" s="1909"/>
      <c r="BG926" s="1909"/>
      <c r="BH926" s="1909"/>
      <c r="BI926" s="1909"/>
    </row>
    <row r="927" spans="1:61">
      <c r="A927" s="1956"/>
      <c r="B927" s="1955"/>
      <c r="C927" s="1955"/>
      <c r="D927" s="1955"/>
      <c r="E927" s="1955"/>
      <c r="F927" s="1955"/>
      <c r="G927" s="1955"/>
      <c r="H927" s="1909"/>
      <c r="I927" s="1909"/>
      <c r="J927" s="1909"/>
      <c r="K927" s="1909"/>
      <c r="L927" s="1909"/>
      <c r="M927" s="1909"/>
      <c r="N927" s="1909"/>
      <c r="O927" s="1909"/>
      <c r="P927" s="1909"/>
      <c r="Q927" s="1909"/>
      <c r="R927" s="1909"/>
      <c r="S927" s="1909"/>
      <c r="T927" s="1909"/>
      <c r="U927" s="1909"/>
      <c r="V927" s="1909"/>
      <c r="W927" s="1909"/>
      <c r="X927" s="1909"/>
      <c r="Y927" s="1909"/>
      <c r="Z927" s="1909"/>
      <c r="AA927" s="1909"/>
      <c r="AB927" s="1909"/>
      <c r="AC927" s="1909"/>
      <c r="AD927" s="1909"/>
      <c r="AE927" s="1909"/>
      <c r="AF927" s="1909"/>
      <c r="AG927" s="1909"/>
      <c r="AH927" s="1909"/>
      <c r="AI927" s="1909"/>
      <c r="AJ927" s="1909"/>
      <c r="AK927" s="1909"/>
      <c r="AL927" s="1909"/>
      <c r="AM927" s="1909"/>
      <c r="AN927" s="1909"/>
      <c r="AO927" s="1909"/>
      <c r="AP927" s="1909"/>
      <c r="AQ927" s="1909"/>
      <c r="AR927" s="1909"/>
      <c r="AS927" s="1909"/>
      <c r="AT927" s="1909"/>
      <c r="AU927" s="1909"/>
      <c r="AV927" s="1909"/>
      <c r="AW927" s="1909"/>
      <c r="AX927" s="1909"/>
      <c r="AY927" s="1909"/>
      <c r="AZ927" s="1909"/>
      <c r="BA927" s="1909"/>
      <c r="BB927" s="1909"/>
      <c r="BC927" s="1909"/>
      <c r="BD927" s="1909"/>
      <c r="BE927" s="1909"/>
      <c r="BF927" s="1909"/>
      <c r="BG927" s="1909"/>
      <c r="BH927" s="1909"/>
      <c r="BI927" s="1909"/>
    </row>
    <row r="928" spans="1:61">
      <c r="A928" s="1956"/>
      <c r="B928" s="1955"/>
      <c r="C928" s="1955"/>
      <c r="D928" s="1955"/>
      <c r="E928" s="1955"/>
      <c r="F928" s="1955"/>
      <c r="G928" s="1955"/>
      <c r="H928" s="1909"/>
      <c r="I928" s="1909"/>
      <c r="J928" s="1909"/>
      <c r="K928" s="1909"/>
      <c r="L928" s="1909"/>
      <c r="M928" s="1909"/>
      <c r="N928" s="1909"/>
      <c r="O928" s="1909"/>
      <c r="P928" s="1909"/>
      <c r="Q928" s="1909"/>
      <c r="R928" s="1909"/>
      <c r="S928" s="1909"/>
      <c r="T928" s="1909"/>
      <c r="U928" s="1909"/>
      <c r="V928" s="1909"/>
      <c r="W928" s="1909"/>
      <c r="X928" s="1909"/>
      <c r="Y928" s="1909"/>
      <c r="Z928" s="1909"/>
      <c r="AA928" s="1909"/>
      <c r="AB928" s="1909"/>
      <c r="AC928" s="1909"/>
      <c r="AD928" s="1909"/>
      <c r="AE928" s="1909"/>
      <c r="AF928" s="1909"/>
      <c r="AG928" s="1909"/>
      <c r="AH928" s="1909"/>
      <c r="AI928" s="1909"/>
      <c r="AJ928" s="1909"/>
      <c r="AK928" s="1909"/>
      <c r="AL928" s="1909"/>
      <c r="AM928" s="1909"/>
      <c r="AN928" s="1909"/>
      <c r="AO928" s="1909"/>
      <c r="AP928" s="1909"/>
      <c r="AQ928" s="1909"/>
      <c r="AR928" s="1909"/>
      <c r="AS928" s="1909"/>
      <c r="AT928" s="1909"/>
      <c r="AU928" s="1909"/>
      <c r="AV928" s="1909"/>
      <c r="AW928" s="1909"/>
      <c r="AX928" s="1909"/>
      <c r="AY928" s="1909"/>
      <c r="AZ928" s="1909"/>
      <c r="BA928" s="1909"/>
      <c r="BB928" s="1909"/>
      <c r="BC928" s="1909"/>
      <c r="BD928" s="1909"/>
      <c r="BE928" s="1909"/>
      <c r="BF928" s="1909"/>
      <c r="BG928" s="1909"/>
      <c r="BH928" s="1909"/>
      <c r="BI928" s="1909"/>
    </row>
    <row r="929" spans="1:61">
      <c r="A929" s="1956"/>
      <c r="B929" s="1955"/>
      <c r="C929" s="1955"/>
      <c r="D929" s="1955"/>
      <c r="E929" s="1955"/>
      <c r="F929" s="1955"/>
      <c r="G929" s="1955"/>
      <c r="H929" s="1909"/>
      <c r="I929" s="1909"/>
      <c r="J929" s="1909"/>
      <c r="K929" s="1909"/>
      <c r="L929" s="1909"/>
      <c r="M929" s="1909"/>
      <c r="N929" s="1909"/>
      <c r="O929" s="1909"/>
      <c r="P929" s="1909"/>
      <c r="Q929" s="1909"/>
      <c r="R929" s="1909"/>
      <c r="S929" s="1909"/>
      <c r="T929" s="1909"/>
      <c r="U929" s="1909"/>
      <c r="V929" s="1909"/>
      <c r="W929" s="1909"/>
      <c r="X929" s="1909"/>
      <c r="Y929" s="1909"/>
      <c r="Z929" s="1909"/>
      <c r="AA929" s="1909"/>
      <c r="AB929" s="1909"/>
      <c r="AC929" s="1909"/>
      <c r="AD929" s="1909"/>
      <c r="AE929" s="1909"/>
      <c r="AF929" s="1909"/>
      <c r="AG929" s="1909"/>
      <c r="AH929" s="1909"/>
      <c r="AI929" s="1909"/>
      <c r="AJ929" s="1909"/>
      <c r="AK929" s="1909"/>
      <c r="AL929" s="1909"/>
      <c r="AM929" s="1909"/>
      <c r="AN929" s="1909"/>
      <c r="AO929" s="1909"/>
      <c r="AP929" s="1909"/>
      <c r="AQ929" s="1909"/>
      <c r="AR929" s="1909"/>
      <c r="AS929" s="1909"/>
      <c r="AT929" s="1909"/>
      <c r="AU929" s="1909"/>
      <c r="AV929" s="1909"/>
      <c r="AW929" s="1909"/>
      <c r="AX929" s="1909"/>
      <c r="AY929" s="1909"/>
      <c r="AZ929" s="1909"/>
      <c r="BA929" s="1909"/>
      <c r="BB929" s="1909"/>
      <c r="BC929" s="1909"/>
      <c r="BD929" s="1909"/>
      <c r="BE929" s="1909"/>
      <c r="BF929" s="1909"/>
      <c r="BG929" s="1909"/>
      <c r="BH929" s="1909"/>
      <c r="BI929" s="1909"/>
    </row>
    <row r="930" spans="1:61">
      <c r="A930" s="1956"/>
      <c r="B930" s="1955"/>
      <c r="C930" s="1955"/>
      <c r="D930" s="1955"/>
      <c r="E930" s="1955"/>
      <c r="F930" s="1955"/>
      <c r="G930" s="1955"/>
      <c r="H930" s="1909"/>
      <c r="I930" s="1909"/>
      <c r="J930" s="1909"/>
      <c r="K930" s="1909"/>
      <c r="L930" s="1909"/>
      <c r="M930" s="1909"/>
      <c r="N930" s="1909"/>
      <c r="O930" s="1909"/>
      <c r="P930" s="1909"/>
      <c r="Q930" s="1909"/>
      <c r="R930" s="1909"/>
      <c r="S930" s="1909"/>
      <c r="T930" s="1909"/>
      <c r="U930" s="1909"/>
      <c r="V930" s="1909"/>
      <c r="W930" s="1909"/>
      <c r="X930" s="1909"/>
      <c r="Y930" s="1909"/>
      <c r="Z930" s="1909"/>
      <c r="AA930" s="1909"/>
      <c r="AB930" s="1909"/>
      <c r="AC930" s="1909"/>
      <c r="AD930" s="1909"/>
      <c r="AE930" s="1909"/>
      <c r="AF930" s="1909"/>
      <c r="AG930" s="1909"/>
      <c r="AH930" s="1909"/>
      <c r="AI930" s="1909"/>
      <c r="AJ930" s="1909"/>
      <c r="AK930" s="1909"/>
      <c r="AL930" s="1909"/>
      <c r="AM930" s="1909"/>
      <c r="AN930" s="1909"/>
      <c r="AO930" s="1909"/>
      <c r="AP930" s="1909"/>
      <c r="AQ930" s="1909"/>
      <c r="AR930" s="1909"/>
      <c r="AS930" s="1909"/>
      <c r="AT930" s="1909"/>
      <c r="AU930" s="1909"/>
      <c r="AV930" s="1909"/>
      <c r="AW930" s="1909"/>
      <c r="AX930" s="1909"/>
      <c r="AY930" s="1909"/>
      <c r="AZ930" s="1909"/>
      <c r="BA930" s="1909"/>
      <c r="BB930" s="1909"/>
      <c r="BC930" s="1909"/>
      <c r="BD930" s="1909"/>
      <c r="BE930" s="1909"/>
      <c r="BF930" s="1909"/>
      <c r="BG930" s="1909"/>
      <c r="BH930" s="1909"/>
      <c r="BI930" s="1909"/>
    </row>
    <row r="931" spans="1:61">
      <c r="A931" s="1956"/>
      <c r="B931" s="1955"/>
      <c r="C931" s="1955"/>
      <c r="D931" s="1955"/>
      <c r="E931" s="1955"/>
      <c r="F931" s="1955"/>
      <c r="G931" s="1955"/>
      <c r="H931" s="1909"/>
      <c r="I931" s="1909"/>
      <c r="J931" s="1909"/>
      <c r="K931" s="1909"/>
      <c r="L931" s="1909"/>
      <c r="M931" s="1909"/>
      <c r="N931" s="1909"/>
      <c r="O931" s="1909"/>
      <c r="P931" s="1909"/>
      <c r="Q931" s="1909"/>
      <c r="R931" s="1909"/>
      <c r="S931" s="1909"/>
      <c r="T931" s="1909"/>
      <c r="U931" s="1909"/>
      <c r="V931" s="1909"/>
      <c r="W931" s="1909"/>
      <c r="X931" s="1909"/>
      <c r="Y931" s="1909"/>
      <c r="Z931" s="1909"/>
      <c r="AA931" s="1909"/>
      <c r="AB931" s="1909"/>
      <c r="AC931" s="1909"/>
      <c r="AD931" s="1909"/>
      <c r="AE931" s="1909"/>
      <c r="AF931" s="1909"/>
      <c r="AG931" s="1909"/>
      <c r="AH931" s="1909"/>
      <c r="AI931" s="1909"/>
      <c r="AJ931" s="1909"/>
      <c r="AK931" s="1909"/>
      <c r="AL931" s="1909"/>
      <c r="AM931" s="1909"/>
      <c r="AN931" s="1909"/>
      <c r="AO931" s="1909"/>
      <c r="AP931" s="1909"/>
      <c r="AQ931" s="1909"/>
      <c r="AR931" s="1909"/>
      <c r="AS931" s="1909"/>
      <c r="AT931" s="1909"/>
      <c r="AU931" s="1909"/>
      <c r="AV931" s="1909"/>
      <c r="AW931" s="1909"/>
      <c r="AX931" s="1909"/>
      <c r="AY931" s="1909"/>
      <c r="AZ931" s="1909"/>
      <c r="BA931" s="1909"/>
      <c r="BB931" s="1909"/>
      <c r="BC931" s="1909"/>
      <c r="BD931" s="1909"/>
      <c r="BE931" s="1909"/>
      <c r="BF931" s="1909"/>
      <c r="BG931" s="1909"/>
      <c r="BH931" s="1909"/>
      <c r="BI931" s="1909"/>
    </row>
    <row r="932" spans="1:61">
      <c r="A932" s="1956"/>
      <c r="B932" s="1955"/>
      <c r="C932" s="1955"/>
      <c r="D932" s="1955"/>
      <c r="E932" s="1955"/>
      <c r="F932" s="1955"/>
      <c r="G932" s="1955"/>
      <c r="H932" s="1909"/>
      <c r="I932" s="1909"/>
      <c r="J932" s="1909"/>
      <c r="K932" s="1909"/>
      <c r="L932" s="1909"/>
      <c r="M932" s="1909"/>
      <c r="N932" s="1909"/>
      <c r="O932" s="1909"/>
      <c r="P932" s="1909"/>
      <c r="Q932" s="1909"/>
      <c r="R932" s="1909"/>
      <c r="S932" s="1909"/>
      <c r="T932" s="1909"/>
      <c r="U932" s="1909"/>
      <c r="V932" s="1909"/>
      <c r="W932" s="1909"/>
      <c r="X932" s="1909"/>
      <c r="Y932" s="1909"/>
      <c r="Z932" s="1909"/>
      <c r="AA932" s="1909"/>
      <c r="AB932" s="1909"/>
      <c r="AC932" s="1909"/>
      <c r="AD932" s="1909"/>
      <c r="AE932" s="1909"/>
      <c r="AF932" s="1909"/>
      <c r="AG932" s="1909"/>
      <c r="AH932" s="1909"/>
      <c r="AI932" s="1909"/>
      <c r="AJ932" s="1909"/>
      <c r="AK932" s="1909"/>
      <c r="AL932" s="1909"/>
      <c r="AM932" s="1909"/>
      <c r="AN932" s="1909"/>
      <c r="AO932" s="1909"/>
      <c r="AP932" s="1909"/>
      <c r="AQ932" s="1909"/>
      <c r="AR932" s="1909"/>
      <c r="AS932" s="1909"/>
      <c r="AT932" s="1909"/>
      <c r="AU932" s="1909"/>
      <c r="AV932" s="1909"/>
      <c r="AW932" s="1909"/>
      <c r="AX932" s="1909"/>
      <c r="AY932" s="1909"/>
      <c r="AZ932" s="1909"/>
      <c r="BA932" s="1909"/>
      <c r="BB932" s="1909"/>
      <c r="BC932" s="1909"/>
      <c r="BD932" s="1909"/>
      <c r="BE932" s="1909"/>
      <c r="BF932" s="1909"/>
      <c r="BG932" s="1909"/>
      <c r="BH932" s="1909"/>
      <c r="BI932" s="1909"/>
    </row>
    <row r="933" spans="1:61">
      <c r="A933" s="1956"/>
      <c r="B933" s="1955"/>
      <c r="C933" s="1955"/>
      <c r="D933" s="1955"/>
      <c r="E933" s="1955"/>
      <c r="F933" s="1955"/>
      <c r="G933" s="1955"/>
      <c r="H933" s="1909"/>
      <c r="I933" s="1909"/>
      <c r="J933" s="1909"/>
      <c r="K933" s="1909"/>
      <c r="L933" s="1909"/>
      <c r="M933" s="1909"/>
      <c r="N933" s="1909"/>
      <c r="O933" s="1909"/>
      <c r="P933" s="1909"/>
      <c r="Q933" s="1909"/>
      <c r="R933" s="1909"/>
      <c r="S933" s="1909"/>
      <c r="T933" s="1909"/>
      <c r="U933" s="1909"/>
      <c r="V933" s="1909"/>
      <c r="W933" s="1909"/>
      <c r="X933" s="1909"/>
      <c r="Y933" s="1909"/>
      <c r="Z933" s="1909"/>
      <c r="AA933" s="1909"/>
      <c r="AB933" s="1909"/>
      <c r="AC933" s="1909"/>
      <c r="AD933" s="1909"/>
      <c r="AE933" s="1909"/>
      <c r="AF933" s="1909"/>
      <c r="AG933" s="1909"/>
      <c r="AH933" s="1909"/>
      <c r="AI933" s="1909"/>
      <c r="AJ933" s="1909"/>
      <c r="AK933" s="1909"/>
      <c r="AL933" s="1909"/>
      <c r="AM933" s="1909"/>
      <c r="AN933" s="1909"/>
      <c r="AO933" s="1909"/>
      <c r="AP933" s="1909"/>
      <c r="AQ933" s="1909"/>
      <c r="AR933" s="1909"/>
      <c r="AS933" s="1909"/>
      <c r="AT933" s="1909"/>
      <c r="AU933" s="1909"/>
      <c r="AV933" s="1909"/>
      <c r="AW933" s="1909"/>
      <c r="AX933" s="1909"/>
      <c r="AY933" s="1909"/>
      <c r="AZ933" s="1909"/>
      <c r="BA933" s="1909"/>
      <c r="BB933" s="1909"/>
      <c r="BC933" s="1909"/>
      <c r="BD933" s="1909"/>
      <c r="BE933" s="1909"/>
      <c r="BF933" s="1909"/>
      <c r="BG933" s="1909"/>
      <c r="BH933" s="1909"/>
      <c r="BI933" s="1909"/>
    </row>
    <row r="934" spans="1:61">
      <c r="A934" s="1956"/>
      <c r="B934" s="1955"/>
      <c r="C934" s="1955"/>
      <c r="D934" s="1955"/>
      <c r="E934" s="1955"/>
      <c r="F934" s="1955"/>
      <c r="G934" s="1955"/>
      <c r="H934" s="1909"/>
      <c r="I934" s="1909"/>
      <c r="J934" s="1909"/>
      <c r="K934" s="1909"/>
      <c r="L934" s="1909"/>
      <c r="M934" s="1909"/>
      <c r="N934" s="1909"/>
      <c r="O934" s="1909"/>
      <c r="P934" s="1909"/>
      <c r="Q934" s="1909"/>
      <c r="R934" s="1909"/>
      <c r="S934" s="1909"/>
      <c r="T934" s="1909"/>
      <c r="U934" s="1909"/>
      <c r="V934" s="1909"/>
      <c r="W934" s="1909"/>
      <c r="X934" s="1909"/>
      <c r="Y934" s="1909"/>
      <c r="Z934" s="1909"/>
      <c r="AA934" s="1909"/>
      <c r="AB934" s="1909"/>
      <c r="AC934" s="1909"/>
      <c r="AD934" s="1909"/>
      <c r="AE934" s="1909"/>
      <c r="AF934" s="1909"/>
      <c r="AG934" s="1909"/>
      <c r="AH934" s="1909"/>
      <c r="AI934" s="1909"/>
      <c r="AJ934" s="1909"/>
      <c r="AK934" s="1909"/>
      <c r="AL934" s="1909"/>
      <c r="AM934" s="1909"/>
      <c r="AN934" s="1909"/>
      <c r="AO934" s="1909"/>
      <c r="AP934" s="1909"/>
      <c r="AQ934" s="1909"/>
      <c r="AR934" s="1909"/>
      <c r="AS934" s="1909"/>
      <c r="AT934" s="1909"/>
      <c r="AU934" s="1909"/>
      <c r="AV934" s="1909"/>
      <c r="AW934" s="1909"/>
      <c r="AX934" s="1909"/>
      <c r="AY934" s="1909"/>
      <c r="AZ934" s="1909"/>
      <c r="BA934" s="1909"/>
      <c r="BB934" s="1909"/>
      <c r="BC934" s="1909"/>
      <c r="BD934" s="1909"/>
      <c r="BE934" s="1909"/>
      <c r="BF934" s="1909"/>
      <c r="BG934" s="1909"/>
      <c r="BH934" s="1909"/>
      <c r="BI934" s="1909"/>
    </row>
    <row r="935" spans="1:61">
      <c r="A935" s="1956"/>
      <c r="B935" s="1955"/>
      <c r="C935" s="1955"/>
      <c r="D935" s="1955"/>
      <c r="E935" s="1955"/>
      <c r="F935" s="1955"/>
      <c r="G935" s="1955"/>
      <c r="H935" s="1909"/>
      <c r="I935" s="1909"/>
      <c r="J935" s="1909"/>
      <c r="K935" s="1909"/>
      <c r="L935" s="1909"/>
      <c r="M935" s="1909"/>
      <c r="N935" s="1909"/>
      <c r="O935" s="1909"/>
      <c r="P935" s="1909"/>
      <c r="Q935" s="1909"/>
      <c r="R935" s="1909"/>
      <c r="S935" s="1909"/>
      <c r="T935" s="1909"/>
      <c r="U935" s="1909"/>
      <c r="V935" s="1909"/>
      <c r="W935" s="1909"/>
      <c r="X935" s="1909"/>
      <c r="Y935" s="1909"/>
      <c r="Z935" s="1909"/>
      <c r="AA935" s="1909"/>
      <c r="AB935" s="1909"/>
      <c r="AC935" s="1909"/>
      <c r="AD935" s="1909"/>
      <c r="AE935" s="1909"/>
      <c r="AF935" s="1909"/>
      <c r="AG935" s="1909"/>
      <c r="AH935" s="1909"/>
      <c r="AI935" s="1909"/>
      <c r="AJ935" s="1909"/>
      <c r="AK935" s="1909"/>
      <c r="AL935" s="1909"/>
      <c r="AM935" s="1909"/>
      <c r="AN935" s="1909"/>
      <c r="AO935" s="1909"/>
      <c r="AP935" s="1909"/>
      <c r="AQ935" s="1909"/>
      <c r="AR935" s="1909"/>
      <c r="AS935" s="1909"/>
      <c r="AT935" s="1909"/>
      <c r="AU935" s="1909"/>
      <c r="AV935" s="1909"/>
      <c r="AW935" s="1909"/>
      <c r="AX935" s="1909"/>
      <c r="AY935" s="1909"/>
      <c r="AZ935" s="1909"/>
      <c r="BA935" s="1909"/>
      <c r="BB935" s="1909"/>
      <c r="BC935" s="1909"/>
      <c r="BD935" s="1909"/>
      <c r="BE935" s="1909"/>
      <c r="BF935" s="1909"/>
      <c r="BG935" s="1909"/>
      <c r="BH935" s="1909"/>
      <c r="BI935" s="1909"/>
    </row>
    <row r="936" spans="1:61">
      <c r="A936" s="1956"/>
      <c r="B936" s="1955"/>
      <c r="C936" s="1955"/>
      <c r="D936" s="1955"/>
      <c r="E936" s="1955"/>
      <c r="F936" s="1955"/>
      <c r="G936" s="1955"/>
      <c r="H936" s="1909"/>
      <c r="I936" s="1909"/>
      <c r="J936" s="1909"/>
      <c r="K936" s="1909"/>
      <c r="L936" s="1909"/>
      <c r="M936" s="1909"/>
      <c r="N936" s="1909"/>
      <c r="O936" s="1909"/>
      <c r="P936" s="1909"/>
      <c r="Q936" s="1909"/>
      <c r="R936" s="1909"/>
      <c r="S936" s="1909"/>
      <c r="T936" s="1909"/>
      <c r="U936" s="1909"/>
      <c r="V936" s="1909"/>
      <c r="W936" s="1909"/>
      <c r="X936" s="1909"/>
      <c r="Y936" s="1909"/>
      <c r="Z936" s="1909"/>
      <c r="AA936" s="1909"/>
      <c r="AB936" s="1909"/>
      <c r="AC936" s="1909"/>
      <c r="AD936" s="1909"/>
      <c r="AE936" s="1909"/>
      <c r="AF936" s="1909"/>
      <c r="AG936" s="1909"/>
      <c r="AH936" s="1909"/>
      <c r="AI936" s="1909"/>
      <c r="AJ936" s="1909"/>
      <c r="AK936" s="1909"/>
      <c r="AL936" s="1909"/>
      <c r="AM936" s="1909"/>
      <c r="AN936" s="1909"/>
      <c r="AO936" s="1909"/>
      <c r="AP936" s="1909"/>
      <c r="AQ936" s="1909"/>
      <c r="AR936" s="1909"/>
      <c r="AS936" s="1909"/>
      <c r="AT936" s="1909"/>
      <c r="AU936" s="1909"/>
      <c r="AV936" s="1909"/>
      <c r="AW936" s="1909"/>
      <c r="AX936" s="1909"/>
      <c r="AY936" s="1909"/>
      <c r="AZ936" s="1909"/>
      <c r="BA936" s="1909"/>
      <c r="BB936" s="1909"/>
      <c r="BC936" s="1909"/>
      <c r="BD936" s="1909"/>
      <c r="BE936" s="1909"/>
      <c r="BF936" s="1909"/>
      <c r="BG936" s="1909"/>
      <c r="BH936" s="1909"/>
      <c r="BI936" s="1909"/>
    </row>
    <row r="937" spans="1:61">
      <c r="A937" s="1956"/>
      <c r="B937" s="1955"/>
      <c r="C937" s="1955"/>
      <c r="D937" s="1955"/>
      <c r="E937" s="1955"/>
      <c r="F937" s="1955"/>
      <c r="G937" s="1955"/>
      <c r="H937" s="1909"/>
      <c r="I937" s="1909"/>
      <c r="J937" s="1909"/>
      <c r="K937" s="1909"/>
      <c r="L937" s="1909"/>
      <c r="M937" s="1909"/>
      <c r="N937" s="1909"/>
      <c r="O937" s="1909"/>
      <c r="P937" s="1909"/>
      <c r="Q937" s="1909"/>
      <c r="R937" s="1909"/>
      <c r="S937" s="1909"/>
      <c r="T937" s="1909"/>
      <c r="U937" s="1909"/>
      <c r="V937" s="1909"/>
      <c r="W937" s="1909"/>
      <c r="X937" s="1909"/>
      <c r="Y937" s="1909"/>
      <c r="Z937" s="1909"/>
      <c r="AA937" s="1909"/>
      <c r="AB937" s="1909"/>
      <c r="AC937" s="1909"/>
      <c r="AD937" s="1909"/>
      <c r="AE937" s="1909"/>
      <c r="AF937" s="1909"/>
      <c r="AG937" s="1909"/>
      <c r="AH937" s="1909"/>
      <c r="AI937" s="1909"/>
      <c r="AJ937" s="1909"/>
      <c r="AK937" s="1909"/>
      <c r="AL937" s="1909"/>
      <c r="AM937" s="1909"/>
      <c r="AN937" s="1909"/>
      <c r="AO937" s="1909"/>
      <c r="AP937" s="1909"/>
      <c r="AQ937" s="1909"/>
      <c r="AR937" s="1909"/>
      <c r="AS937" s="1909"/>
      <c r="AT937" s="1909"/>
      <c r="AU937" s="1909"/>
      <c r="AV937" s="1909"/>
      <c r="AW937" s="1909"/>
      <c r="AX937" s="1909"/>
      <c r="AY937" s="1909"/>
      <c r="AZ937" s="1909"/>
      <c r="BA937" s="1909"/>
      <c r="BB937" s="1909"/>
      <c r="BC937" s="1909"/>
      <c r="BD937" s="1909"/>
      <c r="BE937" s="1909"/>
      <c r="BF937" s="1909"/>
      <c r="BG937" s="1909"/>
      <c r="BH937" s="1909"/>
      <c r="BI937" s="1909"/>
    </row>
    <row r="938" spans="1:61">
      <c r="A938" s="1956"/>
      <c r="B938" s="1955"/>
      <c r="C938" s="1955"/>
      <c r="D938" s="1955"/>
      <c r="E938" s="1955"/>
      <c r="F938" s="1955"/>
      <c r="G938" s="1955"/>
      <c r="H938" s="1909"/>
      <c r="I938" s="1909"/>
      <c r="J938" s="1909"/>
      <c r="K938" s="1909"/>
      <c r="L938" s="1909"/>
      <c r="M938" s="1909"/>
      <c r="N938" s="1909"/>
      <c r="O938" s="1909"/>
      <c r="P938" s="1909"/>
      <c r="Q938" s="1909"/>
      <c r="R938" s="1909"/>
      <c r="S938" s="1909"/>
      <c r="T938" s="1909"/>
      <c r="U938" s="1909"/>
      <c r="V938" s="1909"/>
      <c r="W938" s="1909"/>
      <c r="X938" s="1909"/>
      <c r="Y938" s="1909"/>
      <c r="Z938" s="1909"/>
      <c r="AA938" s="1909"/>
      <c r="AB938" s="1909"/>
      <c r="AC938" s="1909"/>
      <c r="AD938" s="1909"/>
      <c r="AE938" s="1909"/>
      <c r="AF938" s="1909"/>
      <c r="AG938" s="1909"/>
      <c r="AH938" s="1909"/>
      <c r="AI938" s="1909"/>
      <c r="AJ938" s="1909"/>
      <c r="AK938" s="1909"/>
      <c r="AL938" s="1909"/>
      <c r="AM938" s="1909"/>
      <c r="AN938" s="1909"/>
      <c r="AO938" s="1909"/>
      <c r="AP938" s="1909"/>
      <c r="AQ938" s="1909"/>
      <c r="AR938" s="1909"/>
      <c r="AS938" s="1909"/>
      <c r="AT938" s="1909"/>
      <c r="AU938" s="1909"/>
      <c r="AV938" s="1909"/>
      <c r="AW938" s="1909"/>
      <c r="AX938" s="1909"/>
      <c r="AY938" s="1909"/>
      <c r="AZ938" s="1909"/>
      <c r="BA938" s="1909"/>
      <c r="BB938" s="1909"/>
      <c r="BC938" s="1909"/>
      <c r="BD938" s="1909"/>
      <c r="BE938" s="1909"/>
      <c r="BF938" s="1909"/>
      <c r="BG938" s="1909"/>
      <c r="BH938" s="1909"/>
      <c r="BI938" s="1909"/>
    </row>
    <row r="939" spans="1:61">
      <c r="A939" s="1956"/>
      <c r="B939" s="1955"/>
      <c r="C939" s="1955"/>
      <c r="D939" s="1955"/>
      <c r="E939" s="1955"/>
      <c r="F939" s="1955"/>
      <c r="G939" s="1955"/>
      <c r="H939" s="1909"/>
      <c r="I939" s="1909"/>
      <c r="J939" s="1909"/>
      <c r="K939" s="1909"/>
      <c r="L939" s="1909"/>
      <c r="M939" s="1909"/>
      <c r="N939" s="1909"/>
      <c r="O939" s="1909"/>
      <c r="P939" s="1909"/>
      <c r="Q939" s="1909"/>
      <c r="R939" s="1909"/>
      <c r="S939" s="1909"/>
      <c r="T939" s="1909"/>
      <c r="U939" s="1909"/>
      <c r="V939" s="1909"/>
      <c r="W939" s="1909"/>
      <c r="X939" s="1909"/>
      <c r="Y939" s="1909"/>
      <c r="Z939" s="1909"/>
      <c r="AA939" s="1909"/>
      <c r="AB939" s="1909"/>
      <c r="AC939" s="1909"/>
      <c r="AD939" s="1909"/>
      <c r="AE939" s="1909"/>
      <c r="AF939" s="1909"/>
      <c r="AG939" s="1909"/>
      <c r="AH939" s="1909"/>
      <c r="AI939" s="1909"/>
      <c r="AJ939" s="1909"/>
      <c r="AK939" s="1909"/>
      <c r="AL939" s="1909"/>
      <c r="AM939" s="1909"/>
      <c r="AN939" s="1909"/>
      <c r="AO939" s="1909"/>
      <c r="AP939" s="1909"/>
      <c r="AQ939" s="1909"/>
      <c r="AR939" s="1909"/>
      <c r="AS939" s="1909"/>
      <c r="AT939" s="1909"/>
      <c r="AU939" s="1909"/>
      <c r="AV939" s="1909"/>
      <c r="AW939" s="1909"/>
      <c r="AX939" s="1909"/>
      <c r="AY939" s="1909"/>
      <c r="AZ939" s="1909"/>
      <c r="BA939" s="1909"/>
      <c r="BB939" s="1909"/>
      <c r="BC939" s="1909"/>
      <c r="BD939" s="1909"/>
      <c r="BE939" s="1909"/>
      <c r="BF939" s="1909"/>
      <c r="BG939" s="1909"/>
      <c r="BH939" s="1909"/>
      <c r="BI939" s="1909"/>
    </row>
    <row r="940" spans="1:61">
      <c r="A940" s="1956"/>
      <c r="B940" s="1955"/>
      <c r="C940" s="1955"/>
      <c r="D940" s="1955"/>
      <c r="E940" s="1955"/>
      <c r="F940" s="1955"/>
      <c r="G940" s="1955"/>
      <c r="H940" s="1909"/>
      <c r="I940" s="1909"/>
      <c r="J940" s="1909"/>
      <c r="K940" s="1909"/>
      <c r="L940" s="1909"/>
      <c r="M940" s="1909"/>
      <c r="N940" s="1909"/>
      <c r="O940" s="1909"/>
      <c r="P940" s="1909"/>
      <c r="Q940" s="1909"/>
      <c r="R940" s="1909"/>
      <c r="S940" s="1909"/>
      <c r="T940" s="1909"/>
      <c r="U940" s="1909"/>
      <c r="V940" s="1909"/>
      <c r="W940" s="1909"/>
      <c r="X940" s="1909"/>
      <c r="Y940" s="1909"/>
      <c r="Z940" s="1909"/>
      <c r="AA940" s="1909"/>
      <c r="AB940" s="1909"/>
      <c r="AC940" s="1909"/>
      <c r="AD940" s="1909"/>
      <c r="AE940" s="1909"/>
      <c r="AF940" s="1909"/>
      <c r="AG940" s="1909"/>
      <c r="AH940" s="1909"/>
      <c r="AI940" s="1909"/>
      <c r="AJ940" s="1909"/>
      <c r="AK940" s="1909"/>
      <c r="AL940" s="1909"/>
      <c r="AM940" s="1909"/>
      <c r="AN940" s="1909"/>
      <c r="AO940" s="1909"/>
      <c r="AP940" s="1909"/>
      <c r="AQ940" s="1909"/>
      <c r="AR940" s="1909"/>
      <c r="AS940" s="1909"/>
      <c r="AT940" s="1909"/>
      <c r="AU940" s="1909"/>
      <c r="AV940" s="1909"/>
      <c r="AW940" s="1909"/>
      <c r="AX940" s="1909"/>
      <c r="AY940" s="1909"/>
      <c r="AZ940" s="1909"/>
      <c r="BA940" s="1909"/>
      <c r="BB940" s="1909"/>
      <c r="BC940" s="1909"/>
      <c r="BD940" s="1909"/>
      <c r="BE940" s="1909"/>
      <c r="BF940" s="1909"/>
      <c r="BG940" s="1909"/>
      <c r="BH940" s="1909"/>
      <c r="BI940" s="1909"/>
    </row>
    <row r="941" spans="1:61">
      <c r="A941" s="1956"/>
      <c r="B941" s="1955"/>
      <c r="C941" s="1955"/>
      <c r="D941" s="1955"/>
      <c r="E941" s="1955"/>
      <c r="F941" s="1955"/>
      <c r="G941" s="1955"/>
      <c r="H941" s="1909"/>
      <c r="I941" s="1909"/>
      <c r="J941" s="1909"/>
      <c r="K941" s="1909"/>
      <c r="L941" s="1909"/>
      <c r="M941" s="1909"/>
      <c r="N941" s="1909"/>
      <c r="O941" s="1909"/>
      <c r="P941" s="1909"/>
      <c r="Q941" s="1909"/>
      <c r="R941" s="1909"/>
      <c r="S941" s="1909"/>
      <c r="T941" s="1909"/>
      <c r="U941" s="1909"/>
      <c r="V941" s="1909"/>
      <c r="W941" s="1909"/>
      <c r="X941" s="1909"/>
      <c r="Y941" s="1909"/>
      <c r="Z941" s="1909"/>
      <c r="AA941" s="1909"/>
      <c r="AB941" s="1909"/>
      <c r="AC941" s="1909"/>
      <c r="AD941" s="1909"/>
      <c r="AE941" s="1909"/>
      <c r="AF941" s="1909"/>
      <c r="AG941" s="1909"/>
      <c r="AH941" s="1909"/>
      <c r="AI941" s="1909"/>
      <c r="AJ941" s="1909"/>
      <c r="AK941" s="1909"/>
      <c r="AL941" s="1909"/>
      <c r="AM941" s="1909"/>
      <c r="AN941" s="1909"/>
      <c r="AO941" s="1909"/>
      <c r="AP941" s="1909"/>
      <c r="AQ941" s="1909"/>
      <c r="AR941" s="1909"/>
      <c r="AS941" s="1909"/>
      <c r="AT941" s="1909"/>
      <c r="AU941" s="1909"/>
      <c r="AV941" s="1909"/>
      <c r="AW941" s="1909"/>
      <c r="AX941" s="1909"/>
      <c r="AY941" s="1909"/>
      <c r="AZ941" s="1909"/>
      <c r="BA941" s="1909"/>
      <c r="BB941" s="1909"/>
      <c r="BC941" s="1909"/>
      <c r="BD941" s="1909"/>
      <c r="BE941" s="1909"/>
      <c r="BF941" s="1909"/>
      <c r="BG941" s="1909"/>
      <c r="BH941" s="1909"/>
      <c r="BI941" s="1909"/>
    </row>
    <row r="942" spans="1:61">
      <c r="A942" s="1956"/>
      <c r="B942" s="1955"/>
      <c r="C942" s="1955"/>
      <c r="D942" s="1955"/>
      <c r="E942" s="1955"/>
      <c r="F942" s="1955"/>
      <c r="G942" s="1955"/>
      <c r="H942" s="1909"/>
      <c r="I942" s="1909"/>
      <c r="J942" s="1909"/>
      <c r="K942" s="1909"/>
      <c r="L942" s="1909"/>
      <c r="M942" s="1909"/>
      <c r="N942" s="1909"/>
      <c r="O942" s="1909"/>
      <c r="P942" s="1909"/>
      <c r="Q942" s="1909"/>
      <c r="R942" s="1909"/>
      <c r="S942" s="1909"/>
      <c r="T942" s="1909"/>
      <c r="U942" s="1909"/>
      <c r="V942" s="1909"/>
      <c r="W942" s="1909"/>
      <c r="X942" s="1909"/>
      <c r="Y942" s="1909"/>
      <c r="Z942" s="1909"/>
      <c r="AA942" s="1909"/>
      <c r="AB942" s="1909"/>
      <c r="AC942" s="1909"/>
      <c r="AD942" s="1909"/>
      <c r="AE942" s="1909"/>
      <c r="AF942" s="1909"/>
      <c r="AG942" s="1909"/>
      <c r="AH942" s="1909"/>
      <c r="AI942" s="1909"/>
      <c r="AJ942" s="1909"/>
      <c r="AK942" s="1909"/>
      <c r="AL942" s="1909"/>
      <c r="AM942" s="1909"/>
      <c r="AN942" s="1909"/>
      <c r="AO942" s="1909"/>
      <c r="AP942" s="1909"/>
      <c r="AQ942" s="1909"/>
      <c r="AR942" s="1909"/>
      <c r="AS942" s="1909"/>
      <c r="AT942" s="1909"/>
      <c r="AU942" s="1909"/>
      <c r="AV942" s="1909"/>
      <c r="AW942" s="1909"/>
      <c r="AX942" s="1909"/>
      <c r="AY942" s="1909"/>
      <c r="AZ942" s="1909"/>
      <c r="BA942" s="1909"/>
      <c r="BB942" s="1909"/>
      <c r="BC942" s="1909"/>
      <c r="BD942" s="1909"/>
      <c r="BE942" s="1909"/>
      <c r="BF942" s="1909"/>
      <c r="BG942" s="1909"/>
      <c r="BH942" s="1909"/>
      <c r="BI942" s="1909"/>
    </row>
    <row r="943" spans="1:61">
      <c r="A943" s="1956"/>
      <c r="B943" s="1955"/>
      <c r="C943" s="1955"/>
      <c r="D943" s="1955"/>
      <c r="E943" s="1955"/>
      <c r="F943" s="1955"/>
      <c r="G943" s="1955"/>
      <c r="H943" s="1909"/>
      <c r="I943" s="1909"/>
      <c r="J943" s="1909"/>
      <c r="K943" s="1909"/>
      <c r="L943" s="1909"/>
      <c r="M943" s="1909"/>
      <c r="N943" s="1909"/>
      <c r="O943" s="1909"/>
      <c r="P943" s="1909"/>
      <c r="Q943" s="1909"/>
      <c r="R943" s="1909"/>
      <c r="S943" s="1909"/>
      <c r="T943" s="1909"/>
      <c r="U943" s="1909"/>
      <c r="V943" s="1909"/>
      <c r="W943" s="1909"/>
      <c r="X943" s="1909"/>
      <c r="Y943" s="1909"/>
      <c r="Z943" s="1909"/>
      <c r="AA943" s="1909"/>
      <c r="AB943" s="1909"/>
      <c r="AC943" s="1909"/>
      <c r="AD943" s="1909"/>
      <c r="AE943" s="1909"/>
      <c r="AF943" s="1909"/>
      <c r="AG943" s="1909"/>
      <c r="AH943" s="1909"/>
      <c r="AI943" s="1909"/>
      <c r="AJ943" s="1909"/>
      <c r="AK943" s="1909"/>
      <c r="AL943" s="1909"/>
      <c r="AM943" s="1909"/>
      <c r="AN943" s="1909"/>
      <c r="AO943" s="1909"/>
      <c r="AP943" s="1909"/>
      <c r="AQ943" s="1909"/>
      <c r="AR943" s="1909"/>
      <c r="AS943" s="1909"/>
      <c r="AT943" s="1909"/>
      <c r="AU943" s="1909"/>
      <c r="AV943" s="1909"/>
      <c r="AW943" s="1909"/>
      <c r="AX943" s="1909"/>
      <c r="AY943" s="1909"/>
      <c r="AZ943" s="1909"/>
      <c r="BA943" s="1909"/>
      <c r="BB943" s="1909"/>
      <c r="BC943" s="1909"/>
      <c r="BD943" s="1909"/>
      <c r="BE943" s="1909"/>
      <c r="BF943" s="1909"/>
      <c r="BG943" s="1909"/>
      <c r="BH943" s="1909"/>
      <c r="BI943" s="1909"/>
    </row>
    <row r="944" spans="1:61">
      <c r="A944" s="1956"/>
      <c r="B944" s="1955"/>
      <c r="C944" s="1955"/>
      <c r="D944" s="1955"/>
      <c r="E944" s="1955"/>
      <c r="F944" s="1955"/>
      <c r="G944" s="1955"/>
      <c r="H944" s="1909"/>
      <c r="I944" s="1909"/>
      <c r="J944" s="1909"/>
      <c r="K944" s="1909"/>
      <c r="L944" s="1909"/>
      <c r="M944" s="1909"/>
      <c r="N944" s="1909"/>
      <c r="O944" s="1909"/>
      <c r="P944" s="1909"/>
      <c r="Q944" s="1909"/>
      <c r="R944" s="1909"/>
      <c r="S944" s="1909"/>
      <c r="T944" s="1909"/>
      <c r="U944" s="1909"/>
      <c r="V944" s="1909"/>
      <c r="W944" s="1909"/>
      <c r="X944" s="1909"/>
      <c r="Y944" s="1909"/>
      <c r="Z944" s="1909"/>
      <c r="AA944" s="1909"/>
      <c r="AB944" s="1909"/>
      <c r="AC944" s="1909"/>
      <c r="AD944" s="1909"/>
      <c r="AE944" s="1909"/>
      <c r="AF944" s="1909"/>
      <c r="AG944" s="1909"/>
      <c r="AH944" s="1909"/>
      <c r="AI944" s="1909"/>
      <c r="AJ944" s="1909"/>
      <c r="AK944" s="1909"/>
      <c r="AL944" s="1909"/>
      <c r="AM944" s="1909"/>
      <c r="AN944" s="1909"/>
      <c r="AO944" s="1909"/>
      <c r="AP944" s="1909"/>
      <c r="AQ944" s="1909"/>
      <c r="AR944" s="1909"/>
      <c r="AS944" s="1909"/>
      <c r="AT944" s="1909"/>
      <c r="AU944" s="1909"/>
      <c r="AV944" s="1909"/>
      <c r="AW944" s="1909"/>
      <c r="AX944" s="1909"/>
      <c r="AY944" s="1909"/>
      <c r="AZ944" s="1909"/>
      <c r="BA944" s="1909"/>
      <c r="BB944" s="1909"/>
      <c r="BC944" s="1909"/>
      <c r="BD944" s="1909"/>
      <c r="BE944" s="1909"/>
      <c r="BF944" s="1909"/>
      <c r="BG944" s="1909"/>
      <c r="BH944" s="1909"/>
      <c r="BI944" s="1909"/>
    </row>
    <row r="945" spans="1:61">
      <c r="A945" s="1956"/>
      <c r="B945" s="1955"/>
      <c r="C945" s="1955"/>
      <c r="D945" s="1955"/>
      <c r="E945" s="1955"/>
      <c r="F945" s="1955"/>
      <c r="G945" s="1955"/>
      <c r="H945" s="1909"/>
      <c r="I945" s="1909"/>
      <c r="J945" s="1909"/>
      <c r="K945" s="1909"/>
      <c r="L945" s="1909"/>
      <c r="M945" s="1909"/>
      <c r="N945" s="1909"/>
      <c r="O945" s="1909"/>
      <c r="P945" s="1909"/>
      <c r="Q945" s="1909"/>
      <c r="R945" s="1909"/>
      <c r="S945" s="1909"/>
      <c r="T945" s="1909"/>
      <c r="U945" s="1909"/>
      <c r="V945" s="1909"/>
      <c r="W945" s="1909"/>
      <c r="X945" s="1909"/>
      <c r="Y945" s="1909"/>
      <c r="Z945" s="1909"/>
      <c r="AA945" s="1909"/>
      <c r="AB945" s="1909"/>
      <c r="AC945" s="1909"/>
      <c r="AD945" s="1909"/>
      <c r="AE945" s="1909"/>
      <c r="AF945" s="1909"/>
      <c r="AG945" s="1909"/>
      <c r="AH945" s="1909"/>
      <c r="AI945" s="1909"/>
      <c r="AJ945" s="1909"/>
      <c r="AK945" s="1909"/>
      <c r="AL945" s="1909"/>
      <c r="AM945" s="1909"/>
      <c r="AN945" s="1909"/>
      <c r="AO945" s="1909"/>
      <c r="AP945" s="1909"/>
      <c r="AQ945" s="1909"/>
      <c r="AR945" s="1909"/>
      <c r="AS945" s="1909"/>
      <c r="AT945" s="1909"/>
      <c r="AU945" s="1909"/>
      <c r="AV945" s="1909"/>
      <c r="AW945" s="1909"/>
      <c r="AX945" s="1909"/>
      <c r="AY945" s="1909"/>
      <c r="AZ945" s="1909"/>
      <c r="BA945" s="1909"/>
      <c r="BB945" s="1909"/>
      <c r="BC945" s="1909"/>
      <c r="BD945" s="1909"/>
      <c r="BE945" s="1909"/>
      <c r="BF945" s="1909"/>
      <c r="BG945" s="1909"/>
      <c r="BH945" s="1909"/>
      <c r="BI945" s="1909"/>
    </row>
    <row r="946" spans="1:61">
      <c r="A946" s="1956"/>
      <c r="B946" s="1955"/>
      <c r="C946" s="1955"/>
      <c r="D946" s="1955"/>
      <c r="E946" s="1955"/>
      <c r="F946" s="1955"/>
      <c r="G946" s="1955"/>
      <c r="H946" s="1909"/>
      <c r="I946" s="1909"/>
      <c r="J946" s="1909"/>
      <c r="K946" s="1909"/>
      <c r="L946" s="1909"/>
      <c r="M946" s="1909"/>
      <c r="N946" s="1909"/>
      <c r="O946" s="1909"/>
      <c r="P946" s="1909"/>
      <c r="Q946" s="1909"/>
      <c r="R946" s="1909"/>
      <c r="S946" s="1909"/>
      <c r="T946" s="1909"/>
      <c r="U946" s="1909"/>
      <c r="V946" s="1909"/>
      <c r="W946" s="1909"/>
      <c r="X946" s="1909"/>
      <c r="Y946" s="1909"/>
      <c r="Z946" s="1909"/>
      <c r="AA946" s="1909"/>
      <c r="AB946" s="1909"/>
      <c r="AC946" s="1909"/>
      <c r="AD946" s="1909"/>
      <c r="AE946" s="1909"/>
      <c r="AF946" s="1909"/>
      <c r="AG946" s="1909"/>
      <c r="AH946" s="1909"/>
      <c r="AI946" s="1909"/>
      <c r="AJ946" s="1909"/>
      <c r="AK946" s="1909"/>
      <c r="AL946" s="1909"/>
      <c r="AM946" s="1909"/>
      <c r="AN946" s="1909"/>
      <c r="AO946" s="1909"/>
      <c r="AP946" s="1909"/>
      <c r="AQ946" s="1909"/>
      <c r="AR946" s="1909"/>
      <c r="AS946" s="1909"/>
      <c r="AT946" s="1909"/>
      <c r="AU946" s="1909"/>
      <c r="AV946" s="1909"/>
      <c r="AW946" s="1909"/>
      <c r="AX946" s="1909"/>
      <c r="AY946" s="1909"/>
      <c r="AZ946" s="1909"/>
      <c r="BA946" s="1909"/>
      <c r="BB946" s="1909"/>
      <c r="BC946" s="1909"/>
      <c r="BD946" s="1909"/>
      <c r="BE946" s="1909"/>
      <c r="BF946" s="1909"/>
      <c r="BG946" s="1909"/>
      <c r="BH946" s="1909"/>
      <c r="BI946" s="1909"/>
    </row>
    <row r="947" spans="1:61">
      <c r="A947" s="1956"/>
      <c r="B947" s="1955"/>
      <c r="C947" s="1955"/>
      <c r="D947" s="1955"/>
      <c r="E947" s="1955"/>
      <c r="F947" s="1955"/>
      <c r="G947" s="1955"/>
      <c r="H947" s="1909"/>
      <c r="I947" s="1909"/>
      <c r="J947" s="1909"/>
      <c r="K947" s="1909"/>
      <c r="L947" s="1909"/>
      <c r="M947" s="1909"/>
      <c r="N947" s="1909"/>
      <c r="O947" s="1909"/>
      <c r="P947" s="1909"/>
      <c r="Q947" s="1909"/>
      <c r="R947" s="1909"/>
      <c r="S947" s="1909"/>
      <c r="T947" s="1909"/>
      <c r="U947" s="1909"/>
      <c r="V947" s="1909"/>
      <c r="W947" s="1909"/>
      <c r="X947" s="1909"/>
      <c r="Y947" s="1909"/>
      <c r="Z947" s="1909"/>
      <c r="AA947" s="1909"/>
      <c r="AB947" s="1909"/>
      <c r="AC947" s="1909"/>
      <c r="AD947" s="1909"/>
      <c r="AE947" s="1909"/>
      <c r="AF947" s="1909"/>
      <c r="AG947" s="1909"/>
      <c r="AH947" s="1909"/>
      <c r="AI947" s="1909"/>
      <c r="AJ947" s="1909"/>
      <c r="AK947" s="1909"/>
      <c r="AL947" s="1909"/>
      <c r="AM947" s="1909"/>
      <c r="AN947" s="1909"/>
      <c r="AO947" s="1909"/>
      <c r="AP947" s="1909"/>
      <c r="AQ947" s="1909"/>
      <c r="AR947" s="1909"/>
      <c r="AS947" s="1909"/>
      <c r="AT947" s="1909"/>
      <c r="AU947" s="1909"/>
      <c r="AV947" s="1909"/>
      <c r="AW947" s="1909"/>
      <c r="AX947" s="1909"/>
      <c r="AY947" s="1909"/>
      <c r="AZ947" s="1909"/>
      <c r="BA947" s="1909"/>
      <c r="BB947" s="1909"/>
      <c r="BC947" s="1909"/>
      <c r="BD947" s="1909"/>
      <c r="BE947" s="1909"/>
      <c r="BF947" s="1909"/>
      <c r="BG947" s="1909"/>
      <c r="BH947" s="1909"/>
      <c r="BI947" s="1909"/>
    </row>
    <row r="948" spans="1:61">
      <c r="A948" s="1956"/>
      <c r="B948" s="1955"/>
      <c r="C948" s="1955"/>
      <c r="D948" s="1955"/>
      <c r="E948" s="1955"/>
      <c r="F948" s="1955"/>
      <c r="G948" s="1955"/>
      <c r="H948" s="1909"/>
      <c r="I948" s="1909"/>
      <c r="J948" s="1909"/>
      <c r="K948" s="1909"/>
      <c r="L948" s="1909"/>
      <c r="M948" s="1909"/>
      <c r="N948" s="1909"/>
      <c r="O948" s="1909"/>
      <c r="P948" s="1909"/>
      <c r="Q948" s="1909"/>
      <c r="R948" s="1909"/>
      <c r="S948" s="1909"/>
      <c r="T948" s="1909"/>
      <c r="U948" s="1909"/>
      <c r="V948" s="1909"/>
      <c r="W948" s="1909"/>
      <c r="X948" s="1909"/>
      <c r="Y948" s="1909"/>
      <c r="Z948" s="1909"/>
      <c r="AA948" s="1909"/>
      <c r="AB948" s="1909"/>
      <c r="AC948" s="1909"/>
      <c r="AD948" s="1909"/>
      <c r="AE948" s="1909"/>
      <c r="AF948" s="1909"/>
      <c r="AG948" s="1909"/>
      <c r="AH948" s="1909"/>
      <c r="AI948" s="1909"/>
      <c r="AJ948" s="1909"/>
      <c r="AK948" s="1909"/>
      <c r="AL948" s="1909"/>
      <c r="AM948" s="1909"/>
      <c r="AN948" s="1909"/>
      <c r="AO948" s="1909"/>
      <c r="AP948" s="1909"/>
      <c r="AQ948" s="1909"/>
      <c r="AR948" s="1909"/>
      <c r="AS948" s="1909"/>
      <c r="AT948" s="1909"/>
      <c r="AU948" s="1909"/>
      <c r="AV948" s="1909"/>
      <c r="AW948" s="1909"/>
      <c r="AX948" s="1909"/>
      <c r="AY948" s="1909"/>
      <c r="AZ948" s="1909"/>
      <c r="BA948" s="1909"/>
      <c r="BB948" s="1909"/>
      <c r="BC948" s="1909"/>
      <c r="BD948" s="1909"/>
      <c r="BE948" s="1909"/>
      <c r="BF948" s="1909"/>
      <c r="BG948" s="1909"/>
      <c r="BH948" s="1909"/>
      <c r="BI948" s="1909"/>
    </row>
    <row r="949" spans="1:61">
      <c r="A949" s="1956"/>
      <c r="B949" s="1955"/>
      <c r="C949" s="1955"/>
      <c r="D949" s="1955"/>
      <c r="E949" s="1955"/>
      <c r="F949" s="1955"/>
      <c r="G949" s="1955"/>
      <c r="H949" s="1909"/>
      <c r="I949" s="1909"/>
      <c r="J949" s="1909"/>
      <c r="K949" s="1909"/>
      <c r="L949" s="1909"/>
      <c r="M949" s="1909"/>
      <c r="N949" s="1909"/>
      <c r="O949" s="1909"/>
      <c r="P949" s="1909"/>
      <c r="Q949" s="1909"/>
      <c r="R949" s="1909"/>
      <c r="S949" s="1909"/>
      <c r="T949" s="1909"/>
      <c r="U949" s="1909"/>
      <c r="V949" s="1909"/>
      <c r="W949" s="1909"/>
      <c r="X949" s="1909"/>
      <c r="Y949" s="1909"/>
      <c r="Z949" s="1909"/>
      <c r="AA949" s="1909"/>
      <c r="AB949" s="1909"/>
      <c r="AC949" s="1909"/>
      <c r="AD949" s="1909"/>
      <c r="AE949" s="1909"/>
      <c r="AF949" s="1909"/>
      <c r="AG949" s="1909"/>
      <c r="AH949" s="1909"/>
      <c r="AI949" s="1909"/>
      <c r="AJ949" s="1909"/>
      <c r="AK949" s="1909"/>
      <c r="AL949" s="1909"/>
      <c r="AM949" s="1909"/>
      <c r="AN949" s="1909"/>
      <c r="AO949" s="1909"/>
      <c r="AP949" s="1909"/>
      <c r="AQ949" s="1909"/>
      <c r="AR949" s="1909"/>
      <c r="AS949" s="1909"/>
      <c r="AT949" s="1909"/>
      <c r="AU949" s="1909"/>
      <c r="AV949" s="1909"/>
      <c r="AW949" s="1909"/>
      <c r="AX949" s="1909"/>
      <c r="AY949" s="1909"/>
      <c r="AZ949" s="1909"/>
      <c r="BA949" s="1909"/>
      <c r="BB949" s="1909"/>
      <c r="BC949" s="1909"/>
      <c r="BD949" s="1909"/>
      <c r="BE949" s="1909"/>
      <c r="BF949" s="1909"/>
      <c r="BG949" s="1909"/>
      <c r="BH949" s="1909"/>
      <c r="BI949" s="1909"/>
    </row>
    <row r="950" spans="1:61">
      <c r="A950" s="1956"/>
      <c r="B950" s="1955"/>
      <c r="C950" s="1955"/>
      <c r="D950" s="1955"/>
      <c r="E950" s="1955"/>
      <c r="F950" s="1955"/>
      <c r="G950" s="1955"/>
      <c r="H950" s="1909"/>
      <c r="I950" s="1909"/>
      <c r="J950" s="1909"/>
      <c r="K950" s="1909"/>
      <c r="L950" s="1909"/>
      <c r="M950" s="1909"/>
      <c r="N950" s="1909"/>
      <c r="O950" s="1909"/>
      <c r="P950" s="1909"/>
      <c r="Q950" s="1909"/>
      <c r="R950" s="1909"/>
      <c r="S950" s="1909"/>
      <c r="T950" s="1909"/>
      <c r="U950" s="1909"/>
      <c r="V950" s="1909"/>
      <c r="W950" s="1909"/>
      <c r="X950" s="1909"/>
      <c r="Y950" s="1909"/>
      <c r="Z950" s="1909"/>
      <c r="AA950" s="1909"/>
      <c r="AB950" s="1909"/>
      <c r="AC950" s="1909"/>
      <c r="AD950" s="1909"/>
      <c r="AE950" s="1909"/>
      <c r="AF950" s="1909"/>
      <c r="AG950" s="1909"/>
      <c r="AH950" s="1909"/>
      <c r="AI950" s="1909"/>
      <c r="AJ950" s="1909"/>
      <c r="AK950" s="1909"/>
      <c r="AL950" s="1909"/>
      <c r="AM950" s="1909"/>
      <c r="AN950" s="1909"/>
      <c r="AO950" s="1909"/>
      <c r="AP950" s="1909"/>
      <c r="AQ950" s="1909"/>
      <c r="AR950" s="1909"/>
      <c r="AS950" s="1909"/>
      <c r="AT950" s="1909"/>
      <c r="AU950" s="1909"/>
      <c r="AV950" s="1909"/>
      <c r="AW950" s="1909"/>
      <c r="AX950" s="1909"/>
      <c r="AY950" s="1909"/>
      <c r="AZ950" s="1909"/>
      <c r="BA950" s="1909"/>
      <c r="BB950" s="1909"/>
      <c r="BC950" s="1909"/>
      <c r="BD950" s="1909"/>
      <c r="BE950" s="1909"/>
      <c r="BF950" s="1909"/>
      <c r="BG950" s="1909"/>
      <c r="BH950" s="1909"/>
      <c r="BI950" s="1909"/>
    </row>
    <row r="951" spans="1:61">
      <c r="A951" s="1956"/>
      <c r="B951" s="1955"/>
      <c r="C951" s="1955"/>
      <c r="D951" s="1955"/>
      <c r="E951" s="1955"/>
      <c r="F951" s="1955"/>
      <c r="G951" s="1955"/>
      <c r="H951" s="1909"/>
      <c r="I951" s="1909"/>
      <c r="J951" s="1909"/>
      <c r="K951" s="1909"/>
      <c r="L951" s="1909"/>
      <c r="M951" s="1909"/>
      <c r="N951" s="1909"/>
      <c r="O951" s="1909"/>
      <c r="P951" s="1909"/>
      <c r="Q951" s="1909"/>
      <c r="R951" s="1909"/>
      <c r="S951" s="1909"/>
      <c r="T951" s="1909"/>
      <c r="U951" s="1909"/>
      <c r="V951" s="1909"/>
      <c r="W951" s="1909"/>
      <c r="X951" s="1909"/>
      <c r="Y951" s="1909"/>
      <c r="Z951" s="1909"/>
      <c r="AA951" s="1909"/>
      <c r="AB951" s="1909"/>
      <c r="AC951" s="1909"/>
      <c r="AD951" s="1909"/>
      <c r="AE951" s="1909"/>
      <c r="AF951" s="1909"/>
      <c r="AG951" s="1909"/>
      <c r="AH951" s="1909"/>
      <c r="AI951" s="1909"/>
      <c r="AJ951" s="1909"/>
      <c r="AK951" s="1909"/>
      <c r="AL951" s="1909"/>
      <c r="AM951" s="1909"/>
      <c r="AN951" s="1909"/>
      <c r="AO951" s="1909"/>
      <c r="AP951" s="1909"/>
      <c r="AQ951" s="1909"/>
      <c r="AR951" s="1909"/>
      <c r="AS951" s="1909"/>
      <c r="AT951" s="1909"/>
      <c r="AU951" s="1909"/>
      <c r="AV951" s="1909"/>
      <c r="AW951" s="1909"/>
      <c r="AX951" s="1909"/>
      <c r="AY951" s="1909"/>
      <c r="AZ951" s="1909"/>
      <c r="BA951" s="1909"/>
      <c r="BB951" s="1909"/>
      <c r="BC951" s="1909"/>
      <c r="BD951" s="1909"/>
      <c r="BE951" s="1909"/>
      <c r="BF951" s="1909"/>
      <c r="BG951" s="1909"/>
      <c r="BH951" s="1909"/>
      <c r="BI951" s="1909"/>
    </row>
    <row r="952" spans="1:61">
      <c r="A952" s="1956"/>
      <c r="B952" s="1955"/>
      <c r="C952" s="1955"/>
      <c r="D952" s="1955"/>
      <c r="E952" s="1955"/>
      <c r="F952" s="1955"/>
      <c r="G952" s="1955"/>
      <c r="H952" s="1909"/>
      <c r="I952" s="1909"/>
      <c r="J952" s="1909"/>
      <c r="K952" s="1909"/>
      <c r="L952" s="1909"/>
      <c r="M952" s="1909"/>
      <c r="N952" s="1909"/>
      <c r="O952" s="1909"/>
      <c r="P952" s="1909"/>
      <c r="Q952" s="1909"/>
      <c r="R952" s="1909"/>
      <c r="S952" s="1909"/>
      <c r="T952" s="1909"/>
      <c r="U952" s="1909"/>
      <c r="V952" s="1909"/>
      <c r="W952" s="1909"/>
      <c r="X952" s="1909"/>
      <c r="Y952" s="1909"/>
      <c r="Z952" s="1909"/>
      <c r="AA952" s="1909"/>
      <c r="AB952" s="1909"/>
      <c r="AC952" s="1909"/>
      <c r="AD952" s="1909"/>
      <c r="AE952" s="1909"/>
      <c r="AF952" s="1909"/>
      <c r="AG952" s="1909"/>
      <c r="AH952" s="1909"/>
      <c r="AI952" s="1909"/>
      <c r="AJ952" s="1909"/>
      <c r="AK952" s="1909"/>
      <c r="AL952" s="1909"/>
      <c r="AM952" s="1909"/>
      <c r="AN952" s="1909"/>
      <c r="AO952" s="1909"/>
      <c r="AP952" s="1909"/>
      <c r="AQ952" s="1909"/>
      <c r="AR952" s="1909"/>
      <c r="AS952" s="1909"/>
      <c r="AT952" s="1909"/>
      <c r="AU952" s="1909"/>
      <c r="AV952" s="1909"/>
      <c r="AW952" s="1909"/>
      <c r="AX952" s="1909"/>
      <c r="AY952" s="1909"/>
      <c r="AZ952" s="1909"/>
      <c r="BA952" s="1909"/>
      <c r="BB952" s="1909"/>
      <c r="BC952" s="1909"/>
      <c r="BD952" s="1909"/>
      <c r="BE952" s="1909"/>
      <c r="BF952" s="1909"/>
      <c r="BG952" s="1909"/>
      <c r="BH952" s="1909"/>
      <c r="BI952" s="1909"/>
    </row>
    <row r="953" spans="1:61">
      <c r="A953" s="1956"/>
      <c r="B953" s="1955"/>
      <c r="C953" s="1955"/>
      <c r="D953" s="1955"/>
      <c r="E953" s="1955"/>
      <c r="F953" s="1955"/>
      <c r="G953" s="1955"/>
      <c r="H953" s="1909"/>
      <c r="I953" s="1909"/>
      <c r="J953" s="1909"/>
      <c r="K953" s="1909"/>
      <c r="L953" s="1909"/>
      <c r="M953" s="1909"/>
      <c r="N953" s="1909"/>
      <c r="O953" s="1909"/>
      <c r="P953" s="1909"/>
      <c r="Q953" s="1909"/>
      <c r="R953" s="1909"/>
      <c r="S953" s="1909"/>
      <c r="T953" s="1909"/>
      <c r="U953" s="1909"/>
      <c r="V953" s="1909"/>
      <c r="W953" s="1909"/>
      <c r="X953" s="1909"/>
      <c r="Y953" s="1909"/>
      <c r="Z953" s="1909"/>
      <c r="AA953" s="1909"/>
      <c r="AB953" s="1909"/>
      <c r="AC953" s="1909"/>
      <c r="AD953" s="1909"/>
      <c r="AE953" s="1909"/>
      <c r="AF953" s="1909"/>
      <c r="AG953" s="1909"/>
      <c r="AH953" s="1909"/>
      <c r="AI953" s="1909"/>
      <c r="AJ953" s="1909"/>
      <c r="AK953" s="1909"/>
      <c r="AL953" s="1909"/>
      <c r="AM953" s="1909"/>
      <c r="AN953" s="1909"/>
      <c r="AO953" s="1909"/>
      <c r="AP953" s="1909"/>
      <c r="AQ953" s="1909"/>
      <c r="AR953" s="1909"/>
      <c r="AS953" s="1909"/>
      <c r="AT953" s="1909"/>
      <c r="AU953" s="1909"/>
      <c r="AV953" s="1909"/>
      <c r="AW953" s="1909"/>
      <c r="AX953" s="1909"/>
      <c r="AY953" s="1909"/>
      <c r="AZ953" s="1909"/>
      <c r="BA953" s="1909"/>
      <c r="BB953" s="1909"/>
      <c r="BC953" s="1909"/>
      <c r="BD953" s="1909"/>
      <c r="BE953" s="1909"/>
      <c r="BF953" s="1909"/>
      <c r="BG953" s="1909"/>
      <c r="BH953" s="1909"/>
      <c r="BI953" s="1909"/>
    </row>
    <row r="954" spans="1:61">
      <c r="A954" s="1956"/>
      <c r="B954" s="1955"/>
      <c r="C954" s="1955"/>
      <c r="D954" s="1955"/>
      <c r="E954" s="1955"/>
      <c r="F954" s="1955"/>
      <c r="G954" s="1955"/>
      <c r="H954" s="1909"/>
      <c r="I954" s="1909"/>
      <c r="J954" s="1909"/>
      <c r="K954" s="1909"/>
      <c r="L954" s="1909"/>
      <c r="M954" s="1909"/>
      <c r="N954" s="1909"/>
      <c r="O954" s="1909"/>
      <c r="P954" s="1909"/>
      <c r="Q954" s="1909"/>
      <c r="R954" s="1909"/>
      <c r="S954" s="1909"/>
      <c r="T954" s="1909"/>
      <c r="U954" s="1909"/>
      <c r="V954" s="1909"/>
      <c r="W954" s="1909"/>
      <c r="X954" s="1909"/>
      <c r="Y954" s="1909"/>
      <c r="Z954" s="1909"/>
      <c r="AA954" s="1909"/>
      <c r="AB954" s="1909"/>
      <c r="AC954" s="1909"/>
      <c r="AD954" s="1909"/>
      <c r="AE954" s="1909"/>
      <c r="AF954" s="1909"/>
      <c r="AG954" s="1909"/>
      <c r="AH954" s="1909"/>
      <c r="AI954" s="1909"/>
      <c r="AJ954" s="1909"/>
      <c r="AK954" s="1909"/>
      <c r="AL954" s="1909"/>
      <c r="AM954" s="1909"/>
      <c r="AN954" s="1909"/>
      <c r="AO954" s="1909"/>
      <c r="AP954" s="1909"/>
      <c r="AQ954" s="1909"/>
      <c r="AR954" s="1909"/>
      <c r="AS954" s="1909"/>
      <c r="AT954" s="1909"/>
      <c r="AU954" s="1909"/>
      <c r="AV954" s="1909"/>
      <c r="AW954" s="1909"/>
      <c r="AX954" s="1909"/>
      <c r="AY954" s="1909"/>
      <c r="AZ954" s="1909"/>
      <c r="BA954" s="1909"/>
      <c r="BB954" s="1909"/>
      <c r="BC954" s="1909"/>
      <c r="BD954" s="1909"/>
      <c r="BE954" s="1909"/>
      <c r="BF954" s="1909"/>
      <c r="BG954" s="1909"/>
      <c r="BH954" s="1909"/>
      <c r="BI954" s="1909"/>
    </row>
    <row r="955" spans="1:61">
      <c r="A955" s="1956"/>
      <c r="B955" s="1955"/>
      <c r="C955" s="1955"/>
      <c r="D955" s="1955"/>
      <c r="E955" s="1955"/>
      <c r="F955" s="1955"/>
      <c r="G955" s="1955"/>
      <c r="H955" s="1909"/>
      <c r="I955" s="1909"/>
      <c r="J955" s="1909"/>
      <c r="K955" s="1909"/>
      <c r="L955" s="1909"/>
      <c r="M955" s="1909"/>
      <c r="N955" s="1909"/>
      <c r="O955" s="1909"/>
      <c r="P955" s="1909"/>
      <c r="Q955" s="1909"/>
      <c r="R955" s="1909"/>
      <c r="S955" s="1909"/>
      <c r="T955" s="1909"/>
      <c r="U955" s="1909"/>
      <c r="V955" s="1909"/>
      <c r="W955" s="1909"/>
      <c r="X955" s="1909"/>
      <c r="Y955" s="1909"/>
      <c r="Z955" s="1909"/>
      <c r="AA955" s="1909"/>
      <c r="AB955" s="1909"/>
      <c r="AC955" s="1909"/>
      <c r="AD955" s="1909"/>
      <c r="AE955" s="1909"/>
      <c r="AF955" s="1909"/>
      <c r="AG955" s="1909"/>
      <c r="AH955" s="1909"/>
      <c r="AI955" s="1909"/>
      <c r="AJ955" s="1909"/>
      <c r="AK955" s="1909"/>
      <c r="AL955" s="1909"/>
      <c r="AM955" s="1909"/>
      <c r="AN955" s="1909"/>
      <c r="AO955" s="1909"/>
      <c r="AP955" s="1909"/>
      <c r="AQ955" s="1909"/>
      <c r="AR955" s="1909"/>
      <c r="AS955" s="1909"/>
      <c r="AT955" s="1909"/>
      <c r="AU955" s="1909"/>
      <c r="AV955" s="1909"/>
      <c r="AW955" s="1909"/>
      <c r="AX955" s="1909"/>
      <c r="AY955" s="1909"/>
      <c r="AZ955" s="1909"/>
      <c r="BA955" s="1909"/>
      <c r="BB955" s="1909"/>
      <c r="BC955" s="1909"/>
      <c r="BD955" s="1909"/>
      <c r="BE955" s="1909"/>
      <c r="BF955" s="1909"/>
      <c r="BG955" s="1909"/>
      <c r="BH955" s="1909"/>
      <c r="BI955" s="1909"/>
    </row>
    <row r="956" spans="1:61">
      <c r="A956" s="1956"/>
      <c r="B956" s="1955"/>
      <c r="C956" s="1955"/>
      <c r="D956" s="1955"/>
      <c r="E956" s="1955"/>
      <c r="F956" s="1955"/>
      <c r="G956" s="1955"/>
      <c r="H956" s="1909"/>
      <c r="I956" s="1909"/>
      <c r="J956" s="1909"/>
      <c r="K956" s="1909"/>
      <c r="L956" s="1909"/>
      <c r="M956" s="1909"/>
      <c r="N956" s="1909"/>
      <c r="O956" s="1909"/>
      <c r="P956" s="1909"/>
      <c r="Q956" s="1909"/>
      <c r="R956" s="1909"/>
      <c r="S956" s="1909"/>
      <c r="T956" s="1909"/>
      <c r="U956" s="1909"/>
      <c r="V956" s="1909"/>
      <c r="W956" s="1909"/>
      <c r="X956" s="1909"/>
      <c r="Y956" s="1909"/>
      <c r="Z956" s="1909"/>
      <c r="AA956" s="1909"/>
      <c r="AB956" s="1909"/>
      <c r="AC956" s="1909"/>
      <c r="AD956" s="1909"/>
      <c r="AE956" s="1909"/>
      <c r="AF956" s="1909"/>
      <c r="AG956" s="1909"/>
      <c r="AH956" s="1909"/>
      <c r="AI956" s="1909"/>
      <c r="AJ956" s="1909"/>
      <c r="AK956" s="1909"/>
      <c r="AL956" s="1909"/>
      <c r="AM956" s="1909"/>
      <c r="AN956" s="1909"/>
      <c r="AO956" s="1909"/>
      <c r="AP956" s="1909"/>
      <c r="AQ956" s="1909"/>
      <c r="AR956" s="1909"/>
      <c r="AS956" s="1909"/>
      <c r="AT956" s="1909"/>
      <c r="AU956" s="1909"/>
      <c r="AV956" s="1909"/>
      <c r="AW956" s="1909"/>
      <c r="AX956" s="1909"/>
      <c r="AY956" s="1909"/>
      <c r="AZ956" s="1909"/>
      <c r="BA956" s="1909"/>
      <c r="BB956" s="1909"/>
      <c r="BC956" s="1909"/>
      <c r="BD956" s="1909"/>
      <c r="BE956" s="1909"/>
      <c r="BF956" s="1909"/>
      <c r="BG956" s="1909"/>
      <c r="BH956" s="1909"/>
      <c r="BI956" s="1909"/>
    </row>
    <row r="957" spans="1:61">
      <c r="A957" s="1956"/>
      <c r="B957" s="1955"/>
      <c r="C957" s="1955"/>
      <c r="D957" s="1955"/>
      <c r="E957" s="1955"/>
      <c r="F957" s="1955"/>
      <c r="G957" s="1955"/>
      <c r="H957" s="1909"/>
      <c r="I957" s="1909"/>
      <c r="J957" s="1909"/>
      <c r="K957" s="1909"/>
      <c r="L957" s="1909"/>
      <c r="M957" s="1909"/>
      <c r="N957" s="1909"/>
      <c r="O957" s="1909"/>
      <c r="P957" s="1909"/>
      <c r="Q957" s="1909"/>
      <c r="R957" s="1909"/>
      <c r="S957" s="1909"/>
      <c r="T957" s="1909"/>
      <c r="U957" s="1909"/>
      <c r="V957" s="1909"/>
      <c r="W957" s="1909"/>
      <c r="X957" s="1909"/>
      <c r="Y957" s="1909"/>
      <c r="Z957" s="1909"/>
      <c r="AA957" s="1909"/>
      <c r="AB957" s="1909"/>
      <c r="AC957" s="1909"/>
      <c r="AD957" s="1909"/>
      <c r="AE957" s="1909"/>
      <c r="AF957" s="1909"/>
      <c r="AG957" s="1909"/>
      <c r="AH957" s="1909"/>
      <c r="AI957" s="1909"/>
      <c r="AJ957" s="1909"/>
      <c r="AK957" s="1909"/>
      <c r="AL957" s="1909"/>
      <c r="AM957" s="1909"/>
      <c r="AN957" s="1909"/>
      <c r="AO957" s="1909"/>
      <c r="AP957" s="1909"/>
      <c r="AQ957" s="1909"/>
      <c r="AR957" s="1909"/>
      <c r="AS957" s="1909"/>
      <c r="AT957" s="1909"/>
      <c r="AU957" s="1909"/>
      <c r="AV957" s="1909"/>
      <c r="AW957" s="1909"/>
      <c r="AX957" s="1909"/>
      <c r="AY957" s="1909"/>
      <c r="AZ957" s="1909"/>
      <c r="BA957" s="1909"/>
      <c r="BB957" s="1909"/>
      <c r="BC957" s="1909"/>
      <c r="BD957" s="1909"/>
      <c r="BE957" s="1909"/>
      <c r="BF957" s="1909"/>
      <c r="BG957" s="1909"/>
      <c r="BH957" s="1909"/>
      <c r="BI957" s="1909"/>
    </row>
    <row r="958" spans="1:61">
      <c r="A958" s="1956"/>
      <c r="B958" s="1955"/>
      <c r="C958" s="1955"/>
      <c r="D958" s="1955"/>
      <c r="E958" s="1955"/>
      <c r="F958" s="1955"/>
      <c r="G958" s="1955"/>
      <c r="H958" s="1909"/>
      <c r="I958" s="1909"/>
      <c r="J958" s="1909"/>
      <c r="K958" s="1909"/>
      <c r="L958" s="1909"/>
      <c r="M958" s="1909"/>
      <c r="N958" s="1909"/>
      <c r="O958" s="1909"/>
      <c r="P958" s="1909"/>
      <c r="Q958" s="1909"/>
      <c r="R958" s="1909"/>
      <c r="S958" s="1909"/>
      <c r="T958" s="1909"/>
      <c r="U958" s="1909"/>
      <c r="V958" s="1909"/>
      <c r="W958" s="1909"/>
      <c r="X958" s="1909"/>
      <c r="Y958" s="1909"/>
      <c r="Z958" s="1909"/>
      <c r="AA958" s="1909"/>
      <c r="AB958" s="1909"/>
      <c r="AC958" s="1909"/>
      <c r="AD958" s="1909"/>
      <c r="AE958" s="1909"/>
      <c r="AF958" s="1909"/>
      <c r="AG958" s="1909"/>
      <c r="AH958" s="1909"/>
      <c r="AI958" s="1909"/>
      <c r="AJ958" s="1909"/>
      <c r="AK958" s="1909"/>
      <c r="AL958" s="1909"/>
      <c r="AM958" s="1909"/>
      <c r="AN958" s="1909"/>
      <c r="AO958" s="1909"/>
      <c r="AP958" s="1909"/>
      <c r="AQ958" s="1909"/>
      <c r="AR958" s="1909"/>
      <c r="AS958" s="1909"/>
      <c r="AT958" s="1909"/>
      <c r="AU958" s="1909"/>
      <c r="AV958" s="1909"/>
      <c r="AW958" s="1909"/>
      <c r="AX958" s="1909"/>
      <c r="AY958" s="1909"/>
      <c r="AZ958" s="1909"/>
      <c r="BA958" s="1909"/>
      <c r="BB958" s="1909"/>
      <c r="BC958" s="1909"/>
      <c r="BD958" s="1909"/>
      <c r="BE958" s="1909"/>
      <c r="BF958" s="1909"/>
      <c r="BG958" s="1909"/>
      <c r="BH958" s="1909"/>
      <c r="BI958" s="1909"/>
    </row>
    <row r="959" spans="1:61">
      <c r="A959" s="1956"/>
      <c r="B959" s="1955"/>
      <c r="C959" s="1955"/>
      <c r="D959" s="1955"/>
      <c r="E959" s="1955"/>
      <c r="F959" s="1955"/>
      <c r="G959" s="1955"/>
      <c r="H959" s="1909"/>
      <c r="I959" s="1909"/>
      <c r="J959" s="1909"/>
      <c r="K959" s="1909"/>
      <c r="L959" s="1909"/>
      <c r="M959" s="1909"/>
      <c r="N959" s="1909"/>
      <c r="O959" s="1909"/>
      <c r="P959" s="1909"/>
      <c r="Q959" s="1909"/>
      <c r="R959" s="1909"/>
      <c r="S959" s="1909"/>
      <c r="T959" s="1909"/>
      <c r="U959" s="1909"/>
      <c r="V959" s="1909"/>
      <c r="W959" s="1909"/>
      <c r="X959" s="1909"/>
      <c r="Y959" s="1909"/>
      <c r="Z959" s="1909"/>
      <c r="AA959" s="1909"/>
      <c r="AB959" s="1909"/>
      <c r="AC959" s="1909"/>
      <c r="AD959" s="1909"/>
      <c r="AE959" s="1909"/>
      <c r="AF959" s="1909"/>
      <c r="AG959" s="1909"/>
      <c r="AH959" s="1909"/>
      <c r="AI959" s="1909"/>
      <c r="AJ959" s="1909"/>
      <c r="AK959" s="1909"/>
      <c r="AL959" s="1909"/>
      <c r="AM959" s="1909"/>
      <c r="AN959" s="1909"/>
      <c r="AO959" s="1909"/>
      <c r="AP959" s="1909"/>
      <c r="AQ959" s="1909"/>
      <c r="AR959" s="1909"/>
      <c r="AS959" s="1909"/>
      <c r="AT959" s="1909"/>
      <c r="AU959" s="1909"/>
      <c r="AV959" s="1909"/>
      <c r="AW959" s="1909"/>
      <c r="AX959" s="1909"/>
      <c r="AY959" s="1909"/>
      <c r="AZ959" s="1909"/>
      <c r="BA959" s="1909"/>
      <c r="BB959" s="1909"/>
      <c r="BC959" s="1909"/>
      <c r="BD959" s="1909"/>
      <c r="BE959" s="1909"/>
      <c r="BF959" s="1909"/>
      <c r="BG959" s="1909"/>
      <c r="BH959" s="1909"/>
      <c r="BI959" s="1909"/>
    </row>
    <row r="960" spans="1:61">
      <c r="A960" s="1956"/>
      <c r="B960" s="1955"/>
      <c r="C960" s="1955"/>
      <c r="D960" s="1955"/>
      <c r="E960" s="1955"/>
      <c r="F960" s="1955"/>
      <c r="G960" s="1955"/>
      <c r="H960" s="1909"/>
      <c r="I960" s="1909"/>
      <c r="J960" s="1909"/>
      <c r="K960" s="1909"/>
      <c r="L960" s="1909"/>
      <c r="M960" s="1909"/>
      <c r="N960" s="1909"/>
      <c r="O960" s="1909"/>
      <c r="P960" s="1909"/>
      <c r="Q960" s="1909"/>
      <c r="R960" s="1909"/>
      <c r="S960" s="1909"/>
      <c r="T960" s="1909"/>
      <c r="U960" s="1909"/>
      <c r="V960" s="1909"/>
      <c r="W960" s="1909"/>
      <c r="X960" s="1909"/>
      <c r="Y960" s="1909"/>
      <c r="Z960" s="1909"/>
      <c r="AA960" s="1909"/>
      <c r="AB960" s="1909"/>
      <c r="AC960" s="1909"/>
      <c r="AD960" s="1909"/>
      <c r="AE960" s="1909"/>
      <c r="AF960" s="1909"/>
      <c r="AG960" s="1909"/>
      <c r="AH960" s="1909"/>
      <c r="AI960" s="1909"/>
      <c r="AJ960" s="1909"/>
      <c r="AK960" s="1909"/>
      <c r="AL960" s="1909"/>
      <c r="AM960" s="1909"/>
      <c r="AN960" s="1909"/>
      <c r="AO960" s="1909"/>
      <c r="AP960" s="1909"/>
      <c r="AQ960" s="1909"/>
      <c r="AR960" s="1909"/>
      <c r="AS960" s="1909"/>
      <c r="AT960" s="1909"/>
      <c r="AU960" s="1909"/>
      <c r="AV960" s="1909"/>
      <c r="AW960" s="1909"/>
      <c r="AX960" s="1909"/>
      <c r="AY960" s="1909"/>
      <c r="AZ960" s="1909"/>
      <c r="BA960" s="1909"/>
      <c r="BB960" s="1909"/>
      <c r="BC960" s="1909"/>
      <c r="BD960" s="1909"/>
      <c r="BE960" s="1909"/>
      <c r="BF960" s="1909"/>
      <c r="BG960" s="1909"/>
      <c r="BH960" s="1909"/>
      <c r="BI960" s="1909"/>
    </row>
    <row r="961" spans="1:61">
      <c r="A961" s="1956"/>
      <c r="B961" s="1955"/>
      <c r="C961" s="1955"/>
      <c r="D961" s="1955"/>
      <c r="E961" s="1955"/>
      <c r="F961" s="1955"/>
      <c r="G961" s="1955"/>
      <c r="H961" s="1909"/>
      <c r="I961" s="1909"/>
      <c r="J961" s="1909"/>
      <c r="K961" s="1909"/>
      <c r="L961" s="1909"/>
      <c r="M961" s="1909"/>
      <c r="N961" s="1909"/>
      <c r="O961" s="1909"/>
      <c r="P961" s="1909"/>
      <c r="Q961" s="1909"/>
      <c r="R961" s="1909"/>
      <c r="S961" s="1909"/>
      <c r="T961" s="1909"/>
      <c r="U961" s="1909"/>
      <c r="V961" s="1909"/>
      <c r="W961" s="1909"/>
      <c r="X961" s="1909"/>
      <c r="Y961" s="1909"/>
      <c r="Z961" s="1909"/>
      <c r="AA961" s="1909"/>
      <c r="AB961" s="1909"/>
      <c r="AC961" s="1909"/>
      <c r="AD961" s="1909"/>
      <c r="AE961" s="1909"/>
      <c r="AF961" s="1909"/>
      <c r="AG961" s="1909"/>
      <c r="AH961" s="1909"/>
      <c r="AI961" s="1909"/>
      <c r="AJ961" s="1909"/>
      <c r="AK961" s="1909"/>
      <c r="AL961" s="1909"/>
      <c r="AM961" s="1909"/>
      <c r="AN961" s="1909"/>
      <c r="AO961" s="1909"/>
      <c r="AP961" s="1909"/>
      <c r="AQ961" s="1909"/>
      <c r="AR961" s="1909"/>
      <c r="AS961" s="1909"/>
      <c r="AT961" s="1909"/>
      <c r="AU961" s="1909"/>
      <c r="AV961" s="1909"/>
      <c r="AW961" s="1909"/>
      <c r="AX961" s="1909"/>
      <c r="AY961" s="1909"/>
      <c r="AZ961" s="1909"/>
      <c r="BA961" s="1909"/>
      <c r="BB961" s="1909"/>
      <c r="BC961" s="1909"/>
      <c r="BD961" s="1909"/>
      <c r="BE961" s="1909"/>
      <c r="BF961" s="1909"/>
      <c r="BG961" s="1909"/>
      <c r="BH961" s="1909"/>
      <c r="BI961" s="1909"/>
    </row>
    <row r="962" spans="1:61">
      <c r="A962" s="1956"/>
      <c r="B962" s="1955"/>
      <c r="C962" s="1955"/>
      <c r="D962" s="1955"/>
      <c r="E962" s="1955"/>
      <c r="F962" s="1955"/>
      <c r="G962" s="1955"/>
      <c r="H962" s="1909"/>
      <c r="I962" s="1909"/>
      <c r="J962" s="1909"/>
      <c r="K962" s="1909"/>
      <c r="L962" s="1909"/>
      <c r="M962" s="1909"/>
      <c r="N962" s="1909"/>
      <c r="O962" s="1909"/>
      <c r="P962" s="1909"/>
      <c r="Q962" s="1909"/>
      <c r="R962" s="1909"/>
      <c r="S962" s="1909"/>
      <c r="T962" s="1909"/>
      <c r="U962" s="1909"/>
      <c r="V962" s="1909"/>
      <c r="W962" s="1909"/>
      <c r="X962" s="1909"/>
      <c r="Y962" s="1909"/>
      <c r="Z962" s="1909"/>
      <c r="AA962" s="1909"/>
      <c r="AB962" s="1909"/>
      <c r="AC962" s="1909"/>
      <c r="AD962" s="1909"/>
      <c r="AE962" s="1909"/>
      <c r="AF962" s="1909"/>
      <c r="AG962" s="1909"/>
      <c r="AH962" s="1909"/>
      <c r="AI962" s="1909"/>
      <c r="AJ962" s="1909"/>
      <c r="AK962" s="1909"/>
      <c r="AL962" s="1909"/>
      <c r="AM962" s="1909"/>
      <c r="AN962" s="1909"/>
      <c r="AO962" s="1909"/>
      <c r="AP962" s="1909"/>
      <c r="AQ962" s="1909"/>
      <c r="AR962" s="1909"/>
      <c r="AS962" s="1909"/>
      <c r="AT962" s="1909"/>
      <c r="AU962" s="1909"/>
      <c r="AV962" s="1909"/>
      <c r="AW962" s="1909"/>
      <c r="AX962" s="1909"/>
      <c r="AY962" s="1909"/>
      <c r="AZ962" s="1909"/>
      <c r="BA962" s="1909"/>
      <c r="BB962" s="1909"/>
      <c r="BC962" s="1909"/>
      <c r="BD962" s="1909"/>
      <c r="BE962" s="1909"/>
      <c r="BF962" s="1909"/>
      <c r="BG962" s="1909"/>
      <c r="BH962" s="1909"/>
      <c r="BI962" s="1909"/>
    </row>
    <row r="963" spans="1:61">
      <c r="A963" s="1956"/>
      <c r="B963" s="1955"/>
      <c r="C963" s="1955"/>
      <c r="D963" s="1955"/>
      <c r="E963" s="1955"/>
      <c r="F963" s="1955"/>
      <c r="G963" s="1955"/>
      <c r="H963" s="1909"/>
      <c r="I963" s="1909"/>
      <c r="J963" s="1909"/>
      <c r="K963" s="1909"/>
      <c r="L963" s="1909"/>
      <c r="M963" s="1909"/>
      <c r="N963" s="1909"/>
      <c r="O963" s="1909"/>
      <c r="P963" s="1909"/>
      <c r="Q963" s="1909"/>
      <c r="R963" s="1909"/>
      <c r="S963" s="1909"/>
      <c r="T963" s="1909"/>
      <c r="U963" s="1909"/>
      <c r="V963" s="1909"/>
      <c r="W963" s="1909"/>
      <c r="X963" s="1909"/>
      <c r="Y963" s="1909"/>
      <c r="Z963" s="1909"/>
      <c r="AA963" s="1909"/>
      <c r="AB963" s="1909"/>
      <c r="AC963" s="1909"/>
      <c r="AD963" s="1909"/>
      <c r="AE963" s="1909"/>
      <c r="AF963" s="1909"/>
      <c r="AG963" s="1909"/>
      <c r="AH963" s="1909"/>
      <c r="AI963" s="1909"/>
      <c r="AJ963" s="1909"/>
      <c r="AK963" s="1909"/>
      <c r="AL963" s="1909"/>
      <c r="AM963" s="1909"/>
      <c r="AN963" s="1909"/>
      <c r="AO963" s="1909"/>
      <c r="AP963" s="1909"/>
      <c r="AQ963" s="1909"/>
      <c r="AR963" s="1909"/>
      <c r="AS963" s="1909"/>
      <c r="AT963" s="1909"/>
      <c r="AU963" s="1909"/>
      <c r="AV963" s="1909"/>
      <c r="AW963" s="1909"/>
      <c r="AX963" s="1909"/>
      <c r="AY963" s="1909"/>
      <c r="AZ963" s="1909"/>
      <c r="BA963" s="1909"/>
      <c r="BB963" s="1909"/>
      <c r="BC963" s="1909"/>
      <c r="BD963" s="1909"/>
      <c r="BE963" s="1909"/>
      <c r="BF963" s="1909"/>
      <c r="BG963" s="1909"/>
      <c r="BH963" s="1909"/>
      <c r="BI963" s="1909"/>
    </row>
    <row r="964" spans="1:61">
      <c r="A964" s="1956"/>
      <c r="B964" s="1955"/>
      <c r="C964" s="1955"/>
      <c r="D964" s="1955"/>
      <c r="E964" s="1955"/>
      <c r="F964" s="1955"/>
      <c r="G964" s="1955"/>
      <c r="H964" s="1909"/>
      <c r="I964" s="1909"/>
      <c r="J964" s="1909"/>
      <c r="K964" s="1909"/>
      <c r="L964" s="1909"/>
      <c r="M964" s="1909"/>
      <c r="N964" s="1909"/>
      <c r="O964" s="1909"/>
      <c r="P964" s="1909"/>
      <c r="Q964" s="1909"/>
      <c r="R964" s="1909"/>
      <c r="S964" s="1909"/>
      <c r="T964" s="1909"/>
      <c r="U964" s="1909"/>
      <c r="V964" s="1909"/>
      <c r="W964" s="1909"/>
      <c r="X964" s="1909"/>
      <c r="Y964" s="1909"/>
      <c r="Z964" s="1909"/>
      <c r="AA964" s="1909"/>
      <c r="AB964" s="1909"/>
      <c r="AC964" s="1909"/>
      <c r="AD964" s="1909"/>
      <c r="AE964" s="1909"/>
      <c r="AF964" s="1909"/>
      <c r="AG964" s="1909"/>
      <c r="AH964" s="1909"/>
      <c r="AI964" s="1909"/>
      <c r="AJ964" s="1909"/>
      <c r="AK964" s="1909"/>
      <c r="AL964" s="1909"/>
      <c r="AM964" s="1909"/>
      <c r="AN964" s="1909"/>
      <c r="AO964" s="1909"/>
      <c r="AP964" s="1909"/>
      <c r="AQ964" s="1909"/>
      <c r="AR964" s="1909"/>
      <c r="AS964" s="1909"/>
      <c r="AT964" s="1909"/>
      <c r="AU964" s="1909"/>
      <c r="AV964" s="1909"/>
      <c r="AW964" s="1909"/>
      <c r="AX964" s="1909"/>
      <c r="AY964" s="1909"/>
      <c r="AZ964" s="1909"/>
      <c r="BA964" s="1909"/>
      <c r="BB964" s="1909"/>
      <c r="BC964" s="1909"/>
      <c r="BD964" s="1909"/>
      <c r="BE964" s="1909"/>
      <c r="BF964" s="1909"/>
      <c r="BG964" s="1909"/>
      <c r="BH964" s="1909"/>
      <c r="BI964" s="1909"/>
    </row>
    <row r="965" spans="1:61">
      <c r="A965" s="1956"/>
      <c r="B965" s="1955"/>
      <c r="C965" s="1955"/>
      <c r="D965" s="1955"/>
      <c r="E965" s="1955"/>
      <c r="F965" s="1955"/>
      <c r="G965" s="1955"/>
      <c r="H965" s="1909"/>
      <c r="I965" s="1909"/>
      <c r="J965" s="1909"/>
      <c r="K965" s="1909"/>
      <c r="L965" s="1909"/>
      <c r="M965" s="1909"/>
      <c r="N965" s="1909"/>
      <c r="O965" s="1909"/>
      <c r="P965" s="1909"/>
      <c r="Q965" s="1909"/>
      <c r="R965" s="1909"/>
      <c r="S965" s="1909"/>
      <c r="T965" s="1909"/>
      <c r="U965" s="1909"/>
      <c r="V965" s="1909"/>
      <c r="W965" s="1909"/>
      <c r="X965" s="1909"/>
      <c r="Y965" s="1909"/>
      <c r="Z965" s="1909"/>
      <c r="AA965" s="1909"/>
      <c r="AB965" s="1909"/>
      <c r="AC965" s="1909"/>
      <c r="AD965" s="1909"/>
      <c r="AE965" s="1909"/>
      <c r="AF965" s="1909"/>
      <c r="AG965" s="1909"/>
      <c r="AH965" s="1909"/>
      <c r="AI965" s="1909"/>
      <c r="AJ965" s="1909"/>
      <c r="AK965" s="1909"/>
      <c r="AL965" s="1909"/>
      <c r="AM965" s="1909"/>
      <c r="AN965" s="1909"/>
      <c r="AO965" s="1909"/>
      <c r="AP965" s="1909"/>
      <c r="AQ965" s="1909"/>
      <c r="AR965" s="1909"/>
      <c r="AS965" s="1909"/>
      <c r="AT965" s="1909"/>
      <c r="AU965" s="1909"/>
      <c r="AV965" s="1909"/>
      <c r="AW965" s="1909"/>
      <c r="AX965" s="1909"/>
      <c r="AY965" s="1909"/>
      <c r="AZ965" s="1909"/>
      <c r="BA965" s="1909"/>
      <c r="BB965" s="1909"/>
      <c r="BC965" s="1909"/>
      <c r="BD965" s="1909"/>
      <c r="BE965" s="1909"/>
      <c r="BF965" s="1909"/>
      <c r="BG965" s="1909"/>
      <c r="BH965" s="1909"/>
      <c r="BI965" s="1909"/>
    </row>
    <row r="966" spans="1:61">
      <c r="A966" s="1956"/>
      <c r="B966" s="1955"/>
      <c r="C966" s="1955"/>
      <c r="D966" s="1955"/>
      <c r="E966" s="1955"/>
      <c r="F966" s="1955"/>
      <c r="G966" s="1955"/>
      <c r="H966" s="1909"/>
      <c r="I966" s="1909"/>
      <c r="J966" s="1909"/>
      <c r="K966" s="1909"/>
      <c r="L966" s="1909"/>
      <c r="M966" s="1909"/>
      <c r="N966" s="1909"/>
      <c r="O966" s="1909"/>
      <c r="P966" s="1909"/>
      <c r="Q966" s="1909"/>
      <c r="R966" s="1909"/>
      <c r="S966" s="1909"/>
      <c r="T966" s="1909"/>
      <c r="U966" s="1909"/>
      <c r="V966" s="1909"/>
      <c r="W966" s="1909"/>
      <c r="X966" s="1909"/>
      <c r="Y966" s="1909"/>
      <c r="Z966" s="1909"/>
      <c r="AA966" s="1909"/>
      <c r="AB966" s="1909"/>
      <c r="AC966" s="1909"/>
      <c r="AD966" s="1909"/>
      <c r="AE966" s="1909"/>
      <c r="AF966" s="1909"/>
      <c r="AG966" s="1909"/>
      <c r="AH966" s="1909"/>
      <c r="AI966" s="1909"/>
      <c r="AJ966" s="1909"/>
      <c r="AK966" s="1909"/>
      <c r="AL966" s="1909"/>
      <c r="AM966" s="1909"/>
      <c r="AN966" s="1909"/>
      <c r="AO966" s="1909"/>
      <c r="AP966" s="1909"/>
      <c r="AQ966" s="1909"/>
      <c r="AR966" s="1909"/>
      <c r="AS966" s="1909"/>
      <c r="AT966" s="1909"/>
      <c r="AU966" s="1909"/>
      <c r="AV966" s="1909"/>
      <c r="AW966" s="1909"/>
      <c r="AX966" s="1909"/>
      <c r="AY966" s="1909"/>
      <c r="AZ966" s="1909"/>
      <c r="BA966" s="1909"/>
      <c r="BB966" s="1909"/>
      <c r="BC966" s="1909"/>
      <c r="BD966" s="1909"/>
      <c r="BE966" s="1909"/>
      <c r="BF966" s="1909"/>
      <c r="BG966" s="1909"/>
      <c r="BH966" s="1909"/>
      <c r="BI966" s="1909"/>
    </row>
    <row r="967" spans="1:61">
      <c r="A967" s="1956"/>
      <c r="B967" s="1955"/>
      <c r="C967" s="1955"/>
      <c r="D967" s="1955"/>
      <c r="E967" s="1955"/>
      <c r="F967" s="1955"/>
      <c r="G967" s="1955"/>
      <c r="H967" s="1909"/>
      <c r="I967" s="1909"/>
      <c r="J967" s="1909"/>
      <c r="K967" s="1909"/>
      <c r="L967" s="1909"/>
      <c r="M967" s="1909"/>
      <c r="N967" s="1909"/>
      <c r="O967" s="1909"/>
      <c r="P967" s="1909"/>
      <c r="Q967" s="1909"/>
      <c r="R967" s="1909"/>
      <c r="S967" s="1909"/>
      <c r="T967" s="1909"/>
      <c r="U967" s="1909"/>
      <c r="V967" s="1909"/>
      <c r="W967" s="1909"/>
      <c r="X967" s="1909"/>
      <c r="Y967" s="1909"/>
      <c r="Z967" s="1909"/>
      <c r="AA967" s="1909"/>
      <c r="AB967" s="1909"/>
      <c r="AC967" s="1909"/>
      <c r="AD967" s="1909"/>
      <c r="AE967" s="1909"/>
      <c r="AF967" s="1909"/>
      <c r="AG967" s="1909"/>
      <c r="AH967" s="1909"/>
      <c r="AI967" s="1909"/>
      <c r="AJ967" s="1909"/>
      <c r="AK967" s="1909"/>
      <c r="AL967" s="1909"/>
      <c r="AM967" s="1909"/>
      <c r="AN967" s="1909"/>
      <c r="AO967" s="1909"/>
      <c r="AP967" s="1909"/>
      <c r="AQ967" s="1909"/>
      <c r="AR967" s="1909"/>
      <c r="AS967" s="1909"/>
      <c r="AT967" s="1909"/>
      <c r="AU967" s="1909"/>
      <c r="AV967" s="1909"/>
      <c r="AW967" s="1909"/>
      <c r="AX967" s="1909"/>
      <c r="AY967" s="1909"/>
      <c r="AZ967" s="1909"/>
      <c r="BA967" s="1909"/>
      <c r="BB967" s="1909"/>
      <c r="BC967" s="1909"/>
      <c r="BD967" s="1909"/>
      <c r="BE967" s="1909"/>
      <c r="BF967" s="1909"/>
      <c r="BG967" s="1909"/>
      <c r="BH967" s="1909"/>
      <c r="BI967" s="1909"/>
    </row>
    <row r="968" spans="1:61">
      <c r="A968" s="1956"/>
      <c r="B968" s="1955"/>
      <c r="C968" s="1955"/>
      <c r="D968" s="1955"/>
      <c r="E968" s="1955"/>
      <c r="F968" s="1955"/>
      <c r="G968" s="1955"/>
      <c r="H968" s="1909"/>
      <c r="I968" s="1909"/>
      <c r="J968" s="1909"/>
      <c r="K968" s="1909"/>
      <c r="L968" s="1909"/>
      <c r="M968" s="1909"/>
      <c r="N968" s="1909"/>
      <c r="O968" s="1909"/>
      <c r="P968" s="1909"/>
      <c r="Q968" s="1909"/>
      <c r="R968" s="1909"/>
      <c r="S968" s="1909"/>
      <c r="T968" s="1909"/>
      <c r="U968" s="1909"/>
      <c r="V968" s="1909"/>
      <c r="W968" s="1909"/>
      <c r="X968" s="1909"/>
      <c r="Y968" s="1909"/>
      <c r="Z968" s="1909"/>
      <c r="AA968" s="1909"/>
      <c r="AB968" s="1909"/>
      <c r="AC968" s="1909"/>
      <c r="AD968" s="1909"/>
      <c r="AE968" s="1909"/>
      <c r="AF968" s="1909"/>
      <c r="AG968" s="1909"/>
      <c r="AH968" s="1909"/>
      <c r="AI968" s="1909"/>
      <c r="AJ968" s="1909"/>
      <c r="AK968" s="1909"/>
      <c r="AL968" s="1909"/>
      <c r="AM968" s="1909"/>
      <c r="AN968" s="1909"/>
      <c r="AO968" s="1909"/>
      <c r="AP968" s="1909"/>
      <c r="AQ968" s="1909"/>
      <c r="AR968" s="1909"/>
      <c r="AS968" s="1909"/>
      <c r="AT968" s="1909"/>
      <c r="AU968" s="1909"/>
      <c r="AV968" s="1909"/>
      <c r="AW968" s="1909"/>
      <c r="AX968" s="1909"/>
      <c r="AY968" s="1909"/>
      <c r="AZ968" s="1909"/>
      <c r="BA968" s="1909"/>
      <c r="BB968" s="1909"/>
      <c r="BC968" s="1909"/>
      <c r="BD968" s="1909"/>
      <c r="BE968" s="1909"/>
      <c r="BF968" s="1909"/>
      <c r="BG968" s="1909"/>
      <c r="BH968" s="1909"/>
      <c r="BI968" s="1909"/>
    </row>
    <row r="969" spans="1:61">
      <c r="A969" s="1956"/>
      <c r="B969" s="1955"/>
      <c r="C969" s="1955"/>
      <c r="D969" s="1955"/>
      <c r="E969" s="1955"/>
      <c r="F969" s="1955"/>
      <c r="G969" s="1955"/>
      <c r="H969" s="1909"/>
      <c r="I969" s="1909"/>
      <c r="J969" s="1909"/>
      <c r="K969" s="1909"/>
      <c r="L969" s="1909"/>
      <c r="M969" s="1909"/>
      <c r="N969" s="1909"/>
      <c r="O969" s="1909"/>
      <c r="P969" s="1909"/>
      <c r="Q969" s="1909"/>
      <c r="R969" s="1909"/>
      <c r="S969" s="1909"/>
      <c r="T969" s="1909"/>
      <c r="U969" s="1909"/>
      <c r="V969" s="1909"/>
      <c r="W969" s="1909"/>
      <c r="X969" s="1909"/>
      <c r="Y969" s="1909"/>
      <c r="Z969" s="1909"/>
      <c r="AA969" s="1909"/>
      <c r="AB969" s="1909"/>
      <c r="AC969" s="1909"/>
      <c r="AD969" s="1909"/>
      <c r="AE969" s="1909"/>
      <c r="AF969" s="1909"/>
      <c r="AG969" s="1909"/>
      <c r="AH969" s="1909"/>
      <c r="AI969" s="1909"/>
      <c r="AJ969" s="1909"/>
      <c r="AK969" s="1909"/>
      <c r="AL969" s="1909"/>
      <c r="AM969" s="1909"/>
      <c r="AN969" s="1909"/>
      <c r="AO969" s="1909"/>
      <c r="AP969" s="1909"/>
      <c r="AQ969" s="1909"/>
      <c r="AR969" s="1909"/>
      <c r="AS969" s="1909"/>
      <c r="AT969" s="1909"/>
      <c r="AU969" s="1909"/>
      <c r="AV969" s="1909"/>
      <c r="AW969" s="1909"/>
      <c r="AX969" s="1909"/>
      <c r="AY969" s="1909"/>
      <c r="AZ969" s="1909"/>
      <c r="BA969" s="1909"/>
      <c r="BB969" s="1909"/>
      <c r="BC969" s="1909"/>
      <c r="BD969" s="1909"/>
      <c r="BE969" s="1909"/>
      <c r="BF969" s="1909"/>
      <c r="BG969" s="1909"/>
      <c r="BH969" s="1909"/>
      <c r="BI969" s="1909"/>
    </row>
    <row r="970" spans="1:61">
      <c r="A970" s="1956"/>
      <c r="B970" s="1955"/>
      <c r="C970" s="1955"/>
      <c r="D970" s="1955"/>
      <c r="E970" s="1955"/>
      <c r="F970" s="1955"/>
      <c r="G970" s="1955"/>
      <c r="H970" s="1909"/>
      <c r="I970" s="1909"/>
      <c r="J970" s="1909"/>
      <c r="K970" s="1909"/>
      <c r="L970" s="1909"/>
      <c r="M970" s="1909"/>
      <c r="N970" s="1909"/>
      <c r="O970" s="1909"/>
      <c r="P970" s="1909"/>
      <c r="Q970" s="1909"/>
      <c r="R970" s="1909"/>
      <c r="S970" s="1909"/>
      <c r="T970" s="1909"/>
      <c r="U970" s="1909"/>
      <c r="V970" s="1909"/>
      <c r="W970" s="1909"/>
      <c r="X970" s="1909"/>
      <c r="Y970" s="1909"/>
      <c r="Z970" s="1909"/>
      <c r="AA970" s="1909"/>
      <c r="AB970" s="1909"/>
      <c r="AC970" s="1909"/>
      <c r="AD970" s="1909"/>
      <c r="AE970" s="1909"/>
      <c r="AF970" s="1909"/>
      <c r="AG970" s="1909"/>
      <c r="AH970" s="1909"/>
      <c r="AI970" s="1909"/>
      <c r="AJ970" s="1909"/>
      <c r="AK970" s="1909"/>
      <c r="AL970" s="1909"/>
      <c r="AM970" s="1909"/>
      <c r="AN970" s="1909"/>
      <c r="AO970" s="1909"/>
      <c r="AP970" s="1909"/>
      <c r="AQ970" s="1909"/>
      <c r="AR970" s="1909"/>
      <c r="AS970" s="1909"/>
      <c r="AT970" s="1909"/>
      <c r="AU970" s="1909"/>
      <c r="AV970" s="1909"/>
      <c r="AW970" s="1909"/>
      <c r="AX970" s="1909"/>
      <c r="AY970" s="1909"/>
      <c r="AZ970" s="1909"/>
      <c r="BA970" s="1909"/>
      <c r="BB970" s="1909"/>
      <c r="BC970" s="1909"/>
      <c r="BD970" s="1909"/>
      <c r="BE970" s="1909"/>
      <c r="BF970" s="1909"/>
      <c r="BG970" s="1909"/>
      <c r="BH970" s="1909"/>
      <c r="BI970" s="1909"/>
    </row>
    <row r="971" spans="1:61">
      <c r="A971" s="1956"/>
      <c r="B971" s="1955"/>
      <c r="C971" s="1955"/>
      <c r="D971" s="1955"/>
      <c r="E971" s="1955"/>
      <c r="F971" s="1955"/>
      <c r="G971" s="1955"/>
      <c r="H971" s="1909"/>
      <c r="I971" s="1909"/>
      <c r="J971" s="1909"/>
      <c r="K971" s="1909"/>
      <c r="L971" s="1909"/>
      <c r="M971" s="1909"/>
      <c r="N971" s="1909"/>
      <c r="O971" s="1909"/>
      <c r="P971" s="1909"/>
      <c r="Q971" s="1909"/>
      <c r="R971" s="1909"/>
      <c r="S971" s="1909"/>
      <c r="T971" s="1909"/>
      <c r="U971" s="1909"/>
      <c r="V971" s="1909"/>
      <c r="W971" s="1909"/>
      <c r="X971" s="1909"/>
      <c r="Y971" s="1909"/>
      <c r="Z971" s="1909"/>
      <c r="AA971" s="1909"/>
      <c r="AB971" s="1909"/>
      <c r="AC971" s="1909"/>
      <c r="AD971" s="1909"/>
      <c r="AE971" s="1909"/>
      <c r="AF971" s="1909"/>
      <c r="AG971" s="1909"/>
      <c r="AH971" s="1909"/>
      <c r="AI971" s="1909"/>
      <c r="AJ971" s="1909"/>
      <c r="AK971" s="1909"/>
      <c r="AL971" s="1909"/>
      <c r="AM971" s="1909"/>
      <c r="AN971" s="1909"/>
      <c r="AO971" s="1909"/>
      <c r="AP971" s="1909"/>
      <c r="AQ971" s="1909"/>
      <c r="AR971" s="1909"/>
      <c r="AS971" s="1909"/>
      <c r="AT971" s="1909"/>
      <c r="AU971" s="1909"/>
      <c r="AV971" s="1909"/>
      <c r="AW971" s="1909"/>
      <c r="AX971" s="1909"/>
      <c r="AY971" s="1909"/>
      <c r="AZ971" s="1909"/>
      <c r="BA971" s="1909"/>
      <c r="BB971" s="1909"/>
      <c r="BC971" s="1909"/>
      <c r="BD971" s="1909"/>
      <c r="BE971" s="1909"/>
      <c r="BF971" s="1909"/>
      <c r="BG971" s="1909"/>
      <c r="BH971" s="1909"/>
      <c r="BI971" s="1909"/>
    </row>
    <row r="972" spans="1:61">
      <c r="A972" s="1956"/>
      <c r="B972" s="1955"/>
      <c r="C972" s="1955"/>
      <c r="D972" s="1955"/>
      <c r="E972" s="1955"/>
      <c r="F972" s="1955"/>
      <c r="G972" s="1955"/>
      <c r="H972" s="1909"/>
      <c r="I972" s="1909"/>
      <c r="J972" s="1909"/>
      <c r="K972" s="1909"/>
      <c r="L972" s="1909"/>
      <c r="M972" s="1909"/>
      <c r="N972" s="1909"/>
      <c r="O972" s="1909"/>
      <c r="P972" s="1909"/>
      <c r="Q972" s="1909"/>
      <c r="R972" s="1909"/>
      <c r="S972" s="1909"/>
      <c r="T972" s="1909"/>
      <c r="U972" s="1909"/>
      <c r="V972" s="1909"/>
      <c r="W972" s="1909"/>
      <c r="X972" s="1909"/>
      <c r="Y972" s="1909"/>
      <c r="Z972" s="1909"/>
      <c r="AA972" s="1909"/>
      <c r="AB972" s="1909"/>
      <c r="AC972" s="1909"/>
      <c r="AD972" s="1909"/>
      <c r="AE972" s="1909"/>
      <c r="AF972" s="1909"/>
      <c r="AG972" s="1909"/>
      <c r="AH972" s="1909"/>
      <c r="AI972" s="1909"/>
      <c r="AJ972" s="1909"/>
      <c r="AK972" s="1909"/>
      <c r="AL972" s="1909"/>
      <c r="AM972" s="1909"/>
      <c r="AN972" s="1909"/>
      <c r="AO972" s="1909"/>
      <c r="AP972" s="1909"/>
      <c r="AQ972" s="1909"/>
      <c r="AR972" s="1909"/>
      <c r="AS972" s="1909"/>
      <c r="AT972" s="1909"/>
      <c r="AU972" s="1909"/>
      <c r="AV972" s="1909"/>
      <c r="AW972" s="1909"/>
      <c r="AX972" s="1909"/>
      <c r="AY972" s="1909"/>
      <c r="AZ972" s="1909"/>
      <c r="BA972" s="1909"/>
      <c r="BB972" s="1909"/>
      <c r="BC972" s="1909"/>
      <c r="BD972" s="1909"/>
      <c r="BE972" s="1909"/>
      <c r="BF972" s="1909"/>
      <c r="BG972" s="1909"/>
      <c r="BH972" s="1909"/>
      <c r="BI972" s="1909"/>
    </row>
    <row r="973" spans="1:61">
      <c r="A973" s="1956"/>
      <c r="B973" s="1955"/>
      <c r="C973" s="1955"/>
      <c r="D973" s="1955"/>
      <c r="E973" s="1955"/>
      <c r="F973" s="1955"/>
      <c r="G973" s="1955"/>
      <c r="H973" s="1909"/>
      <c r="I973" s="1909"/>
      <c r="J973" s="1909"/>
      <c r="K973" s="1909"/>
      <c r="L973" s="1909"/>
      <c r="M973" s="1909"/>
      <c r="N973" s="1909"/>
      <c r="O973" s="1909"/>
      <c r="P973" s="1909"/>
      <c r="Q973" s="1909"/>
      <c r="R973" s="1909"/>
      <c r="S973" s="1909"/>
      <c r="T973" s="1909"/>
      <c r="U973" s="1909"/>
      <c r="V973" s="1909"/>
      <c r="W973" s="1909"/>
      <c r="X973" s="1909"/>
      <c r="Y973" s="1909"/>
      <c r="Z973" s="1909"/>
      <c r="AA973" s="1909"/>
      <c r="AB973" s="1909"/>
      <c r="AC973" s="1909"/>
      <c r="AD973" s="1909"/>
      <c r="AE973" s="1909"/>
      <c r="AF973" s="1909"/>
      <c r="AG973" s="1909"/>
      <c r="AH973" s="1909"/>
      <c r="AI973" s="1909"/>
      <c r="AJ973" s="1909"/>
      <c r="AK973" s="1909"/>
      <c r="AL973" s="1909"/>
      <c r="AM973" s="1909"/>
      <c r="AN973" s="1909"/>
      <c r="AO973" s="1909"/>
      <c r="AP973" s="1909"/>
      <c r="AQ973" s="1909"/>
      <c r="AR973" s="1909"/>
      <c r="AS973" s="1909"/>
      <c r="AT973" s="1909"/>
      <c r="AU973" s="1909"/>
      <c r="AV973" s="1909"/>
      <c r="AW973" s="1909"/>
      <c r="AX973" s="1909"/>
      <c r="AY973" s="1909"/>
      <c r="AZ973" s="1909"/>
      <c r="BA973" s="1909"/>
      <c r="BB973" s="1909"/>
      <c r="BC973" s="1909"/>
      <c r="BD973" s="1909"/>
      <c r="BE973" s="1909"/>
      <c r="BF973" s="1909"/>
      <c r="BG973" s="1909"/>
      <c r="BH973" s="1909"/>
      <c r="BI973" s="1909"/>
    </row>
    <row r="974" spans="1:61">
      <c r="A974" s="1956"/>
      <c r="B974" s="1955"/>
      <c r="C974" s="1955"/>
      <c r="D974" s="1955"/>
      <c r="E974" s="1955"/>
      <c r="F974" s="1955"/>
      <c r="G974" s="1955"/>
      <c r="H974" s="1909"/>
      <c r="I974" s="1909"/>
      <c r="J974" s="1909"/>
      <c r="K974" s="1909"/>
      <c r="L974" s="1909"/>
      <c r="M974" s="1909"/>
      <c r="N974" s="1909"/>
      <c r="O974" s="1909"/>
      <c r="P974" s="1909"/>
      <c r="Q974" s="1909"/>
      <c r="R974" s="1909"/>
      <c r="S974" s="1909"/>
      <c r="T974" s="1909"/>
      <c r="U974" s="1909"/>
      <c r="V974" s="1909"/>
      <c r="W974" s="1909"/>
      <c r="X974" s="1909"/>
      <c r="Y974" s="1909"/>
      <c r="Z974" s="1909"/>
      <c r="AA974" s="1909"/>
      <c r="AB974" s="1909"/>
      <c r="AC974" s="1909"/>
      <c r="AD974" s="1909"/>
      <c r="AE974" s="1909"/>
      <c r="AF974" s="1909"/>
      <c r="AG974" s="1909"/>
      <c r="AH974" s="1909"/>
      <c r="AI974" s="1909"/>
      <c r="AJ974" s="1909"/>
      <c r="AK974" s="1909"/>
      <c r="AL974" s="1909"/>
      <c r="AM974" s="1909"/>
      <c r="AN974" s="1909"/>
      <c r="AO974" s="1909"/>
      <c r="AP974" s="1909"/>
      <c r="AQ974" s="1909"/>
      <c r="AR974" s="1909"/>
      <c r="AS974" s="1909"/>
      <c r="AT974" s="1909"/>
      <c r="AU974" s="1909"/>
      <c r="AV974" s="1909"/>
      <c r="AW974" s="1909"/>
      <c r="AX974" s="1909"/>
      <c r="AY974" s="1909"/>
      <c r="AZ974" s="1909"/>
      <c r="BA974" s="1909"/>
      <c r="BB974" s="1909"/>
      <c r="BC974" s="1909"/>
      <c r="BD974" s="1909"/>
      <c r="BE974" s="1909"/>
      <c r="BF974" s="1909"/>
      <c r="BG974" s="1909"/>
      <c r="BH974" s="1909"/>
      <c r="BI974" s="1909"/>
    </row>
    <row r="975" spans="1:61">
      <c r="A975" s="1956"/>
      <c r="B975" s="1955"/>
      <c r="C975" s="1955"/>
      <c r="D975" s="1955"/>
      <c r="E975" s="1955"/>
      <c r="F975" s="1955"/>
      <c r="G975" s="1955"/>
      <c r="H975" s="1909"/>
      <c r="I975" s="1909"/>
      <c r="J975" s="1909"/>
      <c r="K975" s="1909"/>
      <c r="L975" s="1909"/>
      <c r="M975" s="1909"/>
      <c r="N975" s="1909"/>
      <c r="O975" s="1909"/>
      <c r="P975" s="1909"/>
      <c r="Q975" s="1909"/>
      <c r="R975" s="1909"/>
      <c r="S975" s="1909"/>
      <c r="T975" s="1909"/>
      <c r="U975" s="1909"/>
      <c r="V975" s="1909"/>
      <c r="W975" s="1909"/>
      <c r="X975" s="1909"/>
      <c r="Y975" s="1909"/>
      <c r="Z975" s="1909"/>
      <c r="AA975" s="1909"/>
      <c r="AB975" s="1909"/>
      <c r="AC975" s="1909"/>
      <c r="AD975" s="1909"/>
      <c r="AE975" s="1909"/>
      <c r="AF975" s="1909"/>
      <c r="AG975" s="1909"/>
      <c r="AH975" s="1909"/>
      <c r="AI975" s="1909"/>
      <c r="AJ975" s="1909"/>
      <c r="AK975" s="1909"/>
      <c r="AL975" s="1909"/>
      <c r="AM975" s="1909"/>
      <c r="AN975" s="1909"/>
      <c r="AO975" s="1909"/>
      <c r="AP975" s="1909"/>
      <c r="AQ975" s="1909"/>
      <c r="AR975" s="1909"/>
      <c r="AS975" s="1909"/>
      <c r="AT975" s="1909"/>
      <c r="AU975" s="1909"/>
      <c r="AV975" s="1909"/>
      <c r="AW975" s="1909"/>
      <c r="AX975" s="1909"/>
      <c r="AY975" s="1909"/>
      <c r="AZ975" s="1909"/>
      <c r="BA975" s="1909"/>
      <c r="BB975" s="1909"/>
      <c r="BC975" s="1909"/>
      <c r="BD975" s="1909"/>
      <c r="BE975" s="1909"/>
      <c r="BF975" s="1909"/>
      <c r="BG975" s="1909"/>
      <c r="BH975" s="1909"/>
      <c r="BI975" s="1909"/>
    </row>
    <row r="976" spans="1:61">
      <c r="A976" s="1956"/>
      <c r="B976" s="1955"/>
      <c r="C976" s="1955"/>
      <c r="D976" s="1955"/>
      <c r="E976" s="1955"/>
      <c r="F976" s="1955"/>
      <c r="G976" s="1955"/>
      <c r="H976" s="1909"/>
      <c r="I976" s="1909"/>
      <c r="J976" s="1909"/>
      <c r="K976" s="1909"/>
      <c r="L976" s="1909"/>
      <c r="M976" s="1909"/>
      <c r="N976" s="1909"/>
      <c r="O976" s="1909"/>
      <c r="P976" s="1909"/>
      <c r="Q976" s="1909"/>
      <c r="R976" s="1909"/>
      <c r="S976" s="1909"/>
      <c r="T976" s="1909"/>
      <c r="U976" s="1909"/>
      <c r="V976" s="1909"/>
      <c r="W976" s="1909"/>
      <c r="X976" s="1909"/>
      <c r="Y976" s="1909"/>
      <c r="Z976" s="1909"/>
      <c r="AA976" s="1909"/>
      <c r="AB976" s="1909"/>
      <c r="AC976" s="1909"/>
      <c r="AD976" s="1909"/>
      <c r="AE976" s="1909"/>
      <c r="AF976" s="1909"/>
      <c r="AG976" s="1909"/>
      <c r="AH976" s="1909"/>
      <c r="AI976" s="1909"/>
      <c r="AJ976" s="1909"/>
      <c r="AK976" s="1909"/>
      <c r="AL976" s="1909"/>
      <c r="AM976" s="1909"/>
      <c r="AN976" s="1909"/>
      <c r="AO976" s="1909"/>
      <c r="AP976" s="1909"/>
      <c r="AQ976" s="1909"/>
      <c r="AR976" s="1909"/>
      <c r="AS976" s="1909"/>
      <c r="AT976" s="1909"/>
      <c r="AU976" s="1909"/>
      <c r="AV976" s="1909"/>
      <c r="AW976" s="1909"/>
      <c r="AX976" s="1909"/>
      <c r="AY976" s="1909"/>
      <c r="AZ976" s="1909"/>
      <c r="BA976" s="1909"/>
      <c r="BB976" s="1909"/>
      <c r="BC976" s="1909"/>
      <c r="BD976" s="1909"/>
      <c r="BE976" s="1909"/>
      <c r="BF976" s="1909"/>
      <c r="BG976" s="1909"/>
      <c r="BH976" s="1909"/>
      <c r="BI976" s="1909"/>
    </row>
    <row r="977" spans="1:61">
      <c r="A977" s="1956"/>
      <c r="B977" s="1955"/>
      <c r="C977" s="1955"/>
      <c r="D977" s="1955"/>
      <c r="E977" s="1955"/>
      <c r="F977" s="1955"/>
      <c r="G977" s="1955"/>
      <c r="H977" s="1909"/>
      <c r="I977" s="1909"/>
      <c r="J977" s="1909"/>
      <c r="K977" s="1909"/>
      <c r="L977" s="1909"/>
      <c r="M977" s="1909"/>
      <c r="N977" s="1909"/>
      <c r="O977" s="1909"/>
      <c r="P977" s="1909"/>
      <c r="Q977" s="1909"/>
      <c r="R977" s="1909"/>
      <c r="S977" s="1909"/>
      <c r="T977" s="1909"/>
      <c r="U977" s="1909"/>
      <c r="V977" s="1909"/>
      <c r="W977" s="1909"/>
      <c r="X977" s="1909"/>
      <c r="Y977" s="1909"/>
      <c r="Z977" s="1909"/>
      <c r="AA977" s="1909"/>
      <c r="AB977" s="1909"/>
      <c r="AC977" s="1909"/>
      <c r="AD977" s="1909"/>
      <c r="AE977" s="1909"/>
      <c r="AF977" s="1909"/>
      <c r="AG977" s="1909"/>
      <c r="AH977" s="1909"/>
      <c r="AI977" s="1909"/>
      <c r="AJ977" s="1909"/>
      <c r="AK977" s="1909"/>
      <c r="AL977" s="1909"/>
      <c r="AM977" s="1909"/>
      <c r="AN977" s="1909"/>
      <c r="AO977" s="1909"/>
      <c r="AP977" s="1909"/>
      <c r="AQ977" s="1909"/>
      <c r="AR977" s="1909"/>
      <c r="AS977" s="1909"/>
      <c r="AT977" s="1909"/>
      <c r="AU977" s="1909"/>
      <c r="AV977" s="1909"/>
      <c r="AW977" s="1909"/>
      <c r="AX977" s="1909"/>
      <c r="AY977" s="1909"/>
      <c r="AZ977" s="1909"/>
      <c r="BA977" s="1909"/>
      <c r="BB977" s="1909"/>
      <c r="BC977" s="1909"/>
      <c r="BD977" s="1909"/>
      <c r="BE977" s="1909"/>
      <c r="BF977" s="1909"/>
      <c r="BG977" s="1909"/>
      <c r="BH977" s="1909"/>
      <c r="BI977" s="1909"/>
    </row>
    <row r="978" spans="1:61">
      <c r="A978" s="1956"/>
      <c r="B978" s="1955"/>
      <c r="C978" s="1955"/>
      <c r="D978" s="1955"/>
      <c r="E978" s="1955"/>
      <c r="F978" s="1955"/>
      <c r="G978" s="1955"/>
      <c r="H978" s="1909"/>
      <c r="I978" s="1909"/>
      <c r="J978" s="1909"/>
      <c r="K978" s="1909"/>
      <c r="L978" s="1909"/>
      <c r="M978" s="1909"/>
      <c r="N978" s="1909"/>
      <c r="O978" s="1909"/>
      <c r="P978" s="1909"/>
      <c r="Q978" s="1909"/>
      <c r="R978" s="1909"/>
      <c r="S978" s="1909"/>
      <c r="T978" s="1909"/>
      <c r="U978" s="1909"/>
      <c r="V978" s="1909"/>
      <c r="W978" s="1909"/>
      <c r="X978" s="1909"/>
      <c r="Y978" s="1909"/>
      <c r="Z978" s="1909"/>
      <c r="AA978" s="1909"/>
      <c r="AB978" s="1909"/>
      <c r="AC978" s="1909"/>
      <c r="AD978" s="1909"/>
      <c r="AE978" s="1909"/>
      <c r="AF978" s="1909"/>
      <c r="AG978" s="1909"/>
      <c r="AH978" s="1909"/>
      <c r="AI978" s="1909"/>
      <c r="AJ978" s="1909"/>
      <c r="AK978" s="1909"/>
      <c r="AL978" s="1909"/>
      <c r="AM978" s="1909"/>
      <c r="AN978" s="1909"/>
      <c r="AO978" s="1909"/>
      <c r="AP978" s="1909"/>
      <c r="AQ978" s="1909"/>
      <c r="AR978" s="1909"/>
      <c r="AS978" s="1909"/>
      <c r="AT978" s="1909"/>
      <c r="AU978" s="1909"/>
      <c r="AV978" s="1909"/>
      <c r="AW978" s="1909"/>
      <c r="AX978" s="1909"/>
      <c r="AY978" s="1909"/>
      <c r="AZ978" s="1909"/>
      <c r="BA978" s="1909"/>
      <c r="BB978" s="1909"/>
      <c r="BC978" s="1909"/>
      <c r="BD978" s="1909"/>
      <c r="BE978" s="1909"/>
      <c r="BF978" s="1909"/>
      <c r="BG978" s="1909"/>
      <c r="BH978" s="1909"/>
      <c r="BI978" s="1909"/>
    </row>
    <row r="979" spans="1:61">
      <c r="A979" s="1956"/>
      <c r="B979" s="1955"/>
      <c r="C979" s="1955"/>
      <c r="D979" s="1955"/>
      <c r="E979" s="1955"/>
      <c r="F979" s="1955"/>
      <c r="G979" s="1955"/>
      <c r="H979" s="1909"/>
      <c r="I979" s="1909"/>
      <c r="J979" s="1909"/>
      <c r="K979" s="1909"/>
      <c r="L979" s="1909"/>
      <c r="M979" s="1909"/>
      <c r="N979" s="1909"/>
      <c r="O979" s="1909"/>
      <c r="P979" s="1909"/>
      <c r="Q979" s="1909"/>
      <c r="R979" s="1909"/>
      <c r="S979" s="1909"/>
      <c r="T979" s="1909"/>
      <c r="U979" s="1909"/>
      <c r="V979" s="1909"/>
      <c r="W979" s="1909"/>
      <c r="X979" s="1909"/>
      <c r="Y979" s="1909"/>
      <c r="Z979" s="1909"/>
      <c r="AA979" s="1909"/>
      <c r="AB979" s="1909"/>
      <c r="AC979" s="1909"/>
      <c r="AD979" s="1909"/>
      <c r="AE979" s="1909"/>
      <c r="AF979" s="1909"/>
      <c r="AG979" s="1909"/>
      <c r="AH979" s="1909"/>
      <c r="AI979" s="1909"/>
      <c r="AJ979" s="1909"/>
      <c r="AK979" s="1909"/>
      <c r="AL979" s="1909"/>
      <c r="AM979" s="1909"/>
      <c r="AN979" s="1909"/>
      <c r="AO979" s="1909"/>
      <c r="AP979" s="1909"/>
      <c r="AQ979" s="1909"/>
      <c r="AR979" s="1909"/>
      <c r="AS979" s="1909"/>
      <c r="AT979" s="1909"/>
      <c r="AU979" s="1909"/>
      <c r="AV979" s="1909"/>
      <c r="AW979" s="1909"/>
      <c r="AX979" s="1909"/>
      <c r="AY979" s="1909"/>
      <c r="AZ979" s="1909"/>
      <c r="BA979" s="1909"/>
      <c r="BB979" s="1909"/>
      <c r="BC979" s="1909"/>
      <c r="BD979" s="1909"/>
      <c r="BE979" s="1909"/>
      <c r="BF979" s="1909"/>
      <c r="BG979" s="1909"/>
      <c r="BH979" s="1909"/>
      <c r="BI979" s="1909"/>
    </row>
    <row r="980" spans="1:61">
      <c r="A980" s="1956"/>
      <c r="B980" s="1955"/>
      <c r="C980" s="1955"/>
      <c r="D980" s="1955"/>
      <c r="E980" s="1955"/>
      <c r="F980" s="1955"/>
      <c r="G980" s="1955"/>
      <c r="H980" s="1909"/>
      <c r="I980" s="1909"/>
      <c r="J980" s="1909"/>
      <c r="K980" s="1909"/>
      <c r="L980" s="1909"/>
      <c r="M980" s="1909"/>
      <c r="N980" s="1909"/>
      <c r="O980" s="1909"/>
      <c r="P980" s="1909"/>
      <c r="Q980" s="1909"/>
      <c r="R980" s="1909"/>
      <c r="S980" s="1909"/>
      <c r="T980" s="1909"/>
      <c r="U980" s="1909"/>
      <c r="V980" s="1909"/>
      <c r="W980" s="1909"/>
      <c r="X980" s="1909"/>
      <c r="Y980" s="1909"/>
      <c r="Z980" s="1909"/>
      <c r="AA980" s="1909"/>
      <c r="AB980" s="1909"/>
      <c r="AC980" s="1909"/>
      <c r="AD980" s="1909"/>
      <c r="AE980" s="1909"/>
      <c r="AF980" s="1909"/>
      <c r="AG980" s="1909"/>
      <c r="AH980" s="1909"/>
      <c r="AI980" s="1909"/>
      <c r="AJ980" s="1909"/>
      <c r="AK980" s="1909"/>
      <c r="AL980" s="1909"/>
      <c r="AM980" s="1909"/>
      <c r="AN980" s="1909"/>
      <c r="AO980" s="1909"/>
      <c r="AP980" s="1909"/>
      <c r="AQ980" s="1909"/>
      <c r="AR980" s="1909"/>
      <c r="AS980" s="1909"/>
      <c r="AT980" s="1909"/>
      <c r="AU980" s="1909"/>
      <c r="AV980" s="1909"/>
      <c r="AW980" s="1909"/>
      <c r="AX980" s="1909"/>
      <c r="AY980" s="1909"/>
      <c r="AZ980" s="1909"/>
      <c r="BA980" s="1909"/>
      <c r="BB980" s="1909"/>
      <c r="BC980" s="1909"/>
      <c r="BD980" s="1909"/>
      <c r="BE980" s="1909"/>
      <c r="BF980" s="1909"/>
      <c r="BG980" s="1909"/>
      <c r="BH980" s="1909"/>
      <c r="BI980" s="1909"/>
    </row>
    <row r="981" spans="1:61">
      <c r="A981" s="1956"/>
      <c r="B981" s="1955"/>
      <c r="C981" s="1955"/>
      <c r="D981" s="1955"/>
      <c r="E981" s="1955"/>
      <c r="F981" s="1955"/>
      <c r="G981" s="1955"/>
      <c r="H981" s="1909"/>
      <c r="I981" s="1909"/>
      <c r="J981" s="1909"/>
      <c r="K981" s="1909"/>
      <c r="L981" s="1909"/>
      <c r="M981" s="1909"/>
      <c r="N981" s="1909"/>
      <c r="O981" s="1909"/>
      <c r="P981" s="1909"/>
      <c r="Q981" s="1909"/>
      <c r="R981" s="1909"/>
      <c r="S981" s="1909"/>
      <c r="T981" s="1909"/>
      <c r="U981" s="1909"/>
      <c r="V981" s="1909"/>
      <c r="W981" s="1909"/>
      <c r="X981" s="1909"/>
      <c r="Y981" s="1909"/>
      <c r="Z981" s="1909"/>
      <c r="AA981" s="1909"/>
      <c r="AB981" s="1909"/>
      <c r="AC981" s="1909"/>
      <c r="AD981" s="1909"/>
      <c r="AE981" s="1909"/>
      <c r="AF981" s="1909"/>
      <c r="AG981" s="1909"/>
      <c r="AH981" s="1909"/>
      <c r="AI981" s="1909"/>
      <c r="AJ981" s="1909"/>
      <c r="AK981" s="1909"/>
      <c r="AL981" s="1909"/>
      <c r="AM981" s="1909"/>
      <c r="AN981" s="1909"/>
      <c r="AO981" s="1909"/>
      <c r="AP981" s="1909"/>
      <c r="AQ981" s="1909"/>
      <c r="AR981" s="1909"/>
      <c r="AS981" s="1909"/>
      <c r="AT981" s="1909"/>
      <c r="AU981" s="1909"/>
      <c r="AV981" s="1909"/>
      <c r="AW981" s="1909"/>
      <c r="AX981" s="1909"/>
      <c r="AY981" s="1909"/>
      <c r="AZ981" s="1909"/>
      <c r="BA981" s="1909"/>
      <c r="BB981" s="1909"/>
      <c r="BC981" s="1909"/>
      <c r="BD981" s="1909"/>
      <c r="BE981" s="1909"/>
      <c r="BF981" s="1909"/>
      <c r="BG981" s="1909"/>
      <c r="BH981" s="1909"/>
      <c r="BI981" s="1909"/>
    </row>
    <row r="982" spans="1:61">
      <c r="A982" s="1956"/>
      <c r="B982" s="1955"/>
      <c r="C982" s="1955"/>
      <c r="D982" s="1955"/>
      <c r="E982" s="1955"/>
      <c r="F982" s="1955"/>
      <c r="G982" s="1955"/>
      <c r="H982" s="1909"/>
      <c r="I982" s="1909"/>
      <c r="J982" s="1909"/>
      <c r="K982" s="1909"/>
      <c r="L982" s="1909"/>
      <c r="M982" s="1909"/>
      <c r="N982" s="1909"/>
      <c r="O982" s="1909"/>
      <c r="P982" s="1909"/>
      <c r="Q982" s="1909"/>
      <c r="R982" s="1909"/>
      <c r="S982" s="1909"/>
      <c r="T982" s="1909"/>
      <c r="U982" s="1909"/>
      <c r="V982" s="1909"/>
      <c r="W982" s="1909"/>
      <c r="X982" s="1909"/>
      <c r="Y982" s="1909"/>
      <c r="Z982" s="1909"/>
      <c r="AA982" s="1909"/>
      <c r="AB982" s="1909"/>
      <c r="AC982" s="1909"/>
      <c r="AD982" s="1909"/>
      <c r="AE982" s="1909"/>
      <c r="AF982" s="1909"/>
      <c r="AG982" s="1909"/>
      <c r="AH982" s="1909"/>
      <c r="AI982" s="1909"/>
      <c r="AJ982" s="1909"/>
      <c r="AK982" s="1909"/>
      <c r="AL982" s="1909"/>
      <c r="AM982" s="1909"/>
      <c r="AN982" s="1909"/>
      <c r="AO982" s="1909"/>
      <c r="AP982" s="1909"/>
      <c r="AQ982" s="1909"/>
      <c r="AR982" s="1909"/>
      <c r="AS982" s="1909"/>
      <c r="AT982" s="1909"/>
      <c r="AU982" s="1909"/>
      <c r="AV982" s="1909"/>
      <c r="AW982" s="1909"/>
      <c r="AX982" s="1909"/>
      <c r="AY982" s="1909"/>
      <c r="AZ982" s="1909"/>
      <c r="BA982" s="1909"/>
      <c r="BB982" s="1909"/>
      <c r="BC982" s="1909"/>
      <c r="BD982" s="1909"/>
      <c r="BE982" s="1909"/>
      <c r="BF982" s="1909"/>
      <c r="BG982" s="1909"/>
      <c r="BH982" s="1909"/>
      <c r="BI982" s="1909"/>
    </row>
    <row r="983" spans="1:61">
      <c r="A983" s="1956"/>
      <c r="B983" s="1955"/>
      <c r="C983" s="1955"/>
      <c r="D983" s="1955"/>
      <c r="E983" s="1955"/>
      <c r="F983" s="1955"/>
      <c r="G983" s="1955"/>
      <c r="H983" s="1909"/>
      <c r="I983" s="1909"/>
      <c r="J983" s="1909"/>
      <c r="K983" s="1909"/>
      <c r="L983" s="1909"/>
      <c r="M983" s="1909"/>
      <c r="N983" s="1909"/>
      <c r="O983" s="1909"/>
      <c r="P983" s="1909"/>
      <c r="Q983" s="1909"/>
      <c r="R983" s="1909"/>
      <c r="S983" s="1909"/>
      <c r="T983" s="1909"/>
      <c r="U983" s="1909"/>
      <c r="V983" s="1909"/>
      <c r="W983" s="1909"/>
      <c r="X983" s="1909"/>
      <c r="Y983" s="1909"/>
      <c r="Z983" s="1909"/>
      <c r="AA983" s="1909"/>
      <c r="AB983" s="1909"/>
      <c r="AC983" s="1909"/>
      <c r="AD983" s="1909"/>
      <c r="AE983" s="1909"/>
      <c r="AF983" s="1909"/>
      <c r="AG983" s="1909"/>
      <c r="AH983" s="1909"/>
      <c r="AI983" s="1909"/>
      <c r="AJ983" s="1909"/>
      <c r="AK983" s="1909"/>
      <c r="AL983" s="1909"/>
      <c r="AM983" s="1909"/>
      <c r="AN983" s="1909"/>
      <c r="AO983" s="1909"/>
      <c r="AP983" s="1909"/>
      <c r="AQ983" s="1909"/>
      <c r="AR983" s="1909"/>
      <c r="AS983" s="1909"/>
      <c r="AT983" s="1909"/>
      <c r="AU983" s="1909"/>
      <c r="AV983" s="1909"/>
      <c r="AW983" s="1909"/>
      <c r="AX983" s="1909"/>
      <c r="AY983" s="1909"/>
      <c r="AZ983" s="1909"/>
      <c r="BA983" s="1909"/>
      <c r="BB983" s="1909"/>
      <c r="BC983" s="1909"/>
      <c r="BD983" s="1909"/>
      <c r="BE983" s="1909"/>
      <c r="BF983" s="1909"/>
      <c r="BG983" s="1909"/>
      <c r="BH983" s="1909"/>
      <c r="BI983" s="1909"/>
    </row>
    <row r="984" spans="1:61">
      <c r="A984" s="1956"/>
      <c r="B984" s="1955"/>
      <c r="C984" s="1955"/>
      <c r="D984" s="1955"/>
      <c r="E984" s="1955"/>
      <c r="F984" s="1955"/>
      <c r="G984" s="1955"/>
      <c r="H984" s="1909"/>
      <c r="I984" s="1909"/>
      <c r="J984" s="1909"/>
      <c r="K984" s="1909"/>
      <c r="L984" s="1909"/>
      <c r="M984" s="1909"/>
      <c r="N984" s="1909"/>
      <c r="O984" s="1909"/>
      <c r="P984" s="1909"/>
      <c r="Q984" s="1909"/>
      <c r="R984" s="1909"/>
      <c r="S984" s="1909"/>
      <c r="T984" s="1909"/>
      <c r="U984" s="1909"/>
      <c r="V984" s="1909"/>
      <c r="W984" s="1909"/>
      <c r="X984" s="1909"/>
      <c r="Y984" s="1909"/>
      <c r="Z984" s="1909"/>
      <c r="AA984" s="1909"/>
      <c r="AB984" s="1909"/>
      <c r="AC984" s="1909"/>
      <c r="AD984" s="1909"/>
      <c r="AE984" s="1909"/>
      <c r="AF984" s="1909"/>
      <c r="AG984" s="1909"/>
      <c r="AH984" s="1909"/>
      <c r="AI984" s="1909"/>
      <c r="AJ984" s="1909"/>
      <c r="AK984" s="1909"/>
      <c r="AL984" s="1909"/>
      <c r="AM984" s="1909"/>
      <c r="AN984" s="1909"/>
      <c r="AO984" s="1909"/>
      <c r="AP984" s="1909"/>
      <c r="AQ984" s="1909"/>
      <c r="AR984" s="1909"/>
      <c r="AS984" s="1909"/>
      <c r="AT984" s="1909"/>
      <c r="AU984" s="1909"/>
      <c r="AV984" s="1909"/>
      <c r="AW984" s="1909"/>
      <c r="AX984" s="1909"/>
      <c r="AY984" s="1909"/>
      <c r="AZ984" s="1909"/>
      <c r="BA984" s="1909"/>
      <c r="BB984" s="1909"/>
      <c r="BC984" s="1909"/>
      <c r="BD984" s="1909"/>
      <c r="BE984" s="1909"/>
      <c r="BF984" s="1909"/>
      <c r="BG984" s="1909"/>
      <c r="BH984" s="1909"/>
      <c r="BI984" s="1909"/>
    </row>
    <row r="985" spans="1:61">
      <c r="A985" s="1956"/>
      <c r="B985" s="1955"/>
      <c r="C985" s="1955"/>
      <c r="D985" s="1955"/>
      <c r="E985" s="1955"/>
      <c r="F985" s="1955"/>
      <c r="G985" s="1955"/>
      <c r="H985" s="1909"/>
      <c r="I985" s="1909"/>
      <c r="J985" s="1909"/>
      <c r="K985" s="1909"/>
      <c r="L985" s="1909"/>
      <c r="M985" s="1909"/>
      <c r="N985" s="1909"/>
      <c r="O985" s="1909"/>
      <c r="P985" s="1909"/>
      <c r="Q985" s="1909"/>
      <c r="R985" s="1909"/>
      <c r="S985" s="1909"/>
      <c r="T985" s="1909"/>
      <c r="U985" s="1909"/>
      <c r="V985" s="1909"/>
      <c r="W985" s="1909"/>
      <c r="X985" s="1909"/>
      <c r="Y985" s="1909"/>
      <c r="Z985" s="1909"/>
      <c r="AA985" s="1909"/>
      <c r="AB985" s="1909"/>
      <c r="AC985" s="1909"/>
      <c r="AD985" s="1909"/>
      <c r="AE985" s="1909"/>
      <c r="AF985" s="1909"/>
      <c r="AG985" s="1909"/>
      <c r="AH985" s="1909"/>
      <c r="AI985" s="1909"/>
      <c r="AJ985" s="1909"/>
      <c r="AK985" s="1909"/>
      <c r="AL985" s="1909"/>
      <c r="AM985" s="1909"/>
      <c r="AN985" s="1909"/>
      <c r="AO985" s="1909"/>
      <c r="AP985" s="1909"/>
      <c r="AQ985" s="1909"/>
      <c r="AR985" s="1909"/>
      <c r="AS985" s="1909"/>
      <c r="AT985" s="1909"/>
      <c r="AU985" s="1909"/>
      <c r="AV985" s="1909"/>
      <c r="AW985" s="1909"/>
      <c r="AX985" s="1909"/>
      <c r="AY985" s="1909"/>
      <c r="AZ985" s="1909"/>
      <c r="BA985" s="1909"/>
      <c r="BB985" s="1909"/>
      <c r="BC985" s="1909"/>
      <c r="BD985" s="1909"/>
      <c r="BE985" s="1909"/>
      <c r="BF985" s="1909"/>
      <c r="BG985" s="1909"/>
      <c r="BH985" s="1909"/>
      <c r="BI985" s="1909"/>
    </row>
    <row r="986" spans="1:61">
      <c r="A986" s="1956"/>
      <c r="B986" s="1955"/>
      <c r="C986" s="1955"/>
      <c r="D986" s="1955"/>
      <c r="E986" s="1955"/>
      <c r="F986" s="1955"/>
      <c r="G986" s="1955"/>
      <c r="H986" s="1909"/>
      <c r="I986" s="1909"/>
      <c r="J986" s="1909"/>
      <c r="K986" s="1909"/>
      <c r="L986" s="1909"/>
      <c r="M986" s="1909"/>
      <c r="N986" s="1909"/>
      <c r="O986" s="1909"/>
      <c r="P986" s="1909"/>
      <c r="Q986" s="1909"/>
      <c r="R986" s="1909"/>
      <c r="S986" s="1909"/>
      <c r="T986" s="1909"/>
      <c r="U986" s="1909"/>
      <c r="V986" s="1909"/>
      <c r="W986" s="1909"/>
      <c r="X986" s="1909"/>
      <c r="Y986" s="1909"/>
      <c r="Z986" s="1909"/>
      <c r="AA986" s="1909"/>
      <c r="AB986" s="1909"/>
      <c r="AC986" s="1909"/>
      <c r="AD986" s="1909"/>
      <c r="AE986" s="1909"/>
      <c r="AF986" s="1909"/>
      <c r="AG986" s="1909"/>
      <c r="AH986" s="1909"/>
      <c r="AI986" s="1909"/>
      <c r="AJ986" s="1909"/>
      <c r="AK986" s="1909"/>
      <c r="AL986" s="1909"/>
      <c r="AM986" s="1909"/>
      <c r="AN986" s="1909"/>
      <c r="AO986" s="1909"/>
      <c r="AP986" s="1909"/>
      <c r="AQ986" s="1909"/>
      <c r="AR986" s="1909"/>
      <c r="AS986" s="1909"/>
      <c r="AT986" s="1909"/>
      <c r="AU986" s="1909"/>
      <c r="AV986" s="1909"/>
      <c r="AW986" s="1909"/>
      <c r="AX986" s="1909"/>
      <c r="AY986" s="1909"/>
      <c r="AZ986" s="1909"/>
      <c r="BA986" s="1909"/>
      <c r="BB986" s="1909"/>
      <c r="BC986" s="1909"/>
      <c r="BD986" s="1909"/>
      <c r="BE986" s="1909"/>
      <c r="BF986" s="1909"/>
      <c r="BG986" s="1909"/>
      <c r="BH986" s="1909"/>
      <c r="BI986" s="1909"/>
    </row>
    <row r="987" spans="1:61">
      <c r="A987" s="1956"/>
      <c r="B987" s="1955"/>
      <c r="C987" s="1955"/>
      <c r="D987" s="1955"/>
      <c r="E987" s="1955"/>
      <c r="F987" s="1955"/>
      <c r="G987" s="1955"/>
      <c r="H987" s="1909"/>
      <c r="I987" s="1909"/>
      <c r="J987" s="1909"/>
      <c r="K987" s="1909"/>
      <c r="L987" s="1909"/>
      <c r="M987" s="1909"/>
      <c r="N987" s="1909"/>
      <c r="O987" s="1909"/>
      <c r="P987" s="1909"/>
      <c r="Q987" s="1909"/>
      <c r="R987" s="1909"/>
      <c r="S987" s="1909"/>
      <c r="T987" s="1909"/>
      <c r="U987" s="1909"/>
      <c r="V987" s="1909"/>
      <c r="W987" s="1909"/>
      <c r="X987" s="1909"/>
      <c r="Y987" s="1909"/>
      <c r="Z987" s="1909"/>
      <c r="AA987" s="1909"/>
      <c r="AB987" s="1909"/>
      <c r="AC987" s="1909"/>
      <c r="AD987" s="1909"/>
      <c r="AE987" s="1909"/>
      <c r="AF987" s="1909"/>
      <c r="AG987" s="1909"/>
      <c r="AH987" s="1909"/>
      <c r="AI987" s="1909"/>
      <c r="AJ987" s="1909"/>
      <c r="AK987" s="1909"/>
      <c r="AL987" s="1909"/>
      <c r="AM987" s="1909"/>
      <c r="AN987" s="1909"/>
      <c r="AO987" s="1909"/>
      <c r="AP987" s="1909"/>
      <c r="AQ987" s="1909"/>
      <c r="AR987" s="1909"/>
      <c r="AS987" s="1909"/>
      <c r="AT987" s="1909"/>
      <c r="AU987" s="1909"/>
      <c r="AV987" s="1909"/>
      <c r="AW987" s="1909"/>
      <c r="AX987" s="1909"/>
      <c r="AY987" s="1909"/>
      <c r="AZ987" s="1909"/>
      <c r="BA987" s="1909"/>
      <c r="BB987" s="1909"/>
      <c r="BC987" s="1909"/>
      <c r="BD987" s="1909"/>
      <c r="BE987" s="1909"/>
      <c r="BF987" s="1909"/>
      <c r="BG987" s="1909"/>
      <c r="BH987" s="1909"/>
      <c r="BI987" s="1909"/>
    </row>
    <row r="988" spans="1:61">
      <c r="A988" s="1956"/>
      <c r="B988" s="1955"/>
      <c r="C988" s="1955"/>
      <c r="D988" s="1955"/>
      <c r="E988" s="1955"/>
      <c r="F988" s="1955"/>
      <c r="G988" s="1955"/>
      <c r="H988" s="1909"/>
      <c r="I988" s="1909"/>
      <c r="J988" s="1909"/>
      <c r="K988" s="1909"/>
      <c r="L988" s="1909"/>
      <c r="M988" s="1909"/>
      <c r="N988" s="1909"/>
      <c r="O988" s="1909"/>
      <c r="P988" s="1909"/>
      <c r="Q988" s="1909"/>
      <c r="R988" s="1909"/>
      <c r="S988" s="1909"/>
      <c r="T988" s="1909"/>
      <c r="U988" s="1909"/>
      <c r="V988" s="1909"/>
      <c r="W988" s="1909"/>
      <c r="X988" s="1909"/>
      <c r="Y988" s="1909"/>
      <c r="Z988" s="1909"/>
      <c r="AA988" s="1909"/>
      <c r="AB988" s="1909"/>
      <c r="AC988" s="1909"/>
      <c r="AD988" s="1909"/>
      <c r="AE988" s="1909"/>
      <c r="AF988" s="1909"/>
      <c r="AG988" s="1909"/>
      <c r="AH988" s="1909"/>
      <c r="AI988" s="1909"/>
      <c r="AJ988" s="1909"/>
      <c r="AK988" s="1909"/>
      <c r="AL988" s="1909"/>
      <c r="AM988" s="1909"/>
      <c r="AN988" s="1909"/>
      <c r="AO988" s="1909"/>
      <c r="AP988" s="1909"/>
      <c r="AQ988" s="1909"/>
      <c r="AR988" s="1909"/>
      <c r="AS988" s="1909"/>
      <c r="AT988" s="1909"/>
      <c r="AU988" s="1909"/>
      <c r="AV988" s="1909"/>
      <c r="AW988" s="1909"/>
      <c r="AX988" s="1909"/>
      <c r="AY988" s="1909"/>
      <c r="AZ988" s="1909"/>
      <c r="BA988" s="1909"/>
      <c r="BB988" s="1909"/>
      <c r="BC988" s="1909"/>
      <c r="BD988" s="1909"/>
      <c r="BE988" s="1909"/>
      <c r="BF988" s="1909"/>
      <c r="BG988" s="1909"/>
      <c r="BH988" s="1909"/>
      <c r="BI988" s="1909"/>
    </row>
    <row r="989" spans="1:61">
      <c r="A989" s="1956"/>
      <c r="B989" s="1955"/>
      <c r="C989" s="1955"/>
      <c r="D989" s="1955"/>
      <c r="E989" s="1955"/>
      <c r="F989" s="1955"/>
      <c r="G989" s="1955"/>
      <c r="H989" s="1909"/>
      <c r="I989" s="1909"/>
      <c r="J989" s="1909"/>
      <c r="K989" s="1909"/>
      <c r="L989" s="1909"/>
      <c r="M989" s="1909"/>
      <c r="N989" s="1909"/>
      <c r="O989" s="1909"/>
      <c r="P989" s="1909"/>
      <c r="Q989" s="1909"/>
      <c r="R989" s="1909"/>
      <c r="S989" s="1909"/>
      <c r="T989" s="1909"/>
      <c r="U989" s="1909"/>
      <c r="V989" s="1909"/>
      <c r="W989" s="1909"/>
      <c r="X989" s="1909"/>
      <c r="Y989" s="1909"/>
      <c r="Z989" s="1909"/>
      <c r="AA989" s="1909"/>
      <c r="AB989" s="1909"/>
      <c r="AC989" s="1909"/>
      <c r="AD989" s="1909"/>
      <c r="AE989" s="1909"/>
      <c r="AF989" s="1909"/>
      <c r="AG989" s="1909"/>
      <c r="AH989" s="1909"/>
      <c r="AI989" s="1909"/>
      <c r="AJ989" s="1909"/>
      <c r="AK989" s="1909"/>
      <c r="AL989" s="1909"/>
      <c r="AM989" s="1909"/>
      <c r="AN989" s="1909"/>
      <c r="AO989" s="1909"/>
      <c r="AP989" s="1909"/>
      <c r="AQ989" s="1909"/>
      <c r="AR989" s="1909"/>
      <c r="AS989" s="1909"/>
      <c r="AT989" s="1909"/>
      <c r="AU989" s="1909"/>
      <c r="AV989" s="1909"/>
      <c r="AW989" s="1909"/>
      <c r="AX989" s="1909"/>
      <c r="AY989" s="1909"/>
      <c r="AZ989" s="1909"/>
      <c r="BA989" s="1909"/>
      <c r="BB989" s="1909"/>
      <c r="BC989" s="1909"/>
      <c r="BD989" s="1909"/>
      <c r="BE989" s="1909"/>
      <c r="BF989" s="1909"/>
      <c r="BG989" s="1909"/>
      <c r="BH989" s="1909"/>
      <c r="BI989" s="1909"/>
    </row>
    <row r="990" spans="1:61">
      <c r="A990" s="1956"/>
      <c r="B990" s="1955"/>
      <c r="C990" s="1955"/>
      <c r="D990" s="1955"/>
      <c r="E990" s="1955"/>
      <c r="F990" s="1955"/>
      <c r="G990" s="1955"/>
      <c r="H990" s="1909"/>
      <c r="I990" s="1909"/>
      <c r="J990" s="1909"/>
      <c r="K990" s="1909"/>
      <c r="L990" s="1909"/>
      <c r="M990" s="1909"/>
      <c r="N990" s="1909"/>
      <c r="O990" s="1909"/>
      <c r="P990" s="1909"/>
      <c r="Q990" s="1909"/>
      <c r="R990" s="1909"/>
      <c r="S990" s="1909"/>
      <c r="T990" s="1909"/>
      <c r="U990" s="1909"/>
      <c r="V990" s="1909"/>
      <c r="W990" s="1909"/>
      <c r="X990" s="1909"/>
      <c r="Y990" s="1909"/>
      <c r="Z990" s="1909"/>
      <c r="AA990" s="1909"/>
      <c r="AB990" s="1909"/>
      <c r="AC990" s="1909"/>
      <c r="AD990" s="1909"/>
      <c r="AE990" s="1909"/>
      <c r="AF990" s="1909"/>
      <c r="AG990" s="1909"/>
      <c r="AH990" s="1909"/>
      <c r="AI990" s="1909"/>
      <c r="AJ990" s="1909"/>
      <c r="AK990" s="1909"/>
      <c r="AL990" s="1909"/>
      <c r="AM990" s="1909"/>
      <c r="AN990" s="1909"/>
      <c r="AO990" s="1909"/>
      <c r="AP990" s="1909"/>
      <c r="AQ990" s="1909"/>
      <c r="AR990" s="1909"/>
      <c r="AS990" s="1909"/>
      <c r="AT990" s="1909"/>
      <c r="AU990" s="1909"/>
      <c r="AV990" s="1909"/>
      <c r="AW990" s="1909"/>
      <c r="AX990" s="1909"/>
      <c r="AY990" s="1909"/>
      <c r="AZ990" s="1909"/>
      <c r="BA990" s="1909"/>
      <c r="BB990" s="1909"/>
      <c r="BC990" s="1909"/>
      <c r="BD990" s="1909"/>
      <c r="BE990" s="1909"/>
      <c r="BF990" s="1909"/>
      <c r="BG990" s="1909"/>
      <c r="BH990" s="1909"/>
      <c r="BI990" s="1909"/>
    </row>
    <row r="991" spans="1:61">
      <c r="A991" s="1956"/>
      <c r="B991" s="1955"/>
      <c r="C991" s="1955"/>
      <c r="D991" s="1955"/>
      <c r="E991" s="1955"/>
      <c r="F991" s="1955"/>
      <c r="G991" s="1955"/>
      <c r="H991" s="1909"/>
      <c r="I991" s="1909"/>
      <c r="J991" s="1909"/>
      <c r="K991" s="1909"/>
      <c r="L991" s="1909"/>
      <c r="M991" s="1909"/>
      <c r="N991" s="1909"/>
      <c r="O991" s="1909"/>
      <c r="P991" s="1909"/>
      <c r="Q991" s="1909"/>
      <c r="R991" s="1909"/>
      <c r="S991" s="1909"/>
      <c r="T991" s="1909"/>
      <c r="U991" s="1909"/>
      <c r="V991" s="1909"/>
      <c r="W991" s="1909"/>
      <c r="X991" s="1909"/>
      <c r="Y991" s="1909"/>
      <c r="Z991" s="1909"/>
      <c r="AA991" s="1909"/>
      <c r="AB991" s="1909"/>
      <c r="AC991" s="1909"/>
      <c r="AD991" s="1909"/>
      <c r="AE991" s="1909"/>
      <c r="AF991" s="1909"/>
      <c r="AG991" s="1909"/>
      <c r="AH991" s="1909"/>
      <c r="AI991" s="1909"/>
      <c r="AJ991" s="1909"/>
      <c r="AK991" s="1909"/>
      <c r="AL991" s="1909"/>
      <c r="AM991" s="1909"/>
      <c r="AN991" s="1909"/>
      <c r="AO991" s="1909"/>
      <c r="AP991" s="1909"/>
      <c r="AQ991" s="1909"/>
      <c r="AR991" s="1909"/>
      <c r="AS991" s="1909"/>
      <c r="AT991" s="1909"/>
      <c r="AU991" s="1909"/>
      <c r="AV991" s="1909"/>
      <c r="AW991" s="1909"/>
      <c r="AX991" s="1909"/>
      <c r="AY991" s="1909"/>
      <c r="AZ991" s="1909"/>
      <c r="BA991" s="1909"/>
      <c r="BB991" s="1909"/>
      <c r="BC991" s="1909"/>
      <c r="BD991" s="1909"/>
      <c r="BE991" s="1909"/>
      <c r="BF991" s="1909"/>
      <c r="BG991" s="1909"/>
      <c r="BH991" s="1909"/>
      <c r="BI991" s="1909"/>
    </row>
    <row r="992" spans="1:61">
      <c r="A992" s="1956"/>
      <c r="B992" s="1955"/>
      <c r="C992" s="1955"/>
      <c r="D992" s="1955"/>
      <c r="E992" s="1955"/>
      <c r="F992" s="1955"/>
      <c r="G992" s="1955"/>
      <c r="H992" s="1909"/>
      <c r="I992" s="1909"/>
      <c r="J992" s="1909"/>
      <c r="K992" s="1909"/>
      <c r="L992" s="1909"/>
      <c r="M992" s="1909"/>
      <c r="N992" s="1909"/>
      <c r="O992" s="1909"/>
      <c r="P992" s="1909"/>
      <c r="Q992" s="1909"/>
      <c r="R992" s="1909"/>
      <c r="S992" s="1909"/>
      <c r="T992" s="1909"/>
      <c r="U992" s="1909"/>
      <c r="V992" s="1909"/>
      <c r="W992" s="1909"/>
      <c r="X992" s="1909"/>
      <c r="Y992" s="1909"/>
      <c r="Z992" s="1909"/>
      <c r="AA992" s="1909"/>
      <c r="AB992" s="1909"/>
      <c r="AC992" s="1909"/>
      <c r="AD992" s="1909"/>
      <c r="AE992" s="1909"/>
      <c r="AF992" s="1909"/>
      <c r="AG992" s="1909"/>
      <c r="AH992" s="1909"/>
      <c r="AI992" s="1909"/>
      <c r="AJ992" s="1909"/>
      <c r="AK992" s="1909"/>
      <c r="AL992" s="1909"/>
      <c r="AM992" s="1909"/>
      <c r="AN992" s="1909"/>
      <c r="AO992" s="1909"/>
      <c r="AP992" s="1909"/>
      <c r="AQ992" s="1909"/>
      <c r="AR992" s="1909"/>
      <c r="AS992" s="1909"/>
      <c r="AT992" s="1909"/>
      <c r="AU992" s="1909"/>
      <c r="AV992" s="1909"/>
      <c r="AW992" s="1909"/>
      <c r="AX992" s="1909"/>
      <c r="AY992" s="1909"/>
      <c r="AZ992" s="1909"/>
      <c r="BA992" s="1909"/>
      <c r="BB992" s="1909"/>
      <c r="BC992" s="1909"/>
      <c r="BD992" s="1909"/>
      <c r="BE992" s="1909"/>
      <c r="BF992" s="1909"/>
      <c r="BG992" s="1909"/>
      <c r="BH992" s="1909"/>
      <c r="BI992" s="1909"/>
    </row>
    <row r="993" spans="1:61">
      <c r="A993" s="1956"/>
      <c r="B993" s="1955"/>
      <c r="C993" s="1955"/>
      <c r="D993" s="1955"/>
      <c r="E993" s="1955"/>
      <c r="F993" s="1955"/>
      <c r="G993" s="1955"/>
      <c r="H993" s="1909"/>
      <c r="I993" s="1909"/>
      <c r="J993" s="1909"/>
      <c r="K993" s="1909"/>
      <c r="L993" s="1909"/>
      <c r="M993" s="1909"/>
      <c r="N993" s="1909"/>
      <c r="O993" s="1909"/>
      <c r="P993" s="1909"/>
      <c r="Q993" s="1909"/>
      <c r="R993" s="1909"/>
      <c r="S993" s="1909"/>
      <c r="T993" s="1909"/>
      <c r="U993" s="1909"/>
      <c r="V993" s="1909"/>
      <c r="W993" s="1909"/>
      <c r="X993" s="1909"/>
      <c r="Y993" s="1909"/>
      <c r="Z993" s="1909"/>
      <c r="AA993" s="1909"/>
      <c r="AB993" s="1909"/>
      <c r="AC993" s="1909"/>
      <c r="AD993" s="1909"/>
      <c r="AE993" s="1909"/>
      <c r="AF993" s="1909"/>
      <c r="AG993" s="1909"/>
      <c r="AH993" s="1909"/>
      <c r="AI993" s="1909"/>
      <c r="AJ993" s="1909"/>
      <c r="AK993" s="1909"/>
      <c r="AL993" s="1909"/>
      <c r="AM993" s="1909"/>
      <c r="AN993" s="1909"/>
      <c r="AO993" s="1909"/>
      <c r="AP993" s="1909"/>
      <c r="AQ993" s="1909"/>
      <c r="AR993" s="1909"/>
      <c r="AS993" s="1909"/>
      <c r="AT993" s="1909"/>
      <c r="AU993" s="1909"/>
      <c r="AV993" s="1909"/>
      <c r="AW993" s="1909"/>
      <c r="AX993" s="1909"/>
      <c r="AY993" s="1909"/>
      <c r="AZ993" s="1909"/>
      <c r="BA993" s="1909"/>
      <c r="BB993" s="1909"/>
      <c r="BC993" s="1909"/>
      <c r="BD993" s="1909"/>
      <c r="BE993" s="1909"/>
      <c r="BF993" s="1909"/>
      <c r="BG993" s="1909"/>
      <c r="BH993" s="1909"/>
      <c r="BI993" s="1909"/>
    </row>
    <row r="994" spans="1:61">
      <c r="A994" s="1956"/>
      <c r="B994" s="1955"/>
      <c r="C994" s="1955"/>
      <c r="D994" s="1955"/>
      <c r="E994" s="1955"/>
      <c r="F994" s="1955"/>
      <c r="G994" s="1955"/>
      <c r="H994" s="1909"/>
      <c r="I994" s="1909"/>
      <c r="J994" s="1909"/>
      <c r="K994" s="1909"/>
      <c r="L994" s="1909"/>
      <c r="M994" s="1909"/>
      <c r="N994" s="1909"/>
      <c r="O994" s="1909"/>
      <c r="P994" s="1909"/>
      <c r="Q994" s="1909"/>
      <c r="R994" s="1909"/>
      <c r="S994" s="1909"/>
      <c r="T994" s="1909"/>
      <c r="U994" s="1909"/>
      <c r="V994" s="1909"/>
      <c r="W994" s="1909"/>
      <c r="X994" s="1909"/>
      <c r="Y994" s="1909"/>
      <c r="Z994" s="1909"/>
      <c r="AA994" s="1909"/>
      <c r="AB994" s="1909"/>
      <c r="AC994" s="1909"/>
      <c r="AD994" s="1909"/>
      <c r="AE994" s="1909"/>
      <c r="AF994" s="1909"/>
      <c r="AG994" s="1909"/>
      <c r="AH994" s="1909"/>
      <c r="AI994" s="1909"/>
      <c r="AJ994" s="1909"/>
      <c r="AK994" s="1909"/>
      <c r="AL994" s="1909"/>
      <c r="AM994" s="1909"/>
      <c r="AN994" s="1909"/>
      <c r="AO994" s="1909"/>
      <c r="AP994" s="1909"/>
      <c r="AQ994" s="1909"/>
      <c r="AR994" s="1909"/>
      <c r="AS994" s="1909"/>
      <c r="AT994" s="1909"/>
      <c r="AU994" s="1909"/>
      <c r="AV994" s="1909"/>
      <c r="AW994" s="1909"/>
      <c r="AX994" s="1909"/>
      <c r="AY994" s="1909"/>
      <c r="AZ994" s="1909"/>
      <c r="BA994" s="1909"/>
      <c r="BB994" s="1909"/>
      <c r="BC994" s="1909"/>
      <c r="BD994" s="1909"/>
      <c r="BE994" s="1909"/>
      <c r="BF994" s="1909"/>
      <c r="BG994" s="1909"/>
      <c r="BH994" s="1909"/>
      <c r="BI994" s="1909"/>
    </row>
    <row r="995" spans="1:61">
      <c r="A995" s="1956"/>
      <c r="B995" s="1955"/>
      <c r="C995" s="1955"/>
      <c r="D995" s="1955"/>
      <c r="E995" s="1955"/>
      <c r="F995" s="1955"/>
      <c r="G995" s="1955"/>
      <c r="H995" s="1909"/>
      <c r="I995" s="1909"/>
      <c r="J995" s="1909"/>
      <c r="K995" s="1909"/>
      <c r="L995" s="1909"/>
      <c r="M995" s="1909"/>
      <c r="N995" s="1909"/>
      <c r="O995" s="1909"/>
      <c r="P995" s="1909"/>
      <c r="Q995" s="1909"/>
      <c r="R995" s="1909"/>
      <c r="S995" s="1909"/>
      <c r="T995" s="1909"/>
      <c r="U995" s="1909"/>
      <c r="V995" s="1909"/>
      <c r="W995" s="1909"/>
      <c r="X995" s="1909"/>
      <c r="Y995" s="1909"/>
      <c r="Z995" s="1909"/>
      <c r="AA995" s="1909"/>
      <c r="AB995" s="1909"/>
      <c r="AC995" s="1909"/>
      <c r="AD995" s="1909"/>
      <c r="AE995" s="1909"/>
      <c r="AF995" s="1909"/>
      <c r="AG995" s="1909"/>
      <c r="AH995" s="1909"/>
      <c r="AI995" s="1909"/>
      <c r="AJ995" s="1909"/>
      <c r="AK995" s="1909"/>
      <c r="AL995" s="1909"/>
      <c r="AM995" s="1909"/>
      <c r="AN995" s="1909"/>
      <c r="AO995" s="1909"/>
      <c r="AP995" s="1909"/>
      <c r="AQ995" s="1909"/>
      <c r="AR995" s="1909"/>
      <c r="AS995" s="1909"/>
      <c r="AT995" s="1909"/>
      <c r="AU995" s="1909"/>
      <c r="AV995" s="1909"/>
      <c r="AW995" s="1909"/>
      <c r="AX995" s="1909"/>
      <c r="AY995" s="1909"/>
      <c r="AZ995" s="1909"/>
      <c r="BA995" s="1909"/>
      <c r="BB995" s="1909"/>
      <c r="BC995" s="1909"/>
      <c r="BD995" s="1909"/>
      <c r="BE995" s="1909"/>
      <c r="BF995" s="1909"/>
      <c r="BG995" s="1909"/>
      <c r="BH995" s="1909"/>
      <c r="BI995" s="1909"/>
    </row>
    <row r="996" spans="1:61">
      <c r="A996" s="1956"/>
      <c r="B996" s="1955"/>
      <c r="C996" s="1955"/>
      <c r="D996" s="1955"/>
      <c r="E996" s="1955"/>
      <c r="F996" s="1955"/>
      <c r="G996" s="1955"/>
      <c r="H996" s="1909"/>
      <c r="I996" s="1909"/>
      <c r="J996" s="1909"/>
      <c r="K996" s="1909"/>
      <c r="L996" s="1909"/>
      <c r="M996" s="1909"/>
      <c r="N996" s="1909"/>
      <c r="O996" s="1909"/>
      <c r="P996" s="1909"/>
      <c r="Q996" s="1909"/>
      <c r="R996" s="1909"/>
      <c r="S996" s="1909"/>
      <c r="T996" s="1909"/>
      <c r="U996" s="1909"/>
      <c r="V996" s="1909"/>
      <c r="W996" s="1909"/>
      <c r="X996" s="1909"/>
      <c r="Y996" s="1909"/>
      <c r="Z996" s="1909"/>
      <c r="AA996" s="1909"/>
      <c r="AB996" s="1909"/>
      <c r="AC996" s="1909"/>
      <c r="AD996" s="1909"/>
      <c r="AE996" s="1909"/>
      <c r="AF996" s="1909"/>
      <c r="AG996" s="1909"/>
      <c r="AH996" s="1909"/>
      <c r="AI996" s="1909"/>
      <c r="AJ996" s="1909"/>
      <c r="AK996" s="1909"/>
      <c r="AL996" s="1909"/>
      <c r="AM996" s="1909"/>
      <c r="AN996" s="1909"/>
      <c r="AO996" s="1909"/>
      <c r="AP996" s="1909"/>
      <c r="AQ996" s="1909"/>
      <c r="AR996" s="1909"/>
      <c r="AS996" s="1909"/>
      <c r="AT996" s="1909"/>
      <c r="AU996" s="1909"/>
      <c r="AV996" s="1909"/>
      <c r="AW996" s="1909"/>
      <c r="AX996" s="1909"/>
      <c r="AY996" s="1909"/>
      <c r="AZ996" s="1909"/>
      <c r="BA996" s="1909"/>
      <c r="BB996" s="1909"/>
      <c r="BC996" s="1909"/>
      <c r="BD996" s="1909"/>
      <c r="BE996" s="1909"/>
      <c r="BF996" s="1909"/>
      <c r="BG996" s="1909"/>
      <c r="BH996" s="1909"/>
      <c r="BI996" s="1909"/>
    </row>
    <row r="997" spans="1:61">
      <c r="A997" s="1956"/>
      <c r="B997" s="1955"/>
      <c r="C997" s="1955"/>
      <c r="D997" s="1955"/>
      <c r="E997" s="1955"/>
      <c r="F997" s="1955"/>
      <c r="G997" s="1955"/>
      <c r="H997" s="1909"/>
      <c r="I997" s="1909"/>
      <c r="J997" s="1909"/>
      <c r="K997" s="1909"/>
      <c r="L997" s="1909"/>
      <c r="M997" s="1909"/>
      <c r="N997" s="1909"/>
      <c r="O997" s="1909"/>
      <c r="P997" s="1909"/>
      <c r="Q997" s="1909"/>
      <c r="R997" s="1909"/>
      <c r="S997" s="1909"/>
      <c r="T997" s="1909"/>
      <c r="U997" s="1909"/>
      <c r="V997" s="1909"/>
      <c r="W997" s="1909"/>
      <c r="X997" s="1909"/>
      <c r="Y997" s="1909"/>
      <c r="Z997" s="1909"/>
      <c r="AA997" s="1909"/>
      <c r="AB997" s="1909"/>
      <c r="AC997" s="1909"/>
      <c r="AD997" s="1909"/>
      <c r="AE997" s="1909"/>
      <c r="AF997" s="1909"/>
      <c r="AG997" s="1909"/>
      <c r="AH997" s="1909"/>
      <c r="AI997" s="1909"/>
      <c r="AJ997" s="1909"/>
      <c r="AK997" s="1909"/>
      <c r="AL997" s="1909"/>
      <c r="AM997" s="1909"/>
      <c r="AN997" s="1909"/>
      <c r="AO997" s="1909"/>
      <c r="AP997" s="1909"/>
      <c r="AQ997" s="1909"/>
      <c r="AR997" s="1909"/>
      <c r="AS997" s="1909"/>
      <c r="AT997" s="1909"/>
      <c r="AU997" s="1909"/>
      <c r="AV997" s="1909"/>
      <c r="AW997" s="1909"/>
      <c r="AX997" s="1909"/>
      <c r="AY997" s="1909"/>
      <c r="AZ997" s="1909"/>
      <c r="BA997" s="1909"/>
      <c r="BB997" s="1909"/>
      <c r="BC997" s="1909"/>
      <c r="BD997" s="1909"/>
      <c r="BE997" s="1909"/>
      <c r="BF997" s="1909"/>
      <c r="BG997" s="1909"/>
      <c r="BH997" s="1909"/>
      <c r="BI997" s="1909"/>
    </row>
    <row r="998" spans="1:61">
      <c r="A998" s="1956"/>
      <c r="B998" s="1955"/>
      <c r="C998" s="1955"/>
      <c r="D998" s="1955"/>
      <c r="E998" s="1955"/>
      <c r="F998" s="1955"/>
      <c r="G998" s="1955"/>
      <c r="H998" s="1909"/>
      <c r="I998" s="1909"/>
      <c r="J998" s="1909"/>
      <c r="K998" s="1909"/>
      <c r="L998" s="1909"/>
      <c r="M998" s="1909"/>
      <c r="N998" s="1909"/>
      <c r="O998" s="1909"/>
      <c r="P998" s="1909"/>
      <c r="Q998" s="1909"/>
      <c r="R998" s="1909"/>
      <c r="S998" s="1909"/>
      <c r="T998" s="1909"/>
      <c r="U998" s="1909"/>
      <c r="V998" s="1909"/>
      <c r="W998" s="1909"/>
      <c r="X998" s="1909"/>
      <c r="Y998" s="1909"/>
      <c r="Z998" s="1909"/>
      <c r="AA998" s="1909"/>
      <c r="AB998" s="1909"/>
      <c r="AC998" s="1909"/>
      <c r="AD998" s="1909"/>
      <c r="AE998" s="1909"/>
      <c r="AF998" s="1909"/>
      <c r="AG998" s="1909"/>
      <c r="AH998" s="1909"/>
      <c r="AI998" s="1909"/>
      <c r="AJ998" s="1909"/>
      <c r="AK998" s="1909"/>
      <c r="AL998" s="1909"/>
      <c r="AM998" s="1909"/>
      <c r="AN998" s="1909"/>
      <c r="AO998" s="1909"/>
      <c r="AP998" s="1909"/>
      <c r="AQ998" s="1909"/>
      <c r="AR998" s="1909"/>
      <c r="AS998" s="1909"/>
      <c r="AT998" s="1909"/>
      <c r="AU998" s="1909"/>
      <c r="AV998" s="1909"/>
      <c r="AW998" s="1909"/>
      <c r="AX998" s="1909"/>
      <c r="AY998" s="1909"/>
      <c r="AZ998" s="1909"/>
      <c r="BA998" s="1909"/>
      <c r="BB998" s="1909"/>
      <c r="BC998" s="1909"/>
      <c r="BD998" s="1909"/>
      <c r="BE998" s="1909"/>
      <c r="BF998" s="1909"/>
      <c r="BG998" s="1909"/>
      <c r="BH998" s="1909"/>
      <c r="BI998" s="1909"/>
    </row>
    <row r="999" spans="1:61">
      <c r="A999" s="1956"/>
      <c r="B999" s="1955"/>
      <c r="C999" s="1955"/>
      <c r="D999" s="1955"/>
      <c r="E999" s="1955"/>
      <c r="F999" s="1955"/>
      <c r="G999" s="1955"/>
      <c r="H999" s="1909"/>
      <c r="I999" s="1909"/>
      <c r="J999" s="1909"/>
      <c r="K999" s="1909"/>
      <c r="L999" s="1909"/>
      <c r="M999" s="1909"/>
      <c r="N999" s="1909"/>
      <c r="O999" s="1909"/>
      <c r="P999" s="1909"/>
      <c r="Q999" s="1909"/>
      <c r="R999" s="1909"/>
      <c r="S999" s="1909"/>
      <c r="T999" s="1909"/>
      <c r="U999" s="1909"/>
      <c r="V999" s="1909"/>
      <c r="W999" s="1909"/>
      <c r="X999" s="1909"/>
      <c r="Y999" s="1909"/>
      <c r="Z999" s="1909"/>
      <c r="AA999" s="1909"/>
      <c r="AB999" s="1909"/>
      <c r="AC999" s="1909"/>
      <c r="AD999" s="1909"/>
      <c r="AE999" s="1909"/>
      <c r="AF999" s="1909"/>
      <c r="AG999" s="1909"/>
      <c r="AH999" s="1909"/>
      <c r="AI999" s="1909"/>
      <c r="AJ999" s="1909"/>
      <c r="AK999" s="1909"/>
      <c r="AL999" s="1909"/>
      <c r="AM999" s="1909"/>
      <c r="AN999" s="1909"/>
      <c r="AO999" s="1909"/>
      <c r="AP999" s="1909"/>
      <c r="AQ999" s="1909"/>
      <c r="AR999" s="1909"/>
      <c r="AS999" s="1909"/>
      <c r="AT999" s="1909"/>
      <c r="AU999" s="1909"/>
      <c r="AV999" s="1909"/>
      <c r="AW999" s="1909"/>
      <c r="AX999" s="1909"/>
      <c r="AY999" s="1909"/>
      <c r="AZ999" s="1909"/>
      <c r="BA999" s="1909"/>
      <c r="BB999" s="1909"/>
      <c r="BC999" s="1909"/>
      <c r="BD999" s="1909"/>
      <c r="BE999" s="1909"/>
      <c r="BF999" s="1909"/>
      <c r="BG999" s="1909"/>
      <c r="BH999" s="1909"/>
      <c r="BI999" s="1909"/>
    </row>
    <row r="1000" spans="1:61">
      <c r="A1000" s="1956"/>
      <c r="B1000" s="1955"/>
      <c r="C1000" s="1955"/>
      <c r="D1000" s="1955"/>
      <c r="E1000" s="1955"/>
      <c r="F1000" s="1955"/>
      <c r="G1000" s="1955"/>
      <c r="H1000" s="1909"/>
      <c r="I1000" s="1909"/>
      <c r="J1000" s="1909"/>
      <c r="K1000" s="1909"/>
      <c r="L1000" s="1909"/>
      <c r="M1000" s="1909"/>
      <c r="N1000" s="1909"/>
      <c r="O1000" s="1909"/>
      <c r="P1000" s="1909"/>
      <c r="Q1000" s="1909"/>
      <c r="R1000" s="1909"/>
      <c r="S1000" s="1909"/>
      <c r="T1000" s="1909"/>
      <c r="U1000" s="1909"/>
      <c r="V1000" s="1909"/>
      <c r="W1000" s="1909"/>
      <c r="X1000" s="1909"/>
      <c r="Y1000" s="1909"/>
      <c r="Z1000" s="1909"/>
      <c r="AA1000" s="1909"/>
      <c r="AB1000" s="1909"/>
      <c r="AC1000" s="1909"/>
      <c r="AD1000" s="1909"/>
      <c r="AE1000" s="1909"/>
      <c r="AF1000" s="1909"/>
      <c r="AG1000" s="1909"/>
      <c r="AH1000" s="1909"/>
      <c r="AI1000" s="1909"/>
      <c r="AJ1000" s="1909"/>
      <c r="AK1000" s="1909"/>
      <c r="AL1000" s="1909"/>
      <c r="AM1000" s="1909"/>
      <c r="AN1000" s="1909"/>
      <c r="AO1000" s="1909"/>
      <c r="AP1000" s="1909"/>
      <c r="AQ1000" s="1909"/>
      <c r="AR1000" s="1909"/>
      <c r="AS1000" s="1909"/>
      <c r="AT1000" s="1909"/>
      <c r="AU1000" s="1909"/>
      <c r="AV1000" s="1909"/>
      <c r="AW1000" s="1909"/>
      <c r="AX1000" s="1909"/>
      <c r="AY1000" s="1909"/>
      <c r="AZ1000" s="1909"/>
      <c r="BA1000" s="1909"/>
      <c r="BB1000" s="1909"/>
      <c r="BC1000" s="1909"/>
      <c r="BD1000" s="1909"/>
      <c r="BE1000" s="1909"/>
      <c r="BF1000" s="1909"/>
      <c r="BG1000" s="1909"/>
      <c r="BH1000" s="1909"/>
      <c r="BI1000" s="1909"/>
    </row>
    <row r="1001" spans="1:61">
      <c r="A1001" s="1956"/>
      <c r="B1001" s="1955"/>
      <c r="C1001" s="1955"/>
      <c r="D1001" s="1955"/>
      <c r="E1001" s="1955"/>
      <c r="F1001" s="1955"/>
      <c r="G1001" s="1955"/>
      <c r="H1001" s="1909"/>
      <c r="I1001" s="1909"/>
      <c r="J1001" s="1909"/>
      <c r="K1001" s="1909"/>
      <c r="L1001" s="1909"/>
      <c r="M1001" s="1909"/>
      <c r="N1001" s="1909"/>
      <c r="O1001" s="1909"/>
      <c r="P1001" s="1909"/>
      <c r="Q1001" s="1909"/>
      <c r="R1001" s="1909"/>
      <c r="S1001" s="1909"/>
      <c r="T1001" s="1909"/>
      <c r="U1001" s="1909"/>
      <c r="V1001" s="1909"/>
      <c r="W1001" s="1909"/>
      <c r="X1001" s="1909"/>
      <c r="Y1001" s="1909"/>
      <c r="Z1001" s="1909"/>
      <c r="AA1001" s="1909"/>
      <c r="AB1001" s="1909"/>
      <c r="AC1001" s="1909"/>
      <c r="AD1001" s="1909"/>
      <c r="AE1001" s="1909"/>
      <c r="AF1001" s="1909"/>
      <c r="AG1001" s="1909"/>
      <c r="AH1001" s="1909"/>
      <c r="AI1001" s="1909"/>
      <c r="AJ1001" s="1909"/>
      <c r="AK1001" s="1909"/>
      <c r="AL1001" s="1909"/>
      <c r="AM1001" s="1909"/>
      <c r="AN1001" s="1909"/>
      <c r="AO1001" s="1909"/>
      <c r="AP1001" s="1909"/>
      <c r="AQ1001" s="1909"/>
      <c r="AR1001" s="1909"/>
      <c r="AS1001" s="1909"/>
      <c r="AT1001" s="1909"/>
      <c r="AU1001" s="1909"/>
      <c r="AV1001" s="1909"/>
      <c r="AW1001" s="1909"/>
      <c r="AX1001" s="1909"/>
      <c r="AY1001" s="1909"/>
      <c r="AZ1001" s="1909"/>
      <c r="BA1001" s="1909"/>
      <c r="BB1001" s="1909"/>
      <c r="BC1001" s="1909"/>
      <c r="BD1001" s="1909"/>
      <c r="BE1001" s="1909"/>
      <c r="BF1001" s="1909"/>
      <c r="BG1001" s="1909"/>
      <c r="BH1001" s="1909"/>
      <c r="BI1001" s="1909"/>
    </row>
    <row r="1002" spans="1:61">
      <c r="A1002" s="1956"/>
      <c r="B1002" s="1955"/>
      <c r="C1002" s="1955"/>
      <c r="D1002" s="1955"/>
      <c r="E1002" s="1955"/>
      <c r="F1002" s="1955"/>
      <c r="G1002" s="1955"/>
      <c r="H1002" s="1909"/>
      <c r="I1002" s="1909"/>
      <c r="J1002" s="1909"/>
      <c r="K1002" s="1909"/>
      <c r="L1002" s="1909"/>
      <c r="M1002" s="1909"/>
      <c r="N1002" s="1909"/>
      <c r="O1002" s="1909"/>
      <c r="P1002" s="1909"/>
      <c r="Q1002" s="1909"/>
      <c r="R1002" s="1909"/>
      <c r="S1002" s="1909"/>
      <c r="T1002" s="1909"/>
      <c r="U1002" s="1909"/>
      <c r="V1002" s="1909"/>
      <c r="W1002" s="1909"/>
      <c r="X1002" s="1909"/>
      <c r="Y1002" s="1909"/>
      <c r="Z1002" s="1909"/>
      <c r="AA1002" s="1909"/>
      <c r="AB1002" s="1909"/>
      <c r="AC1002" s="1909"/>
      <c r="AD1002" s="1909"/>
      <c r="AE1002" s="1909"/>
      <c r="AF1002" s="1909"/>
      <c r="AG1002" s="1909"/>
      <c r="AH1002" s="1909"/>
      <c r="AI1002" s="1909"/>
      <c r="AJ1002" s="1909"/>
      <c r="AK1002" s="1909"/>
      <c r="AL1002" s="1909"/>
      <c r="AM1002" s="1909"/>
      <c r="AN1002" s="1909"/>
      <c r="AO1002" s="1909"/>
      <c r="AP1002" s="1909"/>
      <c r="AQ1002" s="1909"/>
      <c r="AR1002" s="1909"/>
      <c r="AS1002" s="1909"/>
      <c r="AT1002" s="1909"/>
      <c r="AU1002" s="1909"/>
      <c r="AV1002" s="1909"/>
      <c r="AW1002" s="1909"/>
      <c r="AX1002" s="1909"/>
      <c r="AY1002" s="1909"/>
      <c r="AZ1002" s="1909"/>
      <c r="BA1002" s="1909"/>
      <c r="BB1002" s="1909"/>
      <c r="BC1002" s="1909"/>
      <c r="BD1002" s="1909"/>
      <c r="BE1002" s="1909"/>
      <c r="BF1002" s="1909"/>
      <c r="BG1002" s="1909"/>
      <c r="BH1002" s="1909"/>
      <c r="BI1002" s="1909"/>
    </row>
    <row r="1003" spans="1:61">
      <c r="A1003" s="1956"/>
      <c r="B1003" s="1955"/>
      <c r="C1003" s="1955"/>
      <c r="D1003" s="1955"/>
      <c r="E1003" s="1955"/>
      <c r="F1003" s="1955"/>
      <c r="G1003" s="1955"/>
      <c r="H1003" s="1909"/>
      <c r="I1003" s="1909"/>
      <c r="J1003" s="1909"/>
      <c r="K1003" s="1909"/>
      <c r="L1003" s="1909"/>
      <c r="M1003" s="1909"/>
      <c r="N1003" s="1909"/>
      <c r="O1003" s="1909"/>
      <c r="P1003" s="1909"/>
      <c r="Q1003" s="1909"/>
      <c r="R1003" s="1909"/>
      <c r="S1003" s="1909"/>
      <c r="T1003" s="1909"/>
      <c r="U1003" s="1909"/>
      <c r="V1003" s="1909"/>
      <c r="W1003" s="1909"/>
      <c r="X1003" s="1909"/>
      <c r="Y1003" s="1909"/>
      <c r="Z1003" s="1909"/>
      <c r="AA1003" s="1909"/>
      <c r="AB1003" s="1909"/>
      <c r="AC1003" s="1909"/>
      <c r="AD1003" s="1909"/>
      <c r="AE1003" s="1909"/>
      <c r="AF1003" s="1909"/>
      <c r="AG1003" s="1909"/>
      <c r="AH1003" s="1909"/>
      <c r="AI1003" s="1909"/>
      <c r="AJ1003" s="1909"/>
      <c r="AK1003" s="1909"/>
      <c r="AL1003" s="1909"/>
      <c r="AM1003" s="1909"/>
      <c r="AN1003" s="1909"/>
      <c r="AO1003" s="1909"/>
      <c r="AP1003" s="1909"/>
      <c r="AQ1003" s="1909"/>
      <c r="AR1003" s="1909"/>
      <c r="AS1003" s="1909"/>
      <c r="AT1003" s="1909"/>
      <c r="AU1003" s="1909"/>
      <c r="AV1003" s="1909"/>
      <c r="AW1003" s="1909"/>
      <c r="AX1003" s="1909"/>
      <c r="AY1003" s="1909"/>
      <c r="AZ1003" s="1909"/>
      <c r="BA1003" s="1909"/>
      <c r="BB1003" s="1909"/>
      <c r="BC1003" s="1909"/>
      <c r="BD1003" s="1909"/>
      <c r="BE1003" s="1909"/>
      <c r="BF1003" s="1909"/>
      <c r="BG1003" s="1909"/>
      <c r="BH1003" s="1909"/>
      <c r="BI1003" s="1909"/>
    </row>
    <row r="1004" spans="1:61">
      <c r="A1004" s="1956"/>
      <c r="B1004" s="1955"/>
      <c r="C1004" s="1955"/>
      <c r="D1004" s="1955"/>
      <c r="E1004" s="1955"/>
      <c r="F1004" s="1955"/>
      <c r="G1004" s="1955"/>
      <c r="H1004" s="1909"/>
      <c r="I1004" s="1909"/>
      <c r="J1004" s="1909"/>
      <c r="K1004" s="1909"/>
      <c r="L1004" s="1909"/>
      <c r="M1004" s="1909"/>
      <c r="N1004" s="1909"/>
      <c r="O1004" s="1909"/>
      <c r="P1004" s="1909"/>
      <c r="Q1004" s="1909"/>
      <c r="R1004" s="1909"/>
      <c r="S1004" s="1909"/>
      <c r="T1004" s="1909"/>
      <c r="U1004" s="1909"/>
      <c r="V1004" s="1909"/>
      <c r="W1004" s="1909"/>
      <c r="X1004" s="1909"/>
      <c r="Y1004" s="1909"/>
      <c r="Z1004" s="1909"/>
      <c r="AA1004" s="1909"/>
      <c r="AB1004" s="1909"/>
      <c r="AC1004" s="1909"/>
      <c r="AD1004" s="1909"/>
      <c r="AE1004" s="1909"/>
      <c r="AF1004" s="1909"/>
      <c r="AG1004" s="1909"/>
      <c r="AH1004" s="1909"/>
      <c r="AI1004" s="1909"/>
      <c r="AJ1004" s="1909"/>
      <c r="AK1004" s="1909"/>
      <c r="AL1004" s="1909"/>
      <c r="AM1004" s="1909"/>
      <c r="AN1004" s="1909"/>
      <c r="AO1004" s="1909"/>
      <c r="AP1004" s="1909"/>
      <c r="AQ1004" s="1909"/>
      <c r="AR1004" s="1909"/>
      <c r="AS1004" s="1909"/>
      <c r="AT1004" s="1909"/>
      <c r="AU1004" s="1909"/>
      <c r="AV1004" s="1909"/>
      <c r="AW1004" s="1909"/>
      <c r="AX1004" s="1909"/>
      <c r="AY1004" s="1909"/>
      <c r="AZ1004" s="1909"/>
      <c r="BA1004" s="1909"/>
      <c r="BB1004" s="1909"/>
      <c r="BC1004" s="1909"/>
      <c r="BD1004" s="1909"/>
      <c r="BE1004" s="1909"/>
      <c r="BF1004" s="1909"/>
      <c r="BG1004" s="1909"/>
      <c r="BH1004" s="1909"/>
      <c r="BI1004" s="1909"/>
    </row>
    <row r="1005" spans="1:61">
      <c r="A1005" s="1956"/>
      <c r="B1005" s="1955"/>
      <c r="C1005" s="1955"/>
      <c r="D1005" s="1955"/>
      <c r="E1005" s="1955"/>
      <c r="F1005" s="1955"/>
      <c r="G1005" s="1955"/>
      <c r="H1005" s="1909"/>
      <c r="I1005" s="1909"/>
      <c r="J1005" s="1909"/>
      <c r="K1005" s="1909"/>
      <c r="L1005" s="1909"/>
      <c r="M1005" s="1909"/>
      <c r="N1005" s="1909"/>
      <c r="O1005" s="1909"/>
      <c r="P1005" s="1909"/>
      <c r="Q1005" s="1909"/>
      <c r="R1005" s="1909"/>
      <c r="S1005" s="1909"/>
      <c r="T1005" s="1909"/>
      <c r="U1005" s="1909"/>
      <c r="V1005" s="1909"/>
      <c r="W1005" s="1909"/>
      <c r="X1005" s="1909"/>
      <c r="Y1005" s="1909"/>
      <c r="Z1005" s="1909"/>
      <c r="AA1005" s="1909"/>
      <c r="AB1005" s="1909"/>
      <c r="AC1005" s="1909"/>
      <c r="AD1005" s="1909"/>
      <c r="AE1005" s="1909"/>
      <c r="AF1005" s="1909"/>
      <c r="AG1005" s="1909"/>
      <c r="AH1005" s="1909"/>
      <c r="AI1005" s="1909"/>
      <c r="AJ1005" s="1909"/>
      <c r="AK1005" s="1909"/>
      <c r="AL1005" s="1909"/>
      <c r="AM1005" s="1909"/>
      <c r="AN1005" s="1909"/>
      <c r="AO1005" s="1909"/>
      <c r="AP1005" s="1909"/>
      <c r="AQ1005" s="1909"/>
      <c r="AR1005" s="1909"/>
      <c r="AS1005" s="1909"/>
      <c r="AT1005" s="1909"/>
      <c r="AU1005" s="1909"/>
      <c r="AV1005" s="1909"/>
      <c r="AW1005" s="1909"/>
      <c r="AX1005" s="1909"/>
      <c r="AY1005" s="1909"/>
      <c r="AZ1005" s="1909"/>
      <c r="BA1005" s="1909"/>
      <c r="BB1005" s="1909"/>
      <c r="BC1005" s="1909"/>
      <c r="BD1005" s="1909"/>
      <c r="BE1005" s="1909"/>
      <c r="BF1005" s="1909"/>
      <c r="BG1005" s="1909"/>
      <c r="BH1005" s="1909"/>
      <c r="BI1005" s="1909"/>
    </row>
    <row r="1006" spans="1:61">
      <c r="A1006" s="1956"/>
      <c r="B1006" s="1955"/>
      <c r="C1006" s="1955"/>
      <c r="D1006" s="1955"/>
      <c r="E1006" s="1955"/>
      <c r="F1006" s="1955"/>
      <c r="G1006" s="1955"/>
      <c r="H1006" s="1909"/>
      <c r="I1006" s="1909"/>
      <c r="J1006" s="1909"/>
      <c r="K1006" s="1909"/>
      <c r="L1006" s="1909"/>
      <c r="M1006" s="1909"/>
      <c r="N1006" s="1909"/>
      <c r="O1006" s="1909"/>
      <c r="P1006" s="1909"/>
      <c r="Q1006" s="1909"/>
      <c r="R1006" s="1909"/>
      <c r="S1006" s="1909"/>
      <c r="T1006" s="1909"/>
      <c r="U1006" s="1909"/>
      <c r="V1006" s="1909"/>
      <c r="W1006" s="1909"/>
      <c r="X1006" s="1909"/>
      <c r="Y1006" s="1909"/>
      <c r="Z1006" s="1909"/>
      <c r="AA1006" s="1909"/>
      <c r="AB1006" s="1909"/>
      <c r="AC1006" s="1909"/>
      <c r="AD1006" s="1909"/>
      <c r="AE1006" s="1909"/>
      <c r="AF1006" s="1909"/>
      <c r="AG1006" s="1909"/>
      <c r="AH1006" s="1909"/>
      <c r="AI1006" s="1909"/>
      <c r="AJ1006" s="1909"/>
      <c r="AK1006" s="1909"/>
      <c r="AL1006" s="1909"/>
      <c r="AM1006" s="1909"/>
      <c r="AN1006" s="1909"/>
      <c r="AO1006" s="1909"/>
      <c r="AP1006" s="1909"/>
      <c r="AQ1006" s="1909"/>
      <c r="AR1006" s="1909"/>
      <c r="AS1006" s="1909"/>
      <c r="AT1006" s="1909"/>
      <c r="AU1006" s="1909"/>
      <c r="AV1006" s="1909"/>
      <c r="AW1006" s="1909"/>
      <c r="AX1006" s="1909"/>
      <c r="AY1006" s="1909"/>
      <c r="AZ1006" s="1909"/>
      <c r="BA1006" s="1909"/>
      <c r="BB1006" s="1909"/>
      <c r="BC1006" s="1909"/>
      <c r="BD1006" s="1909"/>
      <c r="BE1006" s="1909"/>
      <c r="BF1006" s="1909"/>
      <c r="BG1006" s="1909"/>
      <c r="BH1006" s="1909"/>
      <c r="BI1006" s="1909"/>
    </row>
    <row r="1007" spans="1:61">
      <c r="A1007" s="1956"/>
      <c r="B1007" s="1955"/>
      <c r="C1007" s="1955"/>
      <c r="D1007" s="1955"/>
      <c r="E1007" s="1955"/>
      <c r="F1007" s="1955"/>
      <c r="G1007" s="1955"/>
      <c r="H1007" s="1909"/>
      <c r="I1007" s="1909"/>
      <c r="J1007" s="1909"/>
      <c r="K1007" s="1909"/>
      <c r="L1007" s="1909"/>
      <c r="M1007" s="1909"/>
      <c r="N1007" s="1909"/>
      <c r="O1007" s="1909"/>
      <c r="P1007" s="1909"/>
      <c r="Q1007" s="1909"/>
      <c r="R1007" s="1909"/>
      <c r="S1007" s="1909"/>
      <c r="T1007" s="1909"/>
      <c r="U1007" s="1909"/>
      <c r="V1007" s="1909"/>
      <c r="W1007" s="1909"/>
      <c r="X1007" s="1909"/>
      <c r="Y1007" s="1909"/>
      <c r="Z1007" s="1909"/>
      <c r="AA1007" s="1909"/>
      <c r="AB1007" s="1909"/>
      <c r="AC1007" s="1909"/>
      <c r="AD1007" s="1909"/>
      <c r="AE1007" s="1909"/>
      <c r="AF1007" s="1909"/>
      <c r="AG1007" s="1909"/>
      <c r="AH1007" s="1909"/>
      <c r="AI1007" s="1909"/>
      <c r="AJ1007" s="1909"/>
      <c r="AK1007" s="1909"/>
      <c r="AL1007" s="1909"/>
      <c r="AM1007" s="1909"/>
      <c r="AN1007" s="1909"/>
      <c r="AO1007" s="1909"/>
      <c r="AP1007" s="1909"/>
      <c r="AQ1007" s="1909"/>
      <c r="AR1007" s="1909"/>
      <c r="AS1007" s="1909"/>
      <c r="AT1007" s="1909"/>
      <c r="AU1007" s="1909"/>
      <c r="AV1007" s="1909"/>
      <c r="AW1007" s="1909"/>
      <c r="AX1007" s="1909"/>
      <c r="AY1007" s="1909"/>
      <c r="AZ1007" s="1909"/>
      <c r="BA1007" s="1909"/>
      <c r="BB1007" s="1909"/>
      <c r="BC1007" s="1909"/>
      <c r="BD1007" s="1909"/>
      <c r="BE1007" s="1909"/>
      <c r="BF1007" s="1909"/>
      <c r="BG1007" s="1909"/>
      <c r="BH1007" s="1909"/>
      <c r="BI1007" s="1909"/>
    </row>
    <row r="1008" spans="1:61">
      <c r="A1008" s="1956"/>
      <c r="B1008" s="1955"/>
      <c r="C1008" s="1955"/>
      <c r="D1008" s="1955"/>
      <c r="E1008" s="1955"/>
      <c r="F1008" s="1955"/>
      <c r="G1008" s="1955"/>
      <c r="H1008" s="1909"/>
      <c r="I1008" s="1909"/>
      <c r="J1008" s="1909"/>
      <c r="K1008" s="1909"/>
      <c r="L1008" s="1909"/>
      <c r="M1008" s="1909"/>
      <c r="N1008" s="1909"/>
      <c r="O1008" s="1909"/>
      <c r="P1008" s="1909"/>
      <c r="Q1008" s="1909"/>
      <c r="R1008" s="1909"/>
      <c r="S1008" s="1909"/>
      <c r="T1008" s="1909"/>
      <c r="U1008" s="1909"/>
      <c r="V1008" s="1909"/>
      <c r="W1008" s="1909"/>
      <c r="X1008" s="1909"/>
      <c r="Y1008" s="1909"/>
      <c r="Z1008" s="1909"/>
      <c r="AA1008" s="1909"/>
      <c r="AB1008" s="1909"/>
      <c r="AC1008" s="1909"/>
      <c r="AD1008" s="1909"/>
      <c r="AE1008" s="1909"/>
      <c r="AF1008" s="1909"/>
      <c r="AG1008" s="1909"/>
      <c r="AH1008" s="1909"/>
      <c r="AI1008" s="1909"/>
      <c r="AJ1008" s="1909"/>
      <c r="AK1008" s="1909"/>
      <c r="AL1008" s="1909"/>
      <c r="AM1008" s="1909"/>
      <c r="AN1008" s="1909"/>
      <c r="AO1008" s="1909"/>
      <c r="AP1008" s="1909"/>
      <c r="AQ1008" s="1909"/>
      <c r="AR1008" s="1909"/>
      <c r="AS1008" s="1909"/>
      <c r="AT1008" s="1909"/>
      <c r="AU1008" s="1909"/>
      <c r="AV1008" s="1909"/>
      <c r="AW1008" s="1909"/>
      <c r="AX1008" s="1909"/>
      <c r="AY1008" s="1909"/>
      <c r="AZ1008" s="1909"/>
      <c r="BA1008" s="1909"/>
      <c r="BB1008" s="1909"/>
      <c r="BC1008" s="1909"/>
      <c r="BD1008" s="1909"/>
      <c r="BE1008" s="1909"/>
      <c r="BF1008" s="1909"/>
      <c r="BG1008" s="1909"/>
      <c r="BH1008" s="1909"/>
      <c r="BI1008" s="1909"/>
    </row>
    <row r="1009" spans="1:61">
      <c r="A1009" s="1956"/>
      <c r="B1009" s="1955"/>
      <c r="C1009" s="1955"/>
      <c r="D1009" s="1955"/>
      <c r="E1009" s="1955"/>
      <c r="F1009" s="1955"/>
      <c r="G1009" s="1955"/>
      <c r="H1009" s="1909"/>
      <c r="I1009" s="1909"/>
      <c r="J1009" s="1909"/>
      <c r="K1009" s="1909"/>
      <c r="L1009" s="1909"/>
      <c r="M1009" s="1909"/>
      <c r="N1009" s="1909"/>
      <c r="O1009" s="1909"/>
      <c r="P1009" s="1909"/>
      <c r="Q1009" s="1909"/>
      <c r="R1009" s="1909"/>
      <c r="S1009" s="1909"/>
      <c r="T1009" s="1909"/>
      <c r="U1009" s="1909"/>
      <c r="V1009" s="1909"/>
      <c r="W1009" s="1909"/>
      <c r="X1009" s="1909"/>
      <c r="Y1009" s="1909"/>
      <c r="Z1009" s="1909"/>
      <c r="AA1009" s="1909"/>
      <c r="AB1009" s="1909"/>
      <c r="AC1009" s="1909"/>
      <c r="AD1009" s="1909"/>
      <c r="AE1009" s="1909"/>
      <c r="AF1009" s="1909"/>
      <c r="AG1009" s="1909"/>
      <c r="AH1009" s="1909"/>
      <c r="AI1009" s="1909"/>
      <c r="AJ1009" s="1909"/>
      <c r="AK1009" s="1909"/>
      <c r="AL1009" s="1909"/>
      <c r="AM1009" s="1909"/>
      <c r="AN1009" s="1909"/>
      <c r="AO1009" s="1909"/>
      <c r="AP1009" s="1909"/>
      <c r="AQ1009" s="1909"/>
      <c r="AR1009" s="1909"/>
      <c r="AS1009" s="1909"/>
      <c r="AT1009" s="1909"/>
      <c r="AU1009" s="1909"/>
      <c r="AV1009" s="1909"/>
      <c r="AW1009" s="1909"/>
      <c r="AX1009" s="1909"/>
      <c r="AY1009" s="1909"/>
      <c r="AZ1009" s="1909"/>
      <c r="BA1009" s="1909"/>
      <c r="BB1009" s="1909"/>
      <c r="BC1009" s="1909"/>
      <c r="BD1009" s="1909"/>
      <c r="BE1009" s="1909"/>
      <c r="BF1009" s="1909"/>
      <c r="BG1009" s="1909"/>
      <c r="BH1009" s="1909"/>
      <c r="BI1009" s="1909"/>
    </row>
    <row r="1010" spans="1:61">
      <c r="A1010" s="1956"/>
      <c r="B1010" s="1955"/>
      <c r="C1010" s="1955"/>
      <c r="D1010" s="1955"/>
      <c r="E1010" s="1955"/>
      <c r="F1010" s="1955"/>
      <c r="G1010" s="1955"/>
      <c r="H1010" s="1909"/>
      <c r="I1010" s="1909"/>
      <c r="J1010" s="1909"/>
      <c r="K1010" s="1909"/>
      <c r="L1010" s="1909"/>
      <c r="M1010" s="1909"/>
      <c r="N1010" s="1909"/>
      <c r="O1010" s="1909"/>
      <c r="P1010" s="1909"/>
      <c r="Q1010" s="1909"/>
      <c r="R1010" s="1909"/>
      <c r="S1010" s="1909"/>
      <c r="T1010" s="1909"/>
      <c r="U1010" s="1909"/>
      <c r="V1010" s="1909"/>
      <c r="W1010" s="1909"/>
      <c r="X1010" s="1909"/>
      <c r="Y1010" s="1909"/>
      <c r="Z1010" s="1909"/>
      <c r="AA1010" s="1909"/>
      <c r="AB1010" s="1909"/>
      <c r="AC1010" s="1909"/>
      <c r="AD1010" s="1909"/>
      <c r="AE1010" s="1909"/>
      <c r="AF1010" s="1909"/>
      <c r="AG1010" s="1909"/>
      <c r="AH1010" s="1909"/>
      <c r="AI1010" s="1909"/>
      <c r="AJ1010" s="1909"/>
      <c r="AK1010" s="1909"/>
      <c r="AL1010" s="1909"/>
      <c r="AM1010" s="1909"/>
      <c r="AN1010" s="1909"/>
      <c r="AO1010" s="1909"/>
      <c r="AP1010" s="1909"/>
      <c r="AQ1010" s="1909"/>
      <c r="AR1010" s="1909"/>
      <c r="AS1010" s="1909"/>
      <c r="AT1010" s="1909"/>
      <c r="AU1010" s="1909"/>
      <c r="AV1010" s="1909"/>
      <c r="AW1010" s="1909"/>
      <c r="AX1010" s="1909"/>
      <c r="AY1010" s="1909"/>
      <c r="AZ1010" s="1909"/>
      <c r="BA1010" s="1909"/>
      <c r="BB1010" s="1909"/>
      <c r="BC1010" s="1909"/>
      <c r="BD1010" s="1909"/>
      <c r="BE1010" s="1909"/>
      <c r="BF1010" s="1909"/>
      <c r="BG1010" s="1909"/>
      <c r="BH1010" s="1909"/>
      <c r="BI1010" s="1909"/>
    </row>
    <row r="1011" spans="1:61">
      <c r="A1011" s="1956"/>
      <c r="B1011" s="1955"/>
      <c r="C1011" s="1955"/>
      <c r="D1011" s="1955"/>
      <c r="E1011" s="1955"/>
      <c r="F1011" s="1955"/>
      <c r="G1011" s="1955"/>
      <c r="H1011" s="1909"/>
      <c r="I1011" s="1909"/>
      <c r="J1011" s="1909"/>
      <c r="K1011" s="1909"/>
      <c r="L1011" s="1909"/>
      <c r="M1011" s="1909"/>
      <c r="N1011" s="1909"/>
      <c r="O1011" s="1909"/>
      <c r="P1011" s="1909"/>
      <c r="Q1011" s="1909"/>
      <c r="R1011" s="1909"/>
      <c r="S1011" s="1909"/>
      <c r="T1011" s="1909"/>
      <c r="U1011" s="1909"/>
      <c r="V1011" s="1909"/>
      <c r="W1011" s="1909"/>
      <c r="X1011" s="1909"/>
      <c r="Y1011" s="1909"/>
      <c r="Z1011" s="1909"/>
      <c r="AA1011" s="1909"/>
      <c r="AB1011" s="1909"/>
      <c r="AC1011" s="1909"/>
      <c r="AD1011" s="1909"/>
      <c r="AE1011" s="1909"/>
      <c r="AF1011" s="1909"/>
      <c r="AG1011" s="1909"/>
      <c r="AH1011" s="1909"/>
      <c r="AI1011" s="1909"/>
      <c r="AJ1011" s="1909"/>
      <c r="AK1011" s="1909"/>
      <c r="AL1011" s="1909"/>
      <c r="AM1011" s="1909"/>
      <c r="AN1011" s="1909"/>
      <c r="AO1011" s="1909"/>
      <c r="AP1011" s="1909"/>
      <c r="AQ1011" s="1909"/>
      <c r="AR1011" s="1909"/>
      <c r="AS1011" s="1909"/>
      <c r="AT1011" s="1909"/>
      <c r="AU1011" s="1909"/>
      <c r="AV1011" s="1909"/>
      <c r="AW1011" s="1909"/>
      <c r="AX1011" s="1909"/>
      <c r="AY1011" s="1909"/>
      <c r="AZ1011" s="1909"/>
      <c r="BA1011" s="1909"/>
      <c r="BB1011" s="1909"/>
      <c r="BC1011" s="1909"/>
      <c r="BD1011" s="1909"/>
      <c r="BE1011" s="1909"/>
      <c r="BF1011" s="1909"/>
      <c r="BG1011" s="1909"/>
      <c r="BH1011" s="1909"/>
      <c r="BI1011" s="1909"/>
    </row>
    <row r="1012" spans="1:61">
      <c r="A1012" s="1956"/>
      <c r="B1012" s="1955"/>
      <c r="C1012" s="1955"/>
      <c r="D1012" s="1955"/>
      <c r="E1012" s="1955"/>
      <c r="F1012" s="1955"/>
      <c r="G1012" s="1955"/>
      <c r="H1012" s="1909"/>
      <c r="I1012" s="1909"/>
      <c r="J1012" s="1909"/>
      <c r="K1012" s="1909"/>
      <c r="L1012" s="1909"/>
      <c r="M1012" s="1909"/>
      <c r="N1012" s="1909"/>
      <c r="O1012" s="1909"/>
      <c r="P1012" s="1909"/>
      <c r="Q1012" s="1909"/>
      <c r="R1012" s="1909"/>
      <c r="S1012" s="1909"/>
      <c r="T1012" s="1909"/>
      <c r="U1012" s="1909"/>
      <c r="V1012" s="1909"/>
      <c r="W1012" s="1909"/>
      <c r="X1012" s="1909"/>
      <c r="Y1012" s="1909"/>
      <c r="Z1012" s="1909"/>
      <c r="AA1012" s="1909"/>
      <c r="AB1012" s="1909"/>
      <c r="AC1012" s="1909"/>
      <c r="AD1012" s="1909"/>
      <c r="AE1012" s="1909"/>
      <c r="AF1012" s="1909"/>
      <c r="AG1012" s="1909"/>
      <c r="AH1012" s="1909"/>
      <c r="AI1012" s="1909"/>
      <c r="AJ1012" s="1909"/>
      <c r="AK1012" s="1909"/>
      <c r="AL1012" s="1909"/>
      <c r="AM1012" s="1909"/>
      <c r="AN1012" s="1909"/>
      <c r="AO1012" s="1909"/>
      <c r="AP1012" s="1909"/>
      <c r="AQ1012" s="1909"/>
      <c r="AR1012" s="1909"/>
      <c r="AS1012" s="1909"/>
      <c r="AT1012" s="1909"/>
      <c r="AU1012" s="1909"/>
      <c r="AV1012" s="1909"/>
      <c r="AW1012" s="1909"/>
      <c r="AX1012" s="1909"/>
      <c r="AY1012" s="1909"/>
      <c r="AZ1012" s="1909"/>
      <c r="BA1012" s="1909"/>
      <c r="BB1012" s="1909"/>
      <c r="BC1012" s="1909"/>
      <c r="BD1012" s="1909"/>
      <c r="BE1012" s="1909"/>
      <c r="BF1012" s="1909"/>
      <c r="BG1012" s="1909"/>
      <c r="BH1012" s="1909"/>
      <c r="BI1012" s="1909"/>
    </row>
    <row r="1013" spans="1:61">
      <c r="A1013" s="1956"/>
      <c r="B1013" s="1955"/>
      <c r="C1013" s="1955"/>
      <c r="D1013" s="1955"/>
      <c r="E1013" s="1955"/>
      <c r="F1013" s="1955"/>
      <c r="G1013" s="1955"/>
      <c r="H1013" s="1909"/>
      <c r="I1013" s="1909"/>
      <c r="J1013" s="1909"/>
      <c r="K1013" s="1909"/>
      <c r="L1013" s="1909"/>
      <c r="M1013" s="1909"/>
      <c r="N1013" s="1909"/>
      <c r="O1013" s="1909"/>
      <c r="P1013" s="1909"/>
      <c r="Q1013" s="1909"/>
      <c r="R1013" s="1909"/>
      <c r="S1013" s="1909"/>
      <c r="T1013" s="1909"/>
      <c r="U1013" s="1909"/>
      <c r="V1013" s="1909"/>
      <c r="W1013" s="1909"/>
      <c r="X1013" s="1909"/>
      <c r="Y1013" s="1909"/>
      <c r="Z1013" s="1909"/>
      <c r="AA1013" s="1909"/>
      <c r="AB1013" s="1909"/>
      <c r="AC1013" s="1909"/>
      <c r="AD1013" s="1909"/>
      <c r="AE1013" s="1909"/>
      <c r="AF1013" s="1909"/>
      <c r="AG1013" s="1909"/>
      <c r="AH1013" s="1909"/>
      <c r="AI1013" s="1909"/>
      <c r="AJ1013" s="1909"/>
      <c r="AK1013" s="1909"/>
      <c r="AL1013" s="1909"/>
      <c r="AM1013" s="1909"/>
      <c r="AN1013" s="1909"/>
      <c r="AO1013" s="1909"/>
      <c r="AP1013" s="1909"/>
      <c r="AQ1013" s="1909"/>
      <c r="AR1013" s="1909"/>
      <c r="AS1013" s="1909"/>
      <c r="AT1013" s="1909"/>
      <c r="AU1013" s="1909"/>
      <c r="AV1013" s="1909"/>
      <c r="AW1013" s="1909"/>
      <c r="AX1013" s="1909"/>
      <c r="AY1013" s="1909"/>
      <c r="AZ1013" s="1909"/>
      <c r="BA1013" s="1909"/>
      <c r="BB1013" s="1909"/>
      <c r="BC1013" s="1909"/>
      <c r="BD1013" s="1909"/>
      <c r="BE1013" s="1909"/>
      <c r="BF1013" s="1909"/>
      <c r="BG1013" s="1909"/>
      <c r="BH1013" s="1909"/>
      <c r="BI1013" s="1909"/>
    </row>
    <row r="1014" spans="1:61">
      <c r="A1014" s="1956"/>
      <c r="B1014" s="1955"/>
      <c r="C1014" s="1955"/>
      <c r="D1014" s="1955"/>
      <c r="E1014" s="1955"/>
      <c r="F1014" s="1955"/>
      <c r="G1014" s="1955"/>
      <c r="H1014" s="1909"/>
      <c r="I1014" s="1909"/>
      <c r="J1014" s="1909"/>
      <c r="K1014" s="1909"/>
      <c r="L1014" s="1909"/>
      <c r="M1014" s="1909"/>
      <c r="N1014" s="1909"/>
      <c r="O1014" s="1909"/>
      <c r="P1014" s="1909"/>
      <c r="Q1014" s="1909"/>
      <c r="R1014" s="1909"/>
      <c r="S1014" s="1909"/>
      <c r="T1014" s="1909"/>
      <c r="U1014" s="1909"/>
      <c r="V1014" s="1909"/>
      <c r="W1014" s="1909"/>
      <c r="X1014" s="1909"/>
      <c r="Y1014" s="1909"/>
      <c r="Z1014" s="1909"/>
      <c r="AA1014" s="1909"/>
      <c r="AB1014" s="1909"/>
      <c r="AC1014" s="1909"/>
      <c r="AD1014" s="1909"/>
      <c r="AE1014" s="1909"/>
      <c r="AF1014" s="1909"/>
      <c r="AG1014" s="1909"/>
      <c r="AH1014" s="1909"/>
      <c r="AI1014" s="1909"/>
      <c r="AJ1014" s="1909"/>
      <c r="AK1014" s="1909"/>
      <c r="AL1014" s="1909"/>
      <c r="AM1014" s="1909"/>
      <c r="AN1014" s="1909"/>
      <c r="AO1014" s="1909"/>
      <c r="AP1014" s="1909"/>
      <c r="AQ1014" s="1909"/>
      <c r="AR1014" s="1909"/>
      <c r="AS1014" s="1909"/>
      <c r="AT1014" s="1909"/>
      <c r="AU1014" s="1909"/>
      <c r="AV1014" s="1909"/>
      <c r="AW1014" s="1909"/>
      <c r="AX1014" s="1909"/>
      <c r="AY1014" s="1909"/>
      <c r="AZ1014" s="1909"/>
      <c r="BA1014" s="1909"/>
      <c r="BB1014" s="1909"/>
      <c r="BC1014" s="1909"/>
      <c r="BD1014" s="1909"/>
      <c r="BE1014" s="1909"/>
      <c r="BF1014" s="1909"/>
      <c r="BG1014" s="1909"/>
      <c r="BH1014" s="1909"/>
      <c r="BI1014" s="1909"/>
    </row>
    <row r="1015" spans="1:61">
      <c r="A1015" s="1956"/>
      <c r="B1015" s="1955"/>
      <c r="C1015" s="1955"/>
      <c r="D1015" s="1955"/>
      <c r="E1015" s="1955"/>
      <c r="F1015" s="1955"/>
      <c r="G1015" s="1955"/>
      <c r="H1015" s="1909"/>
      <c r="I1015" s="1909"/>
      <c r="J1015" s="1909"/>
      <c r="K1015" s="1909"/>
      <c r="L1015" s="1909"/>
      <c r="M1015" s="1909"/>
      <c r="N1015" s="1909"/>
      <c r="O1015" s="1909"/>
      <c r="P1015" s="1909"/>
      <c r="Q1015" s="1909"/>
      <c r="R1015" s="1909"/>
      <c r="S1015" s="1909"/>
      <c r="T1015" s="1909"/>
      <c r="U1015" s="1909"/>
      <c r="V1015" s="1909"/>
      <c r="W1015" s="1909"/>
      <c r="X1015" s="1909"/>
      <c r="Y1015" s="1909"/>
      <c r="Z1015" s="1909"/>
      <c r="AA1015" s="1909"/>
      <c r="AB1015" s="1909"/>
      <c r="AC1015" s="1909"/>
      <c r="AD1015" s="1909"/>
      <c r="AE1015" s="1909"/>
      <c r="AF1015" s="1909"/>
      <c r="AG1015" s="1909"/>
      <c r="AH1015" s="1909"/>
      <c r="AI1015" s="1909"/>
      <c r="AJ1015" s="1909"/>
      <c r="AK1015" s="1909"/>
      <c r="AL1015" s="1909"/>
      <c r="AM1015" s="1909"/>
      <c r="AN1015" s="1909"/>
      <c r="AO1015" s="1909"/>
      <c r="AP1015" s="1909"/>
      <c r="AQ1015" s="1909"/>
      <c r="AR1015" s="1909"/>
      <c r="AS1015" s="1909"/>
      <c r="AT1015" s="1909"/>
      <c r="AU1015" s="1909"/>
      <c r="AV1015" s="1909"/>
      <c r="AW1015" s="1909"/>
      <c r="AX1015" s="1909"/>
      <c r="AY1015" s="1909"/>
      <c r="AZ1015" s="1909"/>
      <c r="BA1015" s="1909"/>
      <c r="BB1015" s="1909"/>
      <c r="BC1015" s="1909"/>
      <c r="BD1015" s="1909"/>
      <c r="BE1015" s="1909"/>
      <c r="BF1015" s="1909"/>
      <c r="BG1015" s="1909"/>
      <c r="BH1015" s="1909"/>
      <c r="BI1015" s="1909"/>
    </row>
    <row r="1016" spans="1:61">
      <c r="A1016" s="1956"/>
      <c r="B1016" s="1955"/>
      <c r="C1016" s="1955"/>
      <c r="D1016" s="1955"/>
      <c r="E1016" s="1955"/>
      <c r="F1016" s="1955"/>
      <c r="G1016" s="1955"/>
      <c r="H1016" s="1909"/>
      <c r="I1016" s="1909"/>
      <c r="J1016" s="1909"/>
      <c r="K1016" s="1909"/>
      <c r="L1016" s="1909"/>
      <c r="M1016" s="1909"/>
      <c r="N1016" s="1909"/>
      <c r="O1016" s="1909"/>
      <c r="P1016" s="1909"/>
      <c r="Q1016" s="1909"/>
      <c r="R1016" s="1909"/>
      <c r="S1016" s="1909"/>
      <c r="T1016" s="1909"/>
      <c r="U1016" s="1909"/>
      <c r="V1016" s="1909"/>
      <c r="W1016" s="1909"/>
      <c r="X1016" s="1909"/>
      <c r="Y1016" s="1909"/>
      <c r="Z1016" s="1909"/>
      <c r="AA1016" s="1909"/>
      <c r="AB1016" s="1909"/>
      <c r="AC1016" s="1909"/>
      <c r="AD1016" s="1909"/>
      <c r="AE1016" s="1909"/>
      <c r="AF1016" s="1909"/>
      <c r="AG1016" s="1909"/>
      <c r="AH1016" s="1909"/>
      <c r="AI1016" s="1909"/>
      <c r="AJ1016" s="1909"/>
      <c r="AK1016" s="1909"/>
      <c r="AL1016" s="1909"/>
      <c r="AM1016" s="1909"/>
      <c r="AN1016" s="1909"/>
      <c r="AO1016" s="1909"/>
      <c r="AP1016" s="1909"/>
      <c r="AQ1016" s="1909"/>
      <c r="AR1016" s="1909"/>
      <c r="AS1016" s="1909"/>
      <c r="AT1016" s="1909"/>
      <c r="AU1016" s="1909"/>
      <c r="AV1016" s="1909"/>
      <c r="AW1016" s="1909"/>
      <c r="AX1016" s="1909"/>
      <c r="AY1016" s="1909"/>
      <c r="AZ1016" s="1909"/>
      <c r="BA1016" s="1909"/>
      <c r="BB1016" s="1909"/>
      <c r="BC1016" s="1909"/>
      <c r="BD1016" s="1909"/>
      <c r="BE1016" s="1909"/>
      <c r="BF1016" s="1909"/>
      <c r="BG1016" s="1909"/>
      <c r="BH1016" s="1909"/>
      <c r="BI1016" s="1909"/>
    </row>
    <row r="1017" spans="1:61">
      <c r="A1017" s="1956"/>
      <c r="B1017" s="1955"/>
      <c r="C1017" s="1955"/>
      <c r="D1017" s="1955"/>
      <c r="E1017" s="1955"/>
      <c r="F1017" s="1955"/>
      <c r="G1017" s="1955"/>
      <c r="H1017" s="1909"/>
      <c r="I1017" s="1909"/>
      <c r="J1017" s="1909"/>
      <c r="K1017" s="1909"/>
      <c r="L1017" s="1909"/>
      <c r="M1017" s="1909"/>
      <c r="N1017" s="1909"/>
      <c r="O1017" s="1909"/>
      <c r="P1017" s="1909"/>
      <c r="Q1017" s="1909"/>
      <c r="R1017" s="1909"/>
      <c r="S1017" s="1909"/>
      <c r="T1017" s="1909"/>
      <c r="U1017" s="1909"/>
      <c r="V1017" s="1909"/>
      <c r="W1017" s="1909"/>
      <c r="X1017" s="1909"/>
      <c r="Y1017" s="1909"/>
      <c r="Z1017" s="1909"/>
      <c r="AA1017" s="1909"/>
      <c r="AB1017" s="1909"/>
      <c r="AC1017" s="1909"/>
      <c r="AD1017" s="1909"/>
      <c r="AE1017" s="1909"/>
      <c r="AF1017" s="1909"/>
      <c r="AG1017" s="1909"/>
      <c r="AH1017" s="1909"/>
      <c r="AI1017" s="1909"/>
      <c r="AJ1017" s="1909"/>
      <c r="AK1017" s="1909"/>
      <c r="AL1017" s="1909"/>
      <c r="AM1017" s="1909"/>
      <c r="AN1017" s="1909"/>
      <c r="AO1017" s="1909"/>
      <c r="AP1017" s="1909"/>
      <c r="AQ1017" s="1909"/>
      <c r="AR1017" s="1909"/>
      <c r="AS1017" s="1909"/>
      <c r="AT1017" s="1909"/>
      <c r="AU1017" s="1909"/>
      <c r="AV1017" s="1909"/>
      <c r="AW1017" s="1909"/>
      <c r="AX1017" s="1909"/>
      <c r="AY1017" s="1909"/>
      <c r="AZ1017" s="1909"/>
      <c r="BA1017" s="1909"/>
      <c r="BB1017" s="1909"/>
      <c r="BC1017" s="1909"/>
      <c r="BD1017" s="1909"/>
      <c r="BE1017" s="1909"/>
      <c r="BF1017" s="1909"/>
      <c r="BG1017" s="1909"/>
      <c r="BH1017" s="1909"/>
      <c r="BI1017" s="1909"/>
    </row>
    <row r="1018" spans="1:61">
      <c r="A1018" s="1956"/>
      <c r="B1018" s="1955"/>
      <c r="C1018" s="1955"/>
      <c r="D1018" s="1955"/>
      <c r="E1018" s="1955"/>
      <c r="F1018" s="1955"/>
      <c r="G1018" s="1955"/>
      <c r="H1018" s="1909"/>
      <c r="I1018" s="1909"/>
      <c r="J1018" s="1909"/>
      <c r="K1018" s="1909"/>
      <c r="L1018" s="1909"/>
      <c r="M1018" s="1909"/>
      <c r="N1018" s="1909"/>
      <c r="O1018" s="1909"/>
      <c r="P1018" s="1909"/>
      <c r="Q1018" s="1909"/>
      <c r="R1018" s="1909"/>
      <c r="S1018" s="1909"/>
      <c r="T1018" s="1909"/>
      <c r="U1018" s="1909"/>
      <c r="V1018" s="1909"/>
      <c r="W1018" s="1909"/>
      <c r="X1018" s="1909"/>
      <c r="Y1018" s="1909"/>
      <c r="Z1018" s="1909"/>
      <c r="AA1018" s="1909"/>
      <c r="AB1018" s="1909"/>
      <c r="AC1018" s="1909"/>
      <c r="AD1018" s="1909"/>
      <c r="AE1018" s="1909"/>
      <c r="AF1018" s="1909"/>
      <c r="AG1018" s="1909"/>
      <c r="AH1018" s="1909"/>
      <c r="AI1018" s="1909"/>
      <c r="AJ1018" s="1909"/>
      <c r="AK1018" s="1909"/>
      <c r="AL1018" s="1909"/>
      <c r="AM1018" s="1909"/>
      <c r="AN1018" s="1909"/>
      <c r="AO1018" s="1909"/>
      <c r="AP1018" s="1909"/>
      <c r="AQ1018" s="1909"/>
      <c r="AR1018" s="1909"/>
      <c r="AS1018" s="1909"/>
      <c r="AT1018" s="1909"/>
      <c r="AU1018" s="1909"/>
      <c r="AV1018" s="1909"/>
      <c r="AW1018" s="1909"/>
      <c r="AX1018" s="1909"/>
      <c r="AY1018" s="1909"/>
      <c r="AZ1018" s="1909"/>
      <c r="BA1018" s="1909"/>
      <c r="BB1018" s="1909"/>
      <c r="BC1018" s="1909"/>
      <c r="BD1018" s="1909"/>
      <c r="BE1018" s="1909"/>
      <c r="BF1018" s="1909"/>
      <c r="BG1018" s="1909"/>
      <c r="BH1018" s="1909"/>
      <c r="BI1018" s="1909"/>
    </row>
    <row r="1019" spans="1:61">
      <c r="A1019" s="1956"/>
      <c r="B1019" s="1955"/>
      <c r="C1019" s="1955"/>
      <c r="D1019" s="1955"/>
      <c r="E1019" s="1955"/>
      <c r="F1019" s="1955"/>
      <c r="G1019" s="1955"/>
      <c r="H1019" s="1909"/>
      <c r="I1019" s="1909"/>
      <c r="J1019" s="1909"/>
      <c r="K1019" s="1909"/>
      <c r="L1019" s="1909"/>
      <c r="M1019" s="1909"/>
      <c r="N1019" s="1909"/>
      <c r="O1019" s="1909"/>
      <c r="P1019" s="1909"/>
      <c r="Q1019" s="1909"/>
      <c r="R1019" s="1909"/>
      <c r="S1019" s="1909"/>
      <c r="T1019" s="1909"/>
      <c r="U1019" s="1909"/>
      <c r="V1019" s="1909"/>
      <c r="W1019" s="1909"/>
      <c r="X1019" s="1909"/>
      <c r="Y1019" s="1909"/>
      <c r="Z1019" s="1909"/>
      <c r="AA1019" s="1909"/>
      <c r="AB1019" s="1909"/>
      <c r="AC1019" s="1909"/>
      <c r="AD1019" s="1909"/>
      <c r="AE1019" s="1909"/>
      <c r="AF1019" s="1909"/>
      <c r="AG1019" s="1909"/>
      <c r="AH1019" s="1909"/>
      <c r="AI1019" s="1909"/>
      <c r="AJ1019" s="1909"/>
      <c r="AK1019" s="1909"/>
      <c r="AL1019" s="1909"/>
      <c r="AM1019" s="1909"/>
      <c r="AN1019" s="1909"/>
      <c r="AO1019" s="1909"/>
      <c r="AP1019" s="1909"/>
      <c r="AQ1019" s="1909"/>
      <c r="AR1019" s="1909"/>
      <c r="AS1019" s="1909"/>
      <c r="AT1019" s="1909"/>
      <c r="AU1019" s="1909"/>
      <c r="AV1019" s="1909"/>
      <c r="AW1019" s="1909"/>
      <c r="AX1019" s="1909"/>
      <c r="AY1019" s="1909"/>
      <c r="AZ1019" s="1909"/>
      <c r="BA1019" s="1909"/>
      <c r="BB1019" s="1909"/>
      <c r="BC1019" s="1909"/>
      <c r="BD1019" s="1909"/>
      <c r="BE1019" s="1909"/>
      <c r="BF1019" s="1909"/>
      <c r="BG1019" s="1909"/>
      <c r="BH1019" s="1909"/>
      <c r="BI1019" s="1909"/>
    </row>
    <row r="1020" spans="1:61">
      <c r="A1020" s="1956"/>
      <c r="B1020" s="1955"/>
      <c r="C1020" s="1955"/>
      <c r="D1020" s="1955"/>
      <c r="E1020" s="1955"/>
      <c r="F1020" s="1955"/>
      <c r="G1020" s="1955"/>
      <c r="H1020" s="1909"/>
      <c r="I1020" s="1909"/>
      <c r="J1020" s="1909"/>
      <c r="K1020" s="1909"/>
      <c r="L1020" s="1909"/>
      <c r="M1020" s="1909"/>
      <c r="N1020" s="1909"/>
      <c r="O1020" s="1909"/>
      <c r="P1020" s="1909"/>
      <c r="Q1020" s="1909"/>
      <c r="R1020" s="1909"/>
      <c r="S1020" s="1909"/>
      <c r="T1020" s="1909"/>
      <c r="U1020" s="1909"/>
      <c r="V1020" s="1909"/>
      <c r="W1020" s="1909"/>
      <c r="X1020" s="1909"/>
      <c r="Y1020" s="1909"/>
      <c r="Z1020" s="1909"/>
      <c r="AA1020" s="1909"/>
      <c r="AB1020" s="1909"/>
      <c r="AC1020" s="1909"/>
      <c r="AD1020" s="1909"/>
      <c r="AE1020" s="1909"/>
      <c r="AF1020" s="1909"/>
      <c r="AG1020" s="1909"/>
      <c r="AH1020" s="1909"/>
      <c r="AI1020" s="1909"/>
      <c r="AJ1020" s="1909"/>
      <c r="AK1020" s="1909"/>
      <c r="AL1020" s="1909"/>
      <c r="AM1020" s="1909"/>
      <c r="AN1020" s="1909"/>
      <c r="AO1020" s="1909"/>
      <c r="AP1020" s="1909"/>
      <c r="AQ1020" s="1909"/>
      <c r="AR1020" s="1909"/>
      <c r="AS1020" s="1909"/>
      <c r="AT1020" s="1909"/>
      <c r="AU1020" s="1909"/>
      <c r="AV1020" s="1909"/>
      <c r="AW1020" s="1909"/>
      <c r="AX1020" s="1909"/>
      <c r="AY1020" s="1909"/>
      <c r="AZ1020" s="1909"/>
      <c r="BA1020" s="1909"/>
      <c r="BB1020" s="1909"/>
      <c r="BC1020" s="1909"/>
      <c r="BD1020" s="1909"/>
      <c r="BE1020" s="1909"/>
      <c r="BF1020" s="1909"/>
      <c r="BG1020" s="1909"/>
      <c r="BH1020" s="1909"/>
      <c r="BI1020" s="1909"/>
    </row>
    <row r="1021" spans="1:61">
      <c r="A1021" s="1956"/>
      <c r="B1021" s="1955"/>
      <c r="C1021" s="1955"/>
      <c r="D1021" s="1955"/>
      <c r="E1021" s="1955"/>
      <c r="F1021" s="1955"/>
      <c r="G1021" s="1955"/>
      <c r="H1021" s="1909"/>
      <c r="I1021" s="1909"/>
      <c r="J1021" s="1909"/>
      <c r="K1021" s="1909"/>
      <c r="L1021" s="1909"/>
      <c r="M1021" s="1909"/>
      <c r="N1021" s="1909"/>
      <c r="O1021" s="1909"/>
      <c r="P1021" s="1909"/>
      <c r="Q1021" s="1909"/>
      <c r="R1021" s="1909"/>
      <c r="S1021" s="1909"/>
      <c r="T1021" s="1909"/>
      <c r="U1021" s="1909"/>
      <c r="V1021" s="1909"/>
      <c r="W1021" s="1909"/>
      <c r="X1021" s="1909"/>
      <c r="Y1021" s="1909"/>
      <c r="Z1021" s="1909"/>
      <c r="AA1021" s="1909"/>
      <c r="AB1021" s="1909"/>
      <c r="AC1021" s="1909"/>
      <c r="AD1021" s="1909"/>
      <c r="AE1021" s="1909"/>
      <c r="AF1021" s="1909"/>
      <c r="AG1021" s="1909"/>
      <c r="AH1021" s="1909"/>
      <c r="AI1021" s="1909"/>
      <c r="AJ1021" s="1909"/>
      <c r="AK1021" s="1909"/>
      <c r="AL1021" s="1909"/>
      <c r="AM1021" s="1909"/>
      <c r="AN1021" s="1909"/>
      <c r="AO1021" s="1909"/>
      <c r="AP1021" s="1909"/>
      <c r="AQ1021" s="1909"/>
      <c r="AR1021" s="1909"/>
      <c r="AS1021" s="1909"/>
      <c r="AT1021" s="1909"/>
      <c r="AU1021" s="1909"/>
      <c r="AV1021" s="1909"/>
      <c r="AW1021" s="1909"/>
      <c r="AX1021" s="1909"/>
      <c r="AY1021" s="1909"/>
      <c r="AZ1021" s="1909"/>
      <c r="BA1021" s="1909"/>
      <c r="BB1021" s="1909"/>
      <c r="BC1021" s="1909"/>
      <c r="BD1021" s="1909"/>
      <c r="BE1021" s="1909"/>
      <c r="BF1021" s="1909"/>
      <c r="BG1021" s="1909"/>
      <c r="BH1021" s="1909"/>
      <c r="BI1021" s="1909"/>
    </row>
    <row r="1022" spans="1:61">
      <c r="A1022" s="1956"/>
      <c r="B1022" s="1955"/>
      <c r="C1022" s="1955"/>
      <c r="D1022" s="1955"/>
      <c r="E1022" s="1955"/>
      <c r="F1022" s="1955"/>
      <c r="G1022" s="1955"/>
      <c r="H1022" s="1909"/>
      <c r="I1022" s="1909"/>
      <c r="J1022" s="1909"/>
      <c r="K1022" s="1909"/>
      <c r="L1022" s="1909"/>
      <c r="M1022" s="1909"/>
      <c r="N1022" s="1909"/>
      <c r="O1022" s="1909"/>
      <c r="P1022" s="1909"/>
      <c r="Q1022" s="1909"/>
      <c r="R1022" s="1909"/>
      <c r="S1022" s="1909"/>
      <c r="T1022" s="1909"/>
      <c r="U1022" s="1909"/>
      <c r="V1022" s="1909"/>
      <c r="W1022" s="1909"/>
      <c r="X1022" s="1909"/>
      <c r="Y1022" s="1909"/>
      <c r="Z1022" s="1909"/>
      <c r="AA1022" s="1909"/>
      <c r="AB1022" s="1909"/>
      <c r="AC1022" s="1909"/>
      <c r="AD1022" s="1909"/>
      <c r="AE1022" s="1909"/>
      <c r="AF1022" s="1909"/>
      <c r="AG1022" s="1909"/>
      <c r="AH1022" s="1909"/>
      <c r="AI1022" s="1909"/>
      <c r="AJ1022" s="1909"/>
      <c r="AK1022" s="1909"/>
      <c r="AL1022" s="1909"/>
      <c r="AM1022" s="1909"/>
      <c r="AN1022" s="1909"/>
      <c r="AO1022" s="1909"/>
      <c r="AP1022" s="1909"/>
      <c r="AQ1022" s="1909"/>
      <c r="AR1022" s="1909"/>
      <c r="AS1022" s="1909"/>
      <c r="AT1022" s="1909"/>
      <c r="AU1022" s="1909"/>
      <c r="AV1022" s="1909"/>
      <c r="AW1022" s="1909"/>
      <c r="AX1022" s="1909"/>
      <c r="AY1022" s="1909"/>
      <c r="AZ1022" s="1909"/>
      <c r="BA1022" s="1909"/>
      <c r="BB1022" s="1909"/>
      <c r="BC1022" s="1909"/>
      <c r="BD1022" s="1909"/>
      <c r="BE1022" s="1909"/>
      <c r="BF1022" s="1909"/>
      <c r="BG1022" s="1909"/>
      <c r="BH1022" s="1909"/>
      <c r="BI1022" s="1909"/>
    </row>
    <row r="1023" spans="1:61">
      <c r="A1023" s="1956"/>
      <c r="B1023" s="1955"/>
      <c r="C1023" s="1955"/>
      <c r="D1023" s="1955"/>
      <c r="E1023" s="1955"/>
      <c r="F1023" s="1955"/>
      <c r="G1023" s="1955"/>
      <c r="H1023" s="1909"/>
      <c r="I1023" s="1909"/>
      <c r="J1023" s="1909"/>
      <c r="K1023" s="1909"/>
      <c r="L1023" s="1909"/>
      <c r="M1023" s="1909"/>
      <c r="N1023" s="1909"/>
      <c r="O1023" s="1909"/>
      <c r="P1023" s="1909"/>
      <c r="Q1023" s="1909"/>
      <c r="R1023" s="1909"/>
      <c r="S1023" s="1909"/>
      <c r="T1023" s="1909"/>
      <c r="U1023" s="1909"/>
      <c r="V1023" s="1909"/>
      <c r="W1023" s="1909"/>
      <c r="X1023" s="1909"/>
      <c r="Y1023" s="1909"/>
      <c r="Z1023" s="1909"/>
      <c r="AA1023" s="1909"/>
      <c r="AB1023" s="1909"/>
      <c r="AC1023" s="1909"/>
      <c r="AD1023" s="1909"/>
      <c r="AE1023" s="1909"/>
      <c r="AF1023" s="1909"/>
      <c r="AG1023" s="1909"/>
      <c r="AH1023" s="1909"/>
      <c r="AI1023" s="1909"/>
      <c r="AJ1023" s="1909"/>
      <c r="AK1023" s="1909"/>
      <c r="AL1023" s="1909"/>
      <c r="AM1023" s="1909"/>
      <c r="AN1023" s="1909"/>
      <c r="AO1023" s="1909"/>
      <c r="AP1023" s="1909"/>
      <c r="AQ1023" s="1909"/>
      <c r="AR1023" s="1909"/>
      <c r="AS1023" s="1909"/>
      <c r="AT1023" s="1909"/>
      <c r="AU1023" s="1909"/>
      <c r="AV1023" s="1909"/>
      <c r="AW1023" s="1909"/>
      <c r="AX1023" s="1909"/>
      <c r="AY1023" s="1909"/>
      <c r="AZ1023" s="1909"/>
      <c r="BA1023" s="1909"/>
      <c r="BB1023" s="1909"/>
      <c r="BC1023" s="1909"/>
      <c r="BD1023" s="1909"/>
      <c r="BE1023" s="1909"/>
      <c r="BF1023" s="1909"/>
      <c r="BG1023" s="1909"/>
      <c r="BH1023" s="1909"/>
      <c r="BI1023" s="1909"/>
    </row>
    <row r="1024" spans="1:61">
      <c r="A1024" s="1956"/>
      <c r="B1024" s="1955"/>
      <c r="C1024" s="1955"/>
      <c r="D1024" s="1955"/>
      <c r="E1024" s="1955"/>
      <c r="F1024" s="1955"/>
      <c r="G1024" s="1955"/>
      <c r="H1024" s="1909"/>
      <c r="I1024" s="1909"/>
      <c r="J1024" s="1909"/>
      <c r="K1024" s="1909"/>
      <c r="L1024" s="1909"/>
      <c r="M1024" s="1909"/>
      <c r="N1024" s="1909"/>
      <c r="O1024" s="1909"/>
      <c r="P1024" s="1909"/>
      <c r="Q1024" s="1909"/>
      <c r="R1024" s="1909"/>
      <c r="S1024" s="1909"/>
      <c r="T1024" s="1909"/>
      <c r="U1024" s="1909"/>
      <c r="V1024" s="1909"/>
      <c r="W1024" s="1909"/>
      <c r="X1024" s="1909"/>
      <c r="Y1024" s="1909"/>
      <c r="Z1024" s="1909"/>
      <c r="AA1024" s="1909"/>
      <c r="AB1024" s="1909"/>
      <c r="AC1024" s="1909"/>
      <c r="AD1024" s="1909"/>
      <c r="AE1024" s="1909"/>
      <c r="AF1024" s="1909"/>
      <c r="AG1024" s="1909"/>
      <c r="AH1024" s="1909"/>
      <c r="AI1024" s="1909"/>
      <c r="AJ1024" s="1909"/>
      <c r="AK1024" s="1909"/>
      <c r="AL1024" s="1909"/>
      <c r="AM1024" s="1909"/>
      <c r="AN1024" s="1909"/>
      <c r="AO1024" s="1909"/>
      <c r="AP1024" s="1909"/>
      <c r="AQ1024" s="1909"/>
      <c r="AR1024" s="1909"/>
      <c r="AS1024" s="1909"/>
      <c r="AT1024" s="1909"/>
      <c r="AU1024" s="1909"/>
      <c r="AV1024" s="1909"/>
      <c r="AW1024" s="1909"/>
      <c r="AX1024" s="1909"/>
      <c r="AY1024" s="1909"/>
      <c r="AZ1024" s="1909"/>
      <c r="BA1024" s="1909"/>
      <c r="BB1024" s="1909"/>
      <c r="BC1024" s="1909"/>
      <c r="BD1024" s="1909"/>
      <c r="BE1024" s="1909"/>
      <c r="BF1024" s="1909"/>
      <c r="BG1024" s="1909"/>
      <c r="BH1024" s="1909"/>
      <c r="BI1024" s="1909"/>
    </row>
    <row r="1025" spans="1:61">
      <c r="A1025" s="1956"/>
      <c r="B1025" s="1955"/>
      <c r="C1025" s="1955"/>
      <c r="D1025" s="1955"/>
      <c r="E1025" s="1955"/>
      <c r="F1025" s="1955"/>
      <c r="G1025" s="1955"/>
      <c r="H1025" s="1909"/>
      <c r="I1025" s="1909"/>
      <c r="J1025" s="1909"/>
      <c r="K1025" s="1909"/>
      <c r="L1025" s="1909"/>
      <c r="M1025" s="1909"/>
      <c r="N1025" s="1909"/>
      <c r="O1025" s="1909"/>
      <c r="P1025" s="1909"/>
      <c r="Q1025" s="1909"/>
      <c r="R1025" s="1909"/>
      <c r="S1025" s="1909"/>
      <c r="T1025" s="1909"/>
      <c r="U1025" s="1909"/>
      <c r="V1025" s="1909"/>
      <c r="W1025" s="1909"/>
      <c r="X1025" s="1909"/>
      <c r="Y1025" s="1909"/>
      <c r="Z1025" s="1909"/>
      <c r="AA1025" s="1909"/>
      <c r="AB1025" s="1909"/>
      <c r="AC1025" s="1909"/>
      <c r="AD1025" s="1909"/>
      <c r="AE1025" s="1909"/>
      <c r="AF1025" s="1909"/>
      <c r="AG1025" s="1909"/>
      <c r="AH1025" s="1909"/>
      <c r="AI1025" s="1909"/>
      <c r="AJ1025" s="1909"/>
      <c r="AK1025" s="1909"/>
      <c r="AL1025" s="1909"/>
      <c r="AM1025" s="1909"/>
      <c r="AN1025" s="1909"/>
      <c r="AO1025" s="1909"/>
      <c r="AP1025" s="1909"/>
      <c r="AQ1025" s="1909"/>
      <c r="AR1025" s="1909"/>
      <c r="AS1025" s="1909"/>
      <c r="AT1025" s="1909"/>
      <c r="AU1025" s="1909"/>
      <c r="AV1025" s="1909"/>
      <c r="AW1025" s="1909"/>
      <c r="AX1025" s="1909"/>
      <c r="AY1025" s="1909"/>
      <c r="AZ1025" s="1909"/>
      <c r="BA1025" s="1909"/>
      <c r="BB1025" s="1909"/>
      <c r="BC1025" s="1909"/>
      <c r="BD1025" s="1909"/>
      <c r="BE1025" s="1909"/>
      <c r="BF1025" s="1909"/>
      <c r="BG1025" s="1909"/>
      <c r="BH1025" s="1909"/>
      <c r="BI1025" s="1909"/>
    </row>
    <row r="1026" spans="1:61">
      <c r="A1026" s="1956"/>
      <c r="B1026" s="1955"/>
      <c r="C1026" s="1955"/>
      <c r="D1026" s="1955"/>
      <c r="E1026" s="1955"/>
      <c r="F1026" s="1955"/>
      <c r="G1026" s="1955"/>
      <c r="H1026" s="1909"/>
      <c r="I1026" s="1909"/>
      <c r="J1026" s="1909"/>
      <c r="K1026" s="1909"/>
      <c r="L1026" s="1909"/>
      <c r="M1026" s="1909"/>
      <c r="N1026" s="1909"/>
      <c r="O1026" s="1909"/>
      <c r="P1026" s="1909"/>
      <c r="Q1026" s="1909"/>
      <c r="R1026" s="1909"/>
      <c r="S1026" s="1909"/>
      <c r="T1026" s="1909"/>
      <c r="U1026" s="1909"/>
      <c r="V1026" s="1909"/>
      <c r="W1026" s="1909"/>
      <c r="X1026" s="1909"/>
      <c r="Y1026" s="1909"/>
      <c r="Z1026" s="1909"/>
      <c r="AA1026" s="1909"/>
      <c r="AB1026" s="1909"/>
      <c r="AC1026" s="1909"/>
      <c r="AD1026" s="1909"/>
      <c r="AE1026" s="1909"/>
      <c r="AF1026" s="1909"/>
      <c r="AG1026" s="1909"/>
      <c r="AH1026" s="1909"/>
      <c r="AI1026" s="1909"/>
      <c r="AJ1026" s="1909"/>
      <c r="AK1026" s="1909"/>
      <c r="AL1026" s="1909"/>
      <c r="AM1026" s="1909"/>
      <c r="AN1026" s="1909"/>
      <c r="AO1026" s="1909"/>
      <c r="AP1026" s="1909"/>
      <c r="AQ1026" s="1909"/>
      <c r="AR1026" s="1909"/>
      <c r="AS1026" s="1909"/>
      <c r="AT1026" s="1909"/>
      <c r="AU1026" s="1909"/>
      <c r="AV1026" s="1909"/>
      <c r="AW1026" s="1909"/>
      <c r="AX1026" s="1909"/>
      <c r="AY1026" s="1909"/>
      <c r="AZ1026" s="1909"/>
      <c r="BA1026" s="1909"/>
      <c r="BB1026" s="1909"/>
      <c r="BC1026" s="1909"/>
      <c r="BD1026" s="1909"/>
      <c r="BE1026" s="1909"/>
      <c r="BF1026" s="1909"/>
      <c r="BG1026" s="1909"/>
      <c r="BH1026" s="1909"/>
      <c r="BI1026" s="1909"/>
    </row>
    <row r="1027" spans="1:61">
      <c r="A1027" s="1956"/>
      <c r="B1027" s="1955"/>
      <c r="C1027" s="1955"/>
      <c r="D1027" s="1955"/>
      <c r="E1027" s="1955"/>
      <c r="F1027" s="1955"/>
      <c r="G1027" s="1955"/>
      <c r="H1027" s="1909"/>
      <c r="I1027" s="1909"/>
      <c r="J1027" s="1909"/>
      <c r="K1027" s="1909"/>
      <c r="L1027" s="1909"/>
      <c r="M1027" s="1909"/>
      <c r="N1027" s="1909"/>
      <c r="O1027" s="1909"/>
      <c r="P1027" s="1909"/>
      <c r="Q1027" s="1909"/>
      <c r="R1027" s="1909"/>
      <c r="S1027" s="1909"/>
      <c r="T1027" s="1909"/>
      <c r="U1027" s="1909"/>
      <c r="V1027" s="1909"/>
      <c r="W1027" s="1909"/>
      <c r="X1027" s="1909"/>
      <c r="Y1027" s="1909"/>
      <c r="Z1027" s="1909"/>
      <c r="AA1027" s="1909"/>
      <c r="AB1027" s="1909"/>
      <c r="AC1027" s="1909"/>
      <c r="AD1027" s="1909"/>
      <c r="AE1027" s="1909"/>
      <c r="AF1027" s="1909"/>
      <c r="AG1027" s="1909"/>
      <c r="AH1027" s="1909"/>
      <c r="AI1027" s="1909"/>
      <c r="AJ1027" s="1909"/>
      <c r="AK1027" s="1909"/>
      <c r="AL1027" s="1909"/>
      <c r="AM1027" s="1909"/>
      <c r="AN1027" s="1909"/>
      <c r="AO1027" s="1909"/>
      <c r="AP1027" s="1909"/>
      <c r="AQ1027" s="1909"/>
      <c r="AR1027" s="1909"/>
      <c r="AS1027" s="1909"/>
      <c r="AT1027" s="1909"/>
      <c r="AU1027" s="1909"/>
      <c r="AV1027" s="1909"/>
      <c r="AW1027" s="1909"/>
      <c r="AX1027" s="1909"/>
      <c r="AY1027" s="1909"/>
      <c r="AZ1027" s="1909"/>
      <c r="BA1027" s="1909"/>
      <c r="BB1027" s="1909"/>
      <c r="BC1027" s="1909"/>
      <c r="BD1027" s="1909"/>
      <c r="BE1027" s="1909"/>
      <c r="BF1027" s="1909"/>
      <c r="BG1027" s="1909"/>
      <c r="BH1027" s="1909"/>
      <c r="BI1027" s="1909"/>
    </row>
    <row r="1028" spans="1:61">
      <c r="A1028" s="1956"/>
      <c r="B1028" s="1955"/>
      <c r="C1028" s="1955"/>
      <c r="D1028" s="1955"/>
      <c r="E1028" s="1955"/>
      <c r="F1028" s="1955"/>
      <c r="G1028" s="1955"/>
      <c r="H1028" s="1909"/>
      <c r="I1028" s="1909"/>
      <c r="J1028" s="1909"/>
      <c r="K1028" s="1909"/>
      <c r="L1028" s="1909"/>
      <c r="M1028" s="1909"/>
      <c r="N1028" s="1909"/>
      <c r="O1028" s="1909"/>
      <c r="P1028" s="1909"/>
      <c r="Q1028" s="1909"/>
      <c r="R1028" s="1909"/>
      <c r="S1028" s="1909"/>
      <c r="T1028" s="1909"/>
      <c r="U1028" s="1909"/>
      <c r="V1028" s="1909"/>
      <c r="W1028" s="1909"/>
      <c r="X1028" s="1909"/>
      <c r="Y1028" s="1909"/>
      <c r="Z1028" s="1909"/>
      <c r="AA1028" s="1909"/>
      <c r="AB1028" s="1909"/>
      <c r="AC1028" s="1909"/>
      <c r="AD1028" s="1909"/>
      <c r="AE1028" s="1909"/>
      <c r="AF1028" s="1909"/>
      <c r="AG1028" s="1909"/>
      <c r="AH1028" s="1909"/>
      <c r="AI1028" s="1909"/>
      <c r="AJ1028" s="1909"/>
      <c r="AK1028" s="1909"/>
      <c r="AL1028" s="1909"/>
      <c r="AM1028" s="1909"/>
      <c r="AN1028" s="1909"/>
      <c r="AO1028" s="1909"/>
      <c r="AP1028" s="1909"/>
      <c r="AQ1028" s="1909"/>
      <c r="AR1028" s="1909"/>
      <c r="AS1028" s="1909"/>
      <c r="AT1028" s="1909"/>
      <c r="AU1028" s="1909"/>
      <c r="AV1028" s="1909"/>
      <c r="AW1028" s="1909"/>
      <c r="AX1028" s="1909"/>
      <c r="AY1028" s="1909"/>
      <c r="AZ1028" s="1909"/>
      <c r="BA1028" s="1909"/>
      <c r="BB1028" s="1909"/>
      <c r="BC1028" s="1909"/>
      <c r="BD1028" s="1909"/>
      <c r="BE1028" s="1909"/>
      <c r="BF1028" s="1909"/>
      <c r="BG1028" s="1909"/>
      <c r="BH1028" s="1909"/>
      <c r="BI1028" s="1909"/>
    </row>
    <row r="1029" spans="1:61">
      <c r="A1029" s="1956"/>
      <c r="B1029" s="1955"/>
      <c r="C1029" s="1955"/>
      <c r="D1029" s="1955"/>
      <c r="E1029" s="1955"/>
      <c r="F1029" s="1955"/>
      <c r="G1029" s="1955"/>
      <c r="H1029" s="1909"/>
      <c r="I1029" s="1909"/>
      <c r="J1029" s="1909"/>
      <c r="K1029" s="1909"/>
      <c r="L1029" s="1909"/>
      <c r="M1029" s="1909"/>
      <c r="N1029" s="1909"/>
      <c r="O1029" s="1909"/>
      <c r="P1029" s="1909"/>
      <c r="Q1029" s="1909"/>
      <c r="R1029" s="1909"/>
      <c r="S1029" s="1909"/>
      <c r="T1029" s="1909"/>
      <c r="U1029" s="1909"/>
      <c r="V1029" s="1909"/>
      <c r="W1029" s="1909"/>
      <c r="X1029" s="1909"/>
      <c r="Y1029" s="1909"/>
      <c r="Z1029" s="1909"/>
      <c r="AA1029" s="1909"/>
      <c r="AB1029" s="1909"/>
      <c r="AC1029" s="1909"/>
      <c r="AD1029" s="1909"/>
      <c r="AE1029" s="1909"/>
      <c r="AF1029" s="1909"/>
      <c r="AG1029" s="1909"/>
      <c r="AH1029" s="1909"/>
      <c r="AI1029" s="1909"/>
      <c r="AJ1029" s="1909"/>
      <c r="AK1029" s="1909"/>
      <c r="AL1029" s="1909"/>
      <c r="AM1029" s="1909"/>
      <c r="AN1029" s="1909"/>
      <c r="AO1029" s="1909"/>
      <c r="AP1029" s="1909"/>
      <c r="AQ1029" s="1909"/>
      <c r="AR1029" s="1909"/>
      <c r="AS1029" s="1909"/>
      <c r="AT1029" s="1909"/>
      <c r="AU1029" s="1909"/>
      <c r="AV1029" s="1909"/>
      <c r="AW1029" s="1909"/>
      <c r="AX1029" s="1909"/>
      <c r="AY1029" s="1909"/>
      <c r="AZ1029" s="1909"/>
      <c r="BA1029" s="1909"/>
      <c r="BB1029" s="1909"/>
      <c r="BC1029" s="1909"/>
      <c r="BD1029" s="1909"/>
      <c r="BE1029" s="1909"/>
      <c r="BF1029" s="1909"/>
      <c r="BG1029" s="1909"/>
      <c r="BH1029" s="1909"/>
      <c r="BI1029" s="1909"/>
    </row>
    <row r="1030" spans="1:61">
      <c r="A1030" s="1956"/>
      <c r="B1030" s="1955"/>
      <c r="C1030" s="1955"/>
      <c r="D1030" s="1955"/>
      <c r="E1030" s="1955"/>
      <c r="F1030" s="1955"/>
      <c r="G1030" s="1955"/>
      <c r="H1030" s="1909"/>
      <c r="I1030" s="1909"/>
      <c r="J1030" s="1909"/>
      <c r="K1030" s="1909"/>
      <c r="L1030" s="1909"/>
      <c r="M1030" s="1909"/>
      <c r="N1030" s="1909"/>
      <c r="O1030" s="1909"/>
      <c r="P1030" s="1909"/>
      <c r="Q1030" s="1909"/>
      <c r="R1030" s="1909"/>
      <c r="S1030" s="1909"/>
      <c r="T1030" s="1909"/>
      <c r="U1030" s="1909"/>
      <c r="V1030" s="1909"/>
      <c r="W1030" s="1909"/>
      <c r="X1030" s="1909"/>
      <c r="Y1030" s="1909"/>
      <c r="Z1030" s="1909"/>
      <c r="AA1030" s="1909"/>
      <c r="AB1030" s="1909"/>
      <c r="AC1030" s="1909"/>
      <c r="AD1030" s="1909"/>
      <c r="AE1030" s="1909"/>
      <c r="AF1030" s="1909"/>
      <c r="AG1030" s="1909"/>
      <c r="AH1030" s="1909"/>
      <c r="AI1030" s="1909"/>
      <c r="AJ1030" s="1909"/>
      <c r="AK1030" s="1909"/>
      <c r="AL1030" s="1909"/>
      <c r="AM1030" s="1909"/>
      <c r="AN1030" s="1909"/>
      <c r="AO1030" s="1909"/>
      <c r="AP1030" s="1909"/>
      <c r="AQ1030" s="1909"/>
      <c r="AR1030" s="1909"/>
      <c r="AS1030" s="1909"/>
      <c r="AT1030" s="1909"/>
      <c r="AU1030" s="1909"/>
      <c r="AV1030" s="1909"/>
      <c r="AW1030" s="1909"/>
      <c r="AX1030" s="1909"/>
      <c r="AY1030" s="1909"/>
      <c r="AZ1030" s="1909"/>
      <c r="BA1030" s="1909"/>
      <c r="BB1030" s="1909"/>
      <c r="BC1030" s="1909"/>
      <c r="BD1030" s="1909"/>
      <c r="BE1030" s="1909"/>
      <c r="BF1030" s="1909"/>
      <c r="BG1030" s="1909"/>
      <c r="BH1030" s="1909"/>
      <c r="BI1030" s="1909"/>
    </row>
    <row r="1031" spans="1:61">
      <c r="A1031" s="1956"/>
      <c r="B1031" s="1955"/>
      <c r="C1031" s="1955"/>
      <c r="D1031" s="1955"/>
      <c r="E1031" s="1955"/>
      <c r="F1031" s="1955"/>
      <c r="G1031" s="1955"/>
      <c r="H1031" s="1909"/>
      <c r="I1031" s="1909"/>
      <c r="J1031" s="1909"/>
      <c r="K1031" s="1909"/>
      <c r="L1031" s="1909"/>
      <c r="M1031" s="1909"/>
      <c r="N1031" s="1909"/>
      <c r="O1031" s="1909"/>
      <c r="P1031" s="1909"/>
      <c r="Q1031" s="1909"/>
      <c r="R1031" s="1909"/>
      <c r="S1031" s="1909"/>
      <c r="T1031" s="1909"/>
      <c r="U1031" s="1909"/>
      <c r="V1031" s="1909"/>
      <c r="W1031" s="1909"/>
      <c r="X1031" s="1909"/>
      <c r="Y1031" s="1909"/>
      <c r="Z1031" s="1909"/>
      <c r="AA1031" s="1909"/>
      <c r="AB1031" s="1909"/>
      <c r="AC1031" s="1909"/>
      <c r="AD1031" s="1909"/>
      <c r="AE1031" s="1909"/>
      <c r="AF1031" s="1909"/>
      <c r="AG1031" s="1909"/>
      <c r="AH1031" s="1909"/>
      <c r="AI1031" s="1909"/>
      <c r="AJ1031" s="1909"/>
      <c r="AK1031" s="1909"/>
      <c r="AL1031" s="1909"/>
      <c r="AM1031" s="1909"/>
      <c r="AN1031" s="1909"/>
      <c r="AO1031" s="1909"/>
      <c r="AP1031" s="1909"/>
      <c r="AQ1031" s="1909"/>
      <c r="AR1031" s="1909"/>
      <c r="AS1031" s="1909"/>
      <c r="AT1031" s="1909"/>
      <c r="AU1031" s="1909"/>
      <c r="AV1031" s="1909"/>
      <c r="AW1031" s="1909"/>
      <c r="AX1031" s="1909"/>
      <c r="AY1031" s="1909"/>
      <c r="AZ1031" s="1909"/>
      <c r="BA1031" s="1909"/>
      <c r="BB1031" s="1909"/>
      <c r="BC1031" s="1909"/>
      <c r="BD1031" s="1909"/>
      <c r="BE1031" s="1909"/>
      <c r="BF1031" s="1909"/>
      <c r="BG1031" s="1909"/>
      <c r="BH1031" s="1909"/>
      <c r="BI1031" s="1909"/>
    </row>
    <row r="1032" spans="1:61">
      <c r="A1032" s="1956"/>
      <c r="B1032" s="1955"/>
      <c r="C1032" s="1955"/>
      <c r="D1032" s="1955"/>
      <c r="E1032" s="1955"/>
      <c r="F1032" s="1955"/>
      <c r="G1032" s="1955"/>
      <c r="H1032" s="1909"/>
      <c r="I1032" s="1909"/>
      <c r="J1032" s="1909"/>
      <c r="K1032" s="1909"/>
      <c r="L1032" s="1909"/>
      <c r="M1032" s="1909"/>
      <c r="N1032" s="1909"/>
      <c r="O1032" s="1909"/>
      <c r="P1032" s="1909"/>
      <c r="Q1032" s="1909"/>
      <c r="R1032" s="1909"/>
      <c r="S1032" s="1909"/>
      <c r="T1032" s="1909"/>
      <c r="U1032" s="1909"/>
      <c r="V1032" s="1909"/>
      <c r="W1032" s="1909"/>
      <c r="X1032" s="1909"/>
      <c r="Y1032" s="1909"/>
      <c r="Z1032" s="1909"/>
      <c r="AA1032" s="1909"/>
      <c r="AB1032" s="1909"/>
      <c r="AC1032" s="1909"/>
      <c r="AD1032" s="1909"/>
      <c r="AE1032" s="1909"/>
      <c r="AF1032" s="1909"/>
      <c r="AG1032" s="1909"/>
      <c r="AH1032" s="1909"/>
      <c r="AI1032" s="1909"/>
      <c r="AJ1032" s="1909"/>
      <c r="AK1032" s="1909"/>
      <c r="AL1032" s="1909"/>
      <c r="AM1032" s="1909"/>
      <c r="AN1032" s="1909"/>
      <c r="AO1032" s="1909"/>
      <c r="AP1032" s="1909"/>
      <c r="AQ1032" s="1909"/>
      <c r="AR1032" s="1909"/>
      <c r="AS1032" s="1909"/>
      <c r="AT1032" s="1909"/>
      <c r="AU1032" s="1909"/>
      <c r="AV1032" s="1909"/>
      <c r="AW1032" s="1909"/>
      <c r="AX1032" s="1909"/>
      <c r="AY1032" s="1909"/>
      <c r="AZ1032" s="1909"/>
      <c r="BA1032" s="1909"/>
      <c r="BB1032" s="1909"/>
      <c r="BC1032" s="1909"/>
      <c r="BD1032" s="1909"/>
      <c r="BE1032" s="1909"/>
      <c r="BF1032" s="1909"/>
      <c r="BG1032" s="1909"/>
      <c r="BH1032" s="1909"/>
      <c r="BI1032" s="1909"/>
    </row>
    <row r="1033" spans="1:61">
      <c r="A1033" s="1956"/>
      <c r="B1033" s="1955"/>
      <c r="C1033" s="1955"/>
      <c r="D1033" s="1955"/>
      <c r="E1033" s="1955"/>
      <c r="F1033" s="1955"/>
      <c r="G1033" s="1955"/>
      <c r="H1033" s="1909"/>
      <c r="I1033" s="1909"/>
      <c r="J1033" s="1909"/>
      <c r="K1033" s="1909"/>
      <c r="L1033" s="1909"/>
      <c r="M1033" s="1909"/>
      <c r="N1033" s="1909"/>
      <c r="O1033" s="1909"/>
      <c r="P1033" s="1909"/>
      <c r="Q1033" s="1909"/>
      <c r="R1033" s="1909"/>
      <c r="S1033" s="1909"/>
      <c r="T1033" s="1909"/>
      <c r="U1033" s="1909"/>
      <c r="V1033" s="1909"/>
      <c r="W1033" s="1909"/>
      <c r="X1033" s="1909"/>
      <c r="Y1033" s="1909"/>
      <c r="Z1033" s="1909"/>
      <c r="AA1033" s="1909"/>
      <c r="AB1033" s="1909"/>
      <c r="AC1033" s="1909"/>
      <c r="AD1033" s="1909"/>
      <c r="AE1033" s="1909"/>
      <c r="AF1033" s="1909"/>
      <c r="AG1033" s="1909"/>
      <c r="AH1033" s="1909"/>
      <c r="AI1033" s="1909"/>
      <c r="AJ1033" s="1909"/>
      <c r="AK1033" s="1909"/>
      <c r="AL1033" s="1909"/>
      <c r="AM1033" s="1909"/>
      <c r="AN1033" s="1909"/>
      <c r="AO1033" s="1909"/>
      <c r="AP1033" s="1909"/>
      <c r="AQ1033" s="1909"/>
      <c r="AR1033" s="1909"/>
      <c r="AS1033" s="1909"/>
      <c r="AT1033" s="1909"/>
      <c r="AU1033" s="1909"/>
      <c r="AV1033" s="1909"/>
      <c r="AW1033" s="1909"/>
      <c r="AX1033" s="1909"/>
      <c r="AY1033" s="1909"/>
      <c r="AZ1033" s="1909"/>
      <c r="BA1033" s="1909"/>
      <c r="BB1033" s="1909"/>
      <c r="BC1033" s="1909"/>
      <c r="BD1033" s="1909"/>
      <c r="BE1033" s="1909"/>
      <c r="BF1033" s="1909"/>
      <c r="BG1033" s="1909"/>
      <c r="BH1033" s="1909"/>
      <c r="BI1033" s="1909"/>
    </row>
    <row r="1034" spans="1:61">
      <c r="A1034" s="1956"/>
      <c r="B1034" s="1955"/>
      <c r="C1034" s="1955"/>
      <c r="D1034" s="1955"/>
      <c r="E1034" s="1955"/>
      <c r="F1034" s="1955"/>
      <c r="G1034" s="1955"/>
      <c r="H1034" s="1909"/>
      <c r="I1034" s="1909"/>
      <c r="J1034" s="1909"/>
      <c r="K1034" s="1909"/>
      <c r="L1034" s="1909"/>
      <c r="M1034" s="1909"/>
      <c r="N1034" s="1909"/>
      <c r="O1034" s="1909"/>
      <c r="P1034" s="1909"/>
      <c r="Q1034" s="1909"/>
      <c r="R1034" s="1909"/>
      <c r="S1034" s="1909"/>
      <c r="T1034" s="1909"/>
      <c r="U1034" s="1909"/>
      <c r="V1034" s="1909"/>
      <c r="W1034" s="1909"/>
      <c r="X1034" s="1909"/>
      <c r="Y1034" s="1909"/>
      <c r="Z1034" s="1909"/>
      <c r="AA1034" s="1909"/>
      <c r="AB1034" s="1909"/>
      <c r="AC1034" s="1909"/>
      <c r="AD1034" s="1909"/>
      <c r="AE1034" s="1909"/>
      <c r="AF1034" s="1909"/>
      <c r="AG1034" s="1909"/>
      <c r="AH1034" s="1909"/>
      <c r="AI1034" s="1909"/>
      <c r="AJ1034" s="1909"/>
      <c r="AK1034" s="1909"/>
      <c r="AL1034" s="1909"/>
      <c r="AM1034" s="1909"/>
      <c r="AN1034" s="1909"/>
      <c r="AO1034" s="1909"/>
      <c r="AP1034" s="1909"/>
      <c r="AQ1034" s="1909"/>
      <c r="AR1034" s="1909"/>
      <c r="AS1034" s="1909"/>
      <c r="AT1034" s="1909"/>
      <c r="AU1034" s="1909"/>
      <c r="AV1034" s="1909"/>
      <c r="AW1034" s="1909"/>
      <c r="AX1034" s="1909"/>
      <c r="AY1034" s="1909"/>
      <c r="AZ1034" s="1909"/>
      <c r="BA1034" s="1909"/>
      <c r="BB1034" s="1909"/>
      <c r="BC1034" s="1909"/>
      <c r="BD1034" s="1909"/>
      <c r="BE1034" s="1909"/>
      <c r="BF1034" s="1909"/>
      <c r="BG1034" s="1909"/>
      <c r="BH1034" s="1909"/>
      <c r="BI1034" s="1909"/>
    </row>
    <row r="1035" spans="1:61">
      <c r="A1035" s="1956"/>
      <c r="B1035" s="1955"/>
      <c r="C1035" s="1955"/>
      <c r="D1035" s="1955"/>
      <c r="E1035" s="1955"/>
      <c r="F1035" s="1955"/>
      <c r="G1035" s="1955"/>
      <c r="H1035" s="1909"/>
      <c r="I1035" s="1909"/>
      <c r="J1035" s="1909"/>
      <c r="K1035" s="1909"/>
      <c r="L1035" s="1909"/>
      <c r="M1035" s="1909"/>
      <c r="N1035" s="1909"/>
      <c r="O1035" s="1909"/>
      <c r="P1035" s="1909"/>
      <c r="Q1035" s="1909"/>
      <c r="R1035" s="1909"/>
      <c r="S1035" s="1909"/>
      <c r="T1035" s="1909"/>
      <c r="U1035" s="1909"/>
      <c r="V1035" s="1909"/>
      <c r="W1035" s="1909"/>
      <c r="X1035" s="1909"/>
      <c r="Y1035" s="1909"/>
      <c r="Z1035" s="1909"/>
      <c r="AA1035" s="1909"/>
      <c r="AB1035" s="1909"/>
      <c r="AC1035" s="1909"/>
      <c r="AD1035" s="1909"/>
      <c r="AE1035" s="1909"/>
      <c r="AF1035" s="1909"/>
      <c r="AG1035" s="1909"/>
      <c r="AH1035" s="1909"/>
      <c r="AI1035" s="1909"/>
      <c r="AJ1035" s="1909"/>
      <c r="AK1035" s="1909"/>
      <c r="AL1035" s="1909"/>
      <c r="AM1035" s="1909"/>
      <c r="AN1035" s="1909"/>
      <c r="AO1035" s="1909"/>
      <c r="AP1035" s="1909"/>
      <c r="AQ1035" s="1909"/>
      <c r="AR1035" s="1909"/>
      <c r="AS1035" s="1909"/>
      <c r="AT1035" s="1909"/>
      <c r="AU1035" s="1909"/>
      <c r="AV1035" s="1909"/>
      <c r="AW1035" s="1909"/>
      <c r="AX1035" s="1909"/>
      <c r="AY1035" s="1909"/>
      <c r="AZ1035" s="1909"/>
      <c r="BA1035" s="1909"/>
      <c r="BB1035" s="1909"/>
      <c r="BC1035" s="1909"/>
      <c r="BD1035" s="1909"/>
      <c r="BE1035" s="1909"/>
      <c r="BF1035" s="1909"/>
      <c r="BG1035" s="1909"/>
      <c r="BH1035" s="1909"/>
      <c r="BI1035" s="1909"/>
    </row>
    <row r="1036" spans="1:61">
      <c r="A1036" s="1956"/>
      <c r="B1036" s="1955"/>
      <c r="C1036" s="1955"/>
      <c r="D1036" s="1955"/>
      <c r="E1036" s="1955"/>
      <c r="F1036" s="1955"/>
      <c r="G1036" s="1955"/>
      <c r="H1036" s="1909"/>
      <c r="I1036" s="1909"/>
      <c r="J1036" s="1909"/>
      <c r="K1036" s="1909"/>
      <c r="L1036" s="1909"/>
      <c r="M1036" s="1909"/>
      <c r="N1036" s="1909"/>
      <c r="O1036" s="1909"/>
      <c r="P1036" s="1909"/>
      <c r="Q1036" s="1909"/>
      <c r="R1036" s="1909"/>
      <c r="S1036" s="1909"/>
      <c r="T1036" s="1909"/>
      <c r="U1036" s="1909"/>
      <c r="V1036" s="1909"/>
      <c r="W1036" s="1909"/>
      <c r="X1036" s="1909"/>
      <c r="Y1036" s="1909"/>
      <c r="Z1036" s="1909"/>
      <c r="AA1036" s="1909"/>
      <c r="AB1036" s="1909"/>
      <c r="AC1036" s="1909"/>
      <c r="AD1036" s="1909"/>
      <c r="AE1036" s="1909"/>
      <c r="AF1036" s="1909"/>
      <c r="AG1036" s="1909"/>
      <c r="AH1036" s="1909"/>
      <c r="AI1036" s="1909"/>
      <c r="AJ1036" s="1909"/>
      <c r="AK1036" s="1909"/>
      <c r="AL1036" s="1909"/>
      <c r="AM1036" s="1909"/>
      <c r="AN1036" s="1909"/>
      <c r="AO1036" s="1909"/>
      <c r="AP1036" s="1909"/>
      <c r="AQ1036" s="1909"/>
      <c r="AR1036" s="1909"/>
      <c r="AS1036" s="1909"/>
      <c r="AT1036" s="1909"/>
      <c r="AU1036" s="1909"/>
      <c r="AV1036" s="1909"/>
      <c r="AW1036" s="1909"/>
      <c r="AX1036" s="1909"/>
      <c r="AY1036" s="1909"/>
      <c r="AZ1036" s="1909"/>
      <c r="BA1036" s="1909"/>
      <c r="BB1036" s="1909"/>
      <c r="BC1036" s="1909"/>
      <c r="BD1036" s="1909"/>
      <c r="BE1036" s="1909"/>
      <c r="BF1036" s="1909"/>
      <c r="BG1036" s="1909"/>
      <c r="BH1036" s="1909"/>
      <c r="BI1036" s="1909"/>
    </row>
    <row r="1037" spans="1:61">
      <c r="A1037" s="1956"/>
      <c r="B1037" s="1955"/>
      <c r="C1037" s="1955"/>
      <c r="D1037" s="1955"/>
      <c r="E1037" s="1955"/>
      <c r="F1037" s="1955"/>
      <c r="G1037" s="1955"/>
      <c r="H1037" s="1909"/>
      <c r="I1037" s="1909"/>
      <c r="J1037" s="1909"/>
      <c r="K1037" s="1909"/>
      <c r="L1037" s="1909"/>
      <c r="M1037" s="1909"/>
      <c r="N1037" s="1909"/>
      <c r="O1037" s="1909"/>
      <c r="P1037" s="1909"/>
      <c r="Q1037" s="1909"/>
      <c r="R1037" s="1909"/>
      <c r="S1037" s="1909"/>
      <c r="T1037" s="1909"/>
      <c r="U1037" s="1909"/>
      <c r="V1037" s="1909"/>
      <c r="W1037" s="1909"/>
      <c r="X1037" s="1909"/>
      <c r="Y1037" s="1909"/>
      <c r="Z1037" s="1909"/>
      <c r="AA1037" s="1909"/>
      <c r="AB1037" s="1909"/>
      <c r="AC1037" s="1909"/>
      <c r="AD1037" s="1909"/>
      <c r="AE1037" s="1909"/>
      <c r="AF1037" s="1909"/>
      <c r="AG1037" s="1909"/>
      <c r="AH1037" s="1909"/>
      <c r="AI1037" s="1909"/>
      <c r="AJ1037" s="1909"/>
      <c r="AK1037" s="1909"/>
      <c r="AL1037" s="1909"/>
      <c r="AM1037" s="1909"/>
      <c r="AN1037" s="1909"/>
      <c r="AO1037" s="1909"/>
      <c r="AP1037" s="1909"/>
      <c r="AQ1037" s="1909"/>
      <c r="AR1037" s="1909"/>
      <c r="AS1037" s="1909"/>
      <c r="AT1037" s="1909"/>
      <c r="AU1037" s="1909"/>
      <c r="AV1037" s="1909"/>
      <c r="AW1037" s="1909"/>
      <c r="AX1037" s="1909"/>
      <c r="AY1037" s="1909"/>
      <c r="AZ1037" s="1909"/>
      <c r="BA1037" s="1909"/>
      <c r="BB1037" s="1909"/>
      <c r="BC1037" s="1909"/>
      <c r="BD1037" s="1909"/>
      <c r="BE1037" s="1909"/>
      <c r="BF1037" s="1909"/>
      <c r="BG1037" s="1909"/>
      <c r="BH1037" s="1909"/>
      <c r="BI1037" s="1909"/>
    </row>
    <row r="1038" spans="1:61">
      <c r="A1038" s="1956"/>
      <c r="B1038" s="1955"/>
      <c r="C1038" s="1955"/>
      <c r="D1038" s="1955"/>
      <c r="E1038" s="1955"/>
      <c r="F1038" s="1955"/>
      <c r="G1038" s="1955"/>
      <c r="H1038" s="1909"/>
      <c r="I1038" s="1909"/>
      <c r="J1038" s="1909"/>
      <c r="K1038" s="1909"/>
      <c r="L1038" s="1909"/>
      <c r="M1038" s="1909"/>
      <c r="N1038" s="1909"/>
      <c r="O1038" s="1909"/>
      <c r="P1038" s="1909"/>
      <c r="Q1038" s="1909"/>
      <c r="R1038" s="1909"/>
      <c r="S1038" s="1909"/>
      <c r="T1038" s="1909"/>
      <c r="U1038" s="1909"/>
      <c r="V1038" s="1909"/>
      <c r="W1038" s="1909"/>
      <c r="X1038" s="1909"/>
      <c r="Y1038" s="1909"/>
      <c r="Z1038" s="1909"/>
      <c r="AA1038" s="1909"/>
      <c r="AB1038" s="1909"/>
      <c r="AC1038" s="1909"/>
      <c r="AD1038" s="1909"/>
      <c r="AE1038" s="1909"/>
      <c r="AF1038" s="1909"/>
      <c r="AG1038" s="1909"/>
      <c r="AH1038" s="1909"/>
      <c r="AI1038" s="1909"/>
      <c r="AJ1038" s="1909"/>
      <c r="AK1038" s="1909"/>
      <c r="AL1038" s="1909"/>
      <c r="AM1038" s="1909"/>
      <c r="AN1038" s="1909"/>
      <c r="AO1038" s="1909"/>
      <c r="AP1038" s="1909"/>
      <c r="AQ1038" s="1909"/>
      <c r="AR1038" s="1909"/>
      <c r="AS1038" s="1909"/>
      <c r="AT1038" s="1909"/>
      <c r="AU1038" s="1909"/>
      <c r="AV1038" s="1909"/>
      <c r="AW1038" s="1909"/>
      <c r="AX1038" s="1909"/>
      <c r="AY1038" s="1909"/>
      <c r="AZ1038" s="1909"/>
      <c r="BA1038" s="1909"/>
      <c r="BB1038" s="1909"/>
      <c r="BC1038" s="1909"/>
      <c r="BD1038" s="1909"/>
      <c r="BE1038" s="1909"/>
      <c r="BF1038" s="1909"/>
      <c r="BG1038" s="1909"/>
      <c r="BH1038" s="1909"/>
      <c r="BI1038" s="1909"/>
    </row>
    <row r="1039" spans="1:61">
      <c r="A1039" s="1956"/>
      <c r="B1039" s="1955"/>
      <c r="C1039" s="1955"/>
      <c r="D1039" s="1955"/>
      <c r="E1039" s="1955"/>
      <c r="F1039" s="1955"/>
      <c r="G1039" s="1955"/>
      <c r="H1039" s="1909"/>
      <c r="I1039" s="1909"/>
      <c r="J1039" s="1909"/>
      <c r="K1039" s="1909"/>
      <c r="L1039" s="1909"/>
      <c r="M1039" s="1909"/>
      <c r="N1039" s="1909"/>
      <c r="O1039" s="1909"/>
      <c r="P1039" s="1909"/>
      <c r="Q1039" s="1909"/>
      <c r="R1039" s="1909"/>
      <c r="S1039" s="1909"/>
      <c r="T1039" s="1909"/>
      <c r="U1039" s="1909"/>
      <c r="V1039" s="1909"/>
      <c r="W1039" s="1909"/>
      <c r="X1039" s="1909"/>
      <c r="Y1039" s="1909"/>
      <c r="Z1039" s="1909"/>
      <c r="AA1039" s="1909"/>
      <c r="AB1039" s="1909"/>
      <c r="AC1039" s="1909"/>
      <c r="AD1039" s="1909"/>
      <c r="AE1039" s="1909"/>
      <c r="AF1039" s="1909"/>
      <c r="AG1039" s="1909"/>
      <c r="AH1039" s="1909"/>
      <c r="AI1039" s="1909"/>
      <c r="AJ1039" s="1909"/>
      <c r="AK1039" s="1909"/>
      <c r="AL1039" s="1909"/>
      <c r="AM1039" s="1909"/>
      <c r="AN1039" s="1909"/>
      <c r="AO1039" s="1909"/>
      <c r="AP1039" s="1909"/>
      <c r="AQ1039" s="1909"/>
      <c r="AR1039" s="1909"/>
      <c r="AS1039" s="1909"/>
      <c r="AT1039" s="1909"/>
      <c r="AU1039" s="1909"/>
      <c r="AV1039" s="1909"/>
      <c r="AW1039" s="1909"/>
      <c r="AX1039" s="1909"/>
      <c r="AY1039" s="1909"/>
      <c r="AZ1039" s="1909"/>
      <c r="BA1039" s="1909"/>
      <c r="BB1039" s="1909"/>
      <c r="BC1039" s="1909"/>
      <c r="BD1039" s="1909"/>
      <c r="BE1039" s="1909"/>
      <c r="BF1039" s="1909"/>
      <c r="BG1039" s="1909"/>
      <c r="BH1039" s="1909"/>
      <c r="BI1039" s="1909"/>
    </row>
    <row r="1040" spans="1:61">
      <c r="A1040" s="1956"/>
      <c r="B1040" s="1955"/>
      <c r="C1040" s="1955"/>
      <c r="D1040" s="1955"/>
      <c r="E1040" s="1955"/>
      <c r="F1040" s="1955"/>
      <c r="G1040" s="1955"/>
      <c r="H1040" s="1909"/>
      <c r="I1040" s="1909"/>
      <c r="J1040" s="1909"/>
      <c r="K1040" s="1909"/>
      <c r="L1040" s="1909"/>
      <c r="M1040" s="1909"/>
      <c r="N1040" s="1909"/>
      <c r="O1040" s="1909"/>
      <c r="P1040" s="1909"/>
      <c r="Q1040" s="1909"/>
      <c r="R1040" s="1909"/>
      <c r="S1040" s="1909"/>
      <c r="T1040" s="1909"/>
      <c r="U1040" s="1909"/>
      <c r="V1040" s="1909"/>
      <c r="W1040" s="1909"/>
      <c r="X1040" s="1909"/>
      <c r="Y1040" s="1909"/>
      <c r="Z1040" s="1909"/>
      <c r="AA1040" s="1909"/>
      <c r="AB1040" s="1909"/>
      <c r="AC1040" s="1909"/>
      <c r="AD1040" s="1909"/>
      <c r="AE1040" s="1909"/>
      <c r="AF1040" s="1909"/>
      <c r="AG1040" s="1909"/>
      <c r="AH1040" s="1909"/>
      <c r="AI1040" s="1909"/>
      <c r="AJ1040" s="1909"/>
      <c r="AK1040" s="1909"/>
      <c r="AL1040" s="1909"/>
      <c r="AM1040" s="1909"/>
      <c r="AN1040" s="1909"/>
      <c r="AO1040" s="1909"/>
      <c r="AP1040" s="1909"/>
      <c r="AQ1040" s="1909"/>
      <c r="AR1040" s="1909"/>
      <c r="AS1040" s="1909"/>
      <c r="AT1040" s="1909"/>
      <c r="AU1040" s="1909"/>
      <c r="AV1040" s="1909"/>
      <c r="AW1040" s="1909"/>
      <c r="AX1040" s="1909"/>
      <c r="AY1040" s="1909"/>
      <c r="AZ1040" s="1909"/>
      <c r="BA1040" s="1909"/>
      <c r="BB1040" s="1909"/>
      <c r="BC1040" s="1909"/>
      <c r="BD1040" s="1909"/>
      <c r="BE1040" s="1909"/>
      <c r="BF1040" s="1909"/>
      <c r="BG1040" s="1909"/>
      <c r="BH1040" s="1909"/>
      <c r="BI1040" s="1909"/>
    </row>
    <row r="1041" spans="1:61">
      <c r="A1041" s="1956"/>
      <c r="B1041" s="1955"/>
      <c r="C1041" s="1955"/>
      <c r="D1041" s="1955"/>
      <c r="E1041" s="1955"/>
      <c r="F1041" s="1955"/>
      <c r="G1041" s="1955"/>
      <c r="H1041" s="1909"/>
      <c r="I1041" s="1909"/>
      <c r="J1041" s="1909"/>
      <c r="K1041" s="1909"/>
      <c r="L1041" s="1909"/>
      <c r="M1041" s="1909"/>
      <c r="N1041" s="1909"/>
      <c r="O1041" s="1909"/>
      <c r="P1041" s="1909"/>
      <c r="Q1041" s="1909"/>
      <c r="R1041" s="1909"/>
      <c r="S1041" s="1909"/>
      <c r="T1041" s="1909"/>
      <c r="U1041" s="1909"/>
      <c r="V1041" s="1909"/>
      <c r="W1041" s="1909"/>
      <c r="X1041" s="1909"/>
      <c r="Y1041" s="1909"/>
      <c r="Z1041" s="1909"/>
      <c r="AA1041" s="1909"/>
      <c r="AB1041" s="1909"/>
      <c r="AC1041" s="1909"/>
      <c r="AD1041" s="1909"/>
      <c r="AE1041" s="1909"/>
      <c r="AF1041" s="1909"/>
      <c r="AG1041" s="1909"/>
      <c r="AH1041" s="1909"/>
      <c r="AI1041" s="1909"/>
      <c r="AJ1041" s="1909"/>
      <c r="AK1041" s="1909"/>
      <c r="AL1041" s="1909"/>
      <c r="AM1041" s="1909"/>
      <c r="AN1041" s="1909"/>
      <c r="AO1041" s="1909"/>
      <c r="AP1041" s="1909"/>
      <c r="AQ1041" s="1909"/>
      <c r="AR1041" s="1909"/>
      <c r="AS1041" s="1909"/>
      <c r="AT1041" s="1909"/>
      <c r="AU1041" s="1909"/>
      <c r="AV1041" s="1909"/>
      <c r="AW1041" s="1909"/>
      <c r="AX1041" s="1909"/>
      <c r="AY1041" s="1909"/>
      <c r="AZ1041" s="1909"/>
      <c r="BA1041" s="1909"/>
      <c r="BB1041" s="1909"/>
      <c r="BC1041" s="1909"/>
      <c r="BD1041" s="1909"/>
      <c r="BE1041" s="1909"/>
      <c r="BF1041" s="1909"/>
      <c r="BG1041" s="1909"/>
      <c r="BH1041" s="1909"/>
      <c r="BI1041" s="1909"/>
    </row>
    <row r="1042" spans="1:61">
      <c r="A1042" s="1956"/>
      <c r="B1042" s="1955"/>
      <c r="C1042" s="1955"/>
      <c r="D1042" s="1955"/>
      <c r="E1042" s="1955"/>
      <c r="F1042" s="1955"/>
      <c r="G1042" s="1955"/>
      <c r="H1042" s="1909"/>
      <c r="I1042" s="1909"/>
      <c r="J1042" s="1909"/>
      <c r="K1042" s="1909"/>
      <c r="L1042" s="1909"/>
      <c r="M1042" s="1909"/>
      <c r="N1042" s="1909"/>
      <c r="O1042" s="1909"/>
      <c r="P1042" s="1909"/>
      <c r="Q1042" s="1909"/>
      <c r="R1042" s="1909"/>
      <c r="S1042" s="1909"/>
      <c r="T1042" s="1909"/>
      <c r="U1042" s="1909"/>
      <c r="V1042" s="1909"/>
      <c r="W1042" s="1909"/>
      <c r="X1042" s="1909"/>
      <c r="Y1042" s="1909"/>
      <c r="Z1042" s="1909"/>
      <c r="AA1042" s="1909"/>
      <c r="AB1042" s="1909"/>
      <c r="AC1042" s="1909"/>
      <c r="AD1042" s="1909"/>
      <c r="AE1042" s="1909"/>
      <c r="AF1042" s="1909"/>
      <c r="AG1042" s="1909"/>
      <c r="AH1042" s="1909"/>
      <c r="AI1042" s="1909"/>
      <c r="AJ1042" s="1909"/>
      <c r="AK1042" s="1909"/>
      <c r="AL1042" s="1909"/>
      <c r="AM1042" s="1909"/>
      <c r="AN1042" s="1909"/>
      <c r="AO1042" s="1909"/>
      <c r="AP1042" s="1909"/>
      <c r="AQ1042" s="1909"/>
      <c r="AR1042" s="1909"/>
      <c r="AS1042" s="1909"/>
      <c r="AT1042" s="1909"/>
      <c r="AU1042" s="1909"/>
      <c r="AV1042" s="1909"/>
      <c r="AW1042" s="1909"/>
      <c r="AX1042" s="1909"/>
      <c r="AY1042" s="1909"/>
      <c r="AZ1042" s="1909"/>
      <c r="BA1042" s="1909"/>
      <c r="BB1042" s="1909"/>
      <c r="BC1042" s="1909"/>
      <c r="BD1042" s="1909"/>
      <c r="BE1042" s="1909"/>
      <c r="BF1042" s="1909"/>
      <c r="BG1042" s="1909"/>
      <c r="BH1042" s="1909"/>
      <c r="BI1042" s="1909"/>
    </row>
    <row r="1043" spans="1:61">
      <c r="A1043" s="1956"/>
      <c r="B1043" s="1955"/>
      <c r="C1043" s="1955"/>
      <c r="D1043" s="1955"/>
      <c r="E1043" s="1955"/>
      <c r="F1043" s="1955"/>
      <c r="G1043" s="1955"/>
      <c r="H1043" s="1909"/>
      <c r="I1043" s="1909"/>
      <c r="J1043" s="1909"/>
      <c r="K1043" s="1909"/>
      <c r="L1043" s="1909"/>
      <c r="M1043" s="1909"/>
      <c r="N1043" s="1909"/>
      <c r="O1043" s="1909"/>
      <c r="P1043" s="1909"/>
      <c r="Q1043" s="1909"/>
      <c r="R1043" s="1909"/>
      <c r="S1043" s="1909"/>
      <c r="T1043" s="1909"/>
      <c r="U1043" s="1909"/>
      <c r="V1043" s="1909"/>
      <c r="W1043" s="1909"/>
      <c r="X1043" s="1909"/>
      <c r="Y1043" s="1909"/>
      <c r="Z1043" s="1909"/>
      <c r="AA1043" s="1909"/>
      <c r="AB1043" s="1909"/>
      <c r="AC1043" s="1909"/>
      <c r="AD1043" s="1909"/>
      <c r="AE1043" s="1909"/>
      <c r="AF1043" s="1909"/>
      <c r="AG1043" s="1909"/>
      <c r="AH1043" s="1909"/>
      <c r="AI1043" s="1909"/>
      <c r="AJ1043" s="1909"/>
      <c r="AK1043" s="1909"/>
      <c r="AL1043" s="1909"/>
      <c r="AM1043" s="1909"/>
      <c r="AN1043" s="1909"/>
      <c r="AO1043" s="1909"/>
      <c r="AP1043" s="1909"/>
      <c r="AQ1043" s="1909"/>
      <c r="AR1043" s="1909"/>
      <c r="AS1043" s="1909"/>
      <c r="AT1043" s="1909"/>
      <c r="AU1043" s="1909"/>
      <c r="AV1043" s="1909"/>
      <c r="AW1043" s="1909"/>
      <c r="AX1043" s="1909"/>
      <c r="AY1043" s="1909"/>
      <c r="AZ1043" s="1909"/>
      <c r="BA1043" s="1909"/>
      <c r="BB1043" s="1909"/>
      <c r="BC1043" s="1909"/>
      <c r="BD1043" s="1909"/>
      <c r="BE1043" s="1909"/>
      <c r="BF1043" s="1909"/>
      <c r="BG1043" s="1909"/>
      <c r="BH1043" s="1909"/>
      <c r="BI1043" s="1909"/>
    </row>
    <row r="1044" spans="1:61">
      <c r="A1044" s="1956"/>
      <c r="B1044" s="1955"/>
      <c r="C1044" s="1955"/>
      <c r="D1044" s="1955"/>
      <c r="E1044" s="1955"/>
      <c r="F1044" s="1955"/>
      <c r="G1044" s="1955"/>
      <c r="H1044" s="1909"/>
      <c r="I1044" s="1909"/>
      <c r="J1044" s="1909"/>
      <c r="K1044" s="1909"/>
      <c r="L1044" s="1909"/>
      <c r="M1044" s="1909"/>
      <c r="N1044" s="1909"/>
      <c r="O1044" s="1909"/>
      <c r="P1044" s="1909"/>
      <c r="Q1044" s="1909"/>
      <c r="R1044" s="1909"/>
      <c r="S1044" s="1909"/>
      <c r="T1044" s="1909"/>
      <c r="U1044" s="1909"/>
      <c r="V1044" s="1909"/>
      <c r="W1044" s="1909"/>
      <c r="X1044" s="1909"/>
      <c r="Y1044" s="1909"/>
      <c r="Z1044" s="1909"/>
      <c r="AA1044" s="1909"/>
      <c r="AB1044" s="1909"/>
      <c r="AC1044" s="1909"/>
      <c r="AD1044" s="1909"/>
      <c r="AE1044" s="1909"/>
      <c r="AF1044" s="1909"/>
      <c r="AG1044" s="1909"/>
      <c r="AH1044" s="1909"/>
      <c r="AI1044" s="1909"/>
      <c r="AJ1044" s="1909"/>
      <c r="AK1044" s="1909"/>
      <c r="AL1044" s="1909"/>
      <c r="AM1044" s="1909"/>
      <c r="AN1044" s="1909"/>
      <c r="AO1044" s="1909"/>
      <c r="AP1044" s="1909"/>
      <c r="AQ1044" s="1909"/>
      <c r="AR1044" s="1909"/>
      <c r="AS1044" s="1909"/>
      <c r="AT1044" s="1909"/>
      <c r="AU1044" s="1909"/>
      <c r="AV1044" s="1909"/>
      <c r="AW1044" s="1909"/>
      <c r="AX1044" s="1909"/>
      <c r="AY1044" s="1909"/>
      <c r="AZ1044" s="1909"/>
      <c r="BA1044" s="1909"/>
      <c r="BB1044" s="1909"/>
      <c r="BC1044" s="1909"/>
      <c r="BD1044" s="1909"/>
      <c r="BE1044" s="1909"/>
      <c r="BF1044" s="1909"/>
      <c r="BG1044" s="1909"/>
      <c r="BH1044" s="1909"/>
      <c r="BI1044" s="1909"/>
    </row>
    <row r="1045" spans="1:61">
      <c r="A1045" s="1956"/>
      <c r="B1045" s="1955"/>
      <c r="C1045" s="1955"/>
      <c r="D1045" s="1955"/>
      <c r="E1045" s="1955"/>
      <c r="F1045" s="1955"/>
      <c r="G1045" s="1955"/>
      <c r="H1045" s="1909"/>
      <c r="I1045" s="1909"/>
      <c r="J1045" s="1909"/>
      <c r="K1045" s="1909"/>
      <c r="L1045" s="1909"/>
      <c r="M1045" s="1909"/>
      <c r="N1045" s="1909"/>
      <c r="O1045" s="1909"/>
      <c r="P1045" s="1909"/>
      <c r="Q1045" s="1909"/>
      <c r="R1045" s="1909"/>
      <c r="S1045" s="1909"/>
      <c r="T1045" s="1909"/>
      <c r="U1045" s="1909"/>
      <c r="V1045" s="1909"/>
      <c r="W1045" s="1909"/>
      <c r="X1045" s="1909"/>
      <c r="Y1045" s="1909"/>
      <c r="Z1045" s="1909"/>
      <c r="AA1045" s="1909"/>
      <c r="AB1045" s="1909"/>
      <c r="AC1045" s="1909"/>
      <c r="AD1045" s="1909"/>
      <c r="AE1045" s="1909"/>
      <c r="AF1045" s="1909"/>
      <c r="AG1045" s="1909"/>
      <c r="AH1045" s="1909"/>
      <c r="AI1045" s="1909"/>
      <c r="AJ1045" s="1909"/>
      <c r="AK1045" s="1909"/>
      <c r="AL1045" s="1909"/>
      <c r="AM1045" s="1909"/>
      <c r="AN1045" s="1909"/>
      <c r="AO1045" s="1909"/>
      <c r="AP1045" s="1909"/>
      <c r="AQ1045" s="1909"/>
      <c r="AR1045" s="1909"/>
      <c r="AS1045" s="1909"/>
      <c r="AT1045" s="1909"/>
      <c r="AU1045" s="1909"/>
      <c r="AV1045" s="1909"/>
      <c r="AW1045" s="1909"/>
      <c r="AX1045" s="1909"/>
      <c r="AY1045" s="1909"/>
      <c r="AZ1045" s="1909"/>
      <c r="BA1045" s="1909"/>
      <c r="BB1045" s="1909"/>
      <c r="BC1045" s="1909"/>
      <c r="BD1045" s="1909"/>
      <c r="BE1045" s="1909"/>
      <c r="BF1045" s="1909"/>
      <c r="BG1045" s="1909"/>
      <c r="BH1045" s="1909"/>
      <c r="BI1045" s="1909"/>
    </row>
    <row r="1046" spans="1:61">
      <c r="A1046" s="1956"/>
      <c r="B1046" s="1955"/>
      <c r="C1046" s="1955"/>
      <c r="D1046" s="1955"/>
      <c r="E1046" s="1955"/>
      <c r="F1046" s="1955"/>
      <c r="G1046" s="1955"/>
      <c r="H1046" s="1909"/>
      <c r="I1046" s="1909"/>
      <c r="J1046" s="1909"/>
      <c r="K1046" s="1909"/>
      <c r="L1046" s="1909"/>
      <c r="M1046" s="1909"/>
      <c r="N1046" s="1909"/>
      <c r="O1046" s="1909"/>
      <c r="P1046" s="1909"/>
      <c r="Q1046" s="1909"/>
      <c r="R1046" s="1909"/>
      <c r="S1046" s="1909"/>
      <c r="T1046" s="1909"/>
      <c r="U1046" s="1909"/>
      <c r="V1046" s="1909"/>
      <c r="W1046" s="1909"/>
      <c r="X1046" s="1909"/>
      <c r="Y1046" s="1909"/>
      <c r="Z1046" s="1909"/>
      <c r="AA1046" s="1909"/>
      <c r="AB1046" s="1909"/>
      <c r="AC1046" s="1909"/>
      <c r="AD1046" s="1909"/>
      <c r="AE1046" s="1909"/>
      <c r="AF1046" s="1909"/>
      <c r="AG1046" s="1909"/>
      <c r="AH1046" s="1909"/>
      <c r="AI1046" s="1909"/>
      <c r="AJ1046" s="1909"/>
      <c r="AK1046" s="1909"/>
      <c r="AL1046" s="1909"/>
      <c r="AM1046" s="1909"/>
      <c r="AN1046" s="1909"/>
      <c r="AO1046" s="1909"/>
      <c r="AP1046" s="1909"/>
      <c r="AQ1046" s="1909"/>
      <c r="AR1046" s="1909"/>
      <c r="AS1046" s="1909"/>
      <c r="AT1046" s="1909"/>
      <c r="AU1046" s="1909"/>
      <c r="AV1046" s="1909"/>
      <c r="AW1046" s="1909"/>
      <c r="AX1046" s="1909"/>
      <c r="AY1046" s="1909"/>
      <c r="AZ1046" s="1909"/>
      <c r="BA1046" s="1909"/>
      <c r="BB1046" s="1909"/>
      <c r="BC1046" s="1909"/>
      <c r="BD1046" s="1909"/>
      <c r="BE1046" s="1909"/>
      <c r="BF1046" s="1909"/>
      <c r="BG1046" s="1909"/>
      <c r="BH1046" s="1909"/>
      <c r="BI1046" s="1909"/>
    </row>
    <row r="1047" spans="1:61">
      <c r="A1047" s="1956"/>
      <c r="B1047" s="1955"/>
      <c r="C1047" s="1955"/>
      <c r="D1047" s="1955"/>
      <c r="E1047" s="1955"/>
      <c r="F1047" s="1955"/>
      <c r="G1047" s="1955"/>
      <c r="H1047" s="1909"/>
      <c r="I1047" s="1909"/>
      <c r="J1047" s="1909"/>
      <c r="K1047" s="1909"/>
      <c r="L1047" s="1909"/>
      <c r="M1047" s="1909"/>
      <c r="N1047" s="1909"/>
      <c r="O1047" s="1909"/>
      <c r="P1047" s="1909"/>
      <c r="Q1047" s="1909"/>
      <c r="R1047" s="1909"/>
      <c r="S1047" s="1909"/>
      <c r="T1047" s="1909"/>
      <c r="U1047" s="1909"/>
      <c r="V1047" s="1909"/>
      <c r="W1047" s="1909"/>
      <c r="X1047" s="1909"/>
      <c r="Y1047" s="1909"/>
      <c r="Z1047" s="1909"/>
      <c r="AA1047" s="1909"/>
      <c r="AB1047" s="1909"/>
      <c r="AC1047" s="1909"/>
      <c r="AD1047" s="1909"/>
      <c r="AE1047" s="1909"/>
      <c r="AF1047" s="1909"/>
      <c r="AG1047" s="1909"/>
      <c r="AH1047" s="1909"/>
      <c r="AI1047" s="1909"/>
      <c r="AJ1047" s="1909"/>
      <c r="AK1047" s="1909"/>
      <c r="AL1047" s="1909"/>
      <c r="AM1047" s="1909"/>
      <c r="AN1047" s="1909"/>
      <c r="AO1047" s="1909"/>
      <c r="AP1047" s="1909"/>
      <c r="AQ1047" s="1909"/>
      <c r="AR1047" s="1909"/>
      <c r="AS1047" s="1909"/>
      <c r="AT1047" s="1909"/>
      <c r="AU1047" s="1909"/>
      <c r="AV1047" s="1909"/>
      <c r="AW1047" s="1909"/>
      <c r="AX1047" s="1909"/>
      <c r="AY1047" s="1909"/>
      <c r="AZ1047" s="1909"/>
      <c r="BA1047" s="1909"/>
      <c r="BB1047" s="1909"/>
      <c r="BC1047" s="1909"/>
      <c r="BD1047" s="1909"/>
      <c r="BE1047" s="1909"/>
      <c r="BF1047" s="1909"/>
      <c r="BG1047" s="1909"/>
      <c r="BH1047" s="1909"/>
      <c r="BI1047" s="1909"/>
    </row>
    <row r="1048" spans="1:61">
      <c r="A1048" s="1956"/>
      <c r="B1048" s="1955"/>
      <c r="C1048" s="1955"/>
      <c r="D1048" s="1955"/>
      <c r="E1048" s="1955"/>
      <c r="F1048" s="1955"/>
      <c r="G1048" s="1955"/>
      <c r="H1048" s="1909"/>
      <c r="I1048" s="1909"/>
      <c r="J1048" s="1909"/>
      <c r="K1048" s="1909"/>
      <c r="L1048" s="1909"/>
      <c r="M1048" s="1909"/>
      <c r="N1048" s="1909"/>
      <c r="O1048" s="1909"/>
      <c r="P1048" s="1909"/>
      <c r="Q1048" s="1909"/>
      <c r="R1048" s="1909"/>
      <c r="S1048" s="1909"/>
      <c r="T1048" s="1909"/>
      <c r="U1048" s="1909"/>
      <c r="V1048" s="1909"/>
      <c r="W1048" s="1909"/>
      <c r="X1048" s="1909"/>
      <c r="Y1048" s="1909"/>
      <c r="Z1048" s="1909"/>
      <c r="AA1048" s="1909"/>
      <c r="AB1048" s="1909"/>
      <c r="AC1048" s="1909"/>
      <c r="AD1048" s="1909"/>
      <c r="AE1048" s="1909"/>
      <c r="AF1048" s="1909"/>
      <c r="AG1048" s="1909"/>
      <c r="AH1048" s="1909"/>
      <c r="AI1048" s="1909"/>
      <c r="AJ1048" s="1909"/>
      <c r="AK1048" s="1909"/>
      <c r="AL1048" s="1909"/>
      <c r="AM1048" s="1909"/>
      <c r="AN1048" s="1909"/>
      <c r="AO1048" s="1909"/>
      <c r="AP1048" s="1909"/>
      <c r="AQ1048" s="1909"/>
      <c r="AR1048" s="1909"/>
      <c r="AS1048" s="1909"/>
      <c r="AT1048" s="1909"/>
      <c r="AU1048" s="1909"/>
      <c r="AV1048" s="1909"/>
      <c r="AW1048" s="1909"/>
      <c r="AX1048" s="1909"/>
      <c r="AY1048" s="1909"/>
      <c r="AZ1048" s="1909"/>
      <c r="BA1048" s="1909"/>
      <c r="BB1048" s="1909"/>
      <c r="BC1048" s="1909"/>
      <c r="BD1048" s="1909"/>
      <c r="BE1048" s="1909"/>
      <c r="BF1048" s="1909"/>
      <c r="BG1048" s="1909"/>
      <c r="BH1048" s="1909"/>
      <c r="BI1048" s="1909"/>
    </row>
    <row r="1049" spans="1:61">
      <c r="A1049" s="1956"/>
      <c r="B1049" s="1955"/>
      <c r="C1049" s="1955"/>
      <c r="D1049" s="1955"/>
      <c r="E1049" s="1955"/>
      <c r="F1049" s="1955"/>
      <c r="G1049" s="1955"/>
      <c r="H1049" s="1909"/>
      <c r="I1049" s="1909"/>
      <c r="J1049" s="1909"/>
      <c r="K1049" s="1909"/>
      <c r="L1049" s="1909"/>
      <c r="M1049" s="1909"/>
      <c r="N1049" s="1909"/>
      <c r="O1049" s="1909"/>
      <c r="P1049" s="1909"/>
      <c r="Q1049" s="1909"/>
      <c r="R1049" s="1909"/>
      <c r="S1049" s="1909"/>
      <c r="T1049" s="1909"/>
      <c r="U1049" s="1909"/>
      <c r="V1049" s="1909"/>
      <c r="W1049" s="1909"/>
      <c r="X1049" s="1909"/>
      <c r="Y1049" s="1909"/>
      <c r="Z1049" s="1909"/>
      <c r="AA1049" s="1909"/>
      <c r="AB1049" s="1909"/>
      <c r="AC1049" s="1909"/>
      <c r="AD1049" s="1909"/>
      <c r="AE1049" s="1909"/>
      <c r="AF1049" s="1909"/>
      <c r="AG1049" s="1909"/>
      <c r="AH1049" s="1909"/>
      <c r="AI1049" s="1909"/>
      <c r="AJ1049" s="1909"/>
      <c r="AK1049" s="1909"/>
      <c r="AL1049" s="1909"/>
      <c r="AM1049" s="1909"/>
      <c r="AN1049" s="1909"/>
      <c r="AO1049" s="1909"/>
      <c r="AP1049" s="1909"/>
      <c r="AQ1049" s="1909"/>
      <c r="AR1049" s="1909"/>
      <c r="AS1049" s="1909"/>
      <c r="AT1049" s="1909"/>
      <c r="AU1049" s="1909"/>
      <c r="AV1049" s="1909"/>
      <c r="AW1049" s="1909"/>
      <c r="AX1049" s="1909"/>
      <c r="AY1049" s="1909"/>
      <c r="AZ1049" s="1909"/>
      <c r="BA1049" s="1909"/>
      <c r="BB1049" s="1909"/>
      <c r="BC1049" s="1909"/>
      <c r="BD1049" s="1909"/>
      <c r="BE1049" s="1909"/>
      <c r="BF1049" s="1909"/>
      <c r="BG1049" s="1909"/>
      <c r="BH1049" s="1909"/>
      <c r="BI1049" s="1909"/>
    </row>
    <row r="1050" spans="1:61">
      <c r="A1050" s="1956"/>
      <c r="B1050" s="1955"/>
      <c r="C1050" s="1955"/>
      <c r="D1050" s="1955"/>
      <c r="E1050" s="1955"/>
      <c r="F1050" s="1955"/>
      <c r="G1050" s="1955"/>
      <c r="H1050" s="1909"/>
      <c r="I1050" s="1909"/>
      <c r="J1050" s="1909"/>
      <c r="K1050" s="1909"/>
      <c r="L1050" s="1909"/>
      <c r="M1050" s="1909"/>
      <c r="N1050" s="1909"/>
      <c r="O1050" s="1909"/>
      <c r="P1050" s="1909"/>
      <c r="Q1050" s="1909"/>
      <c r="R1050" s="1909"/>
      <c r="S1050" s="1909"/>
      <c r="T1050" s="1909"/>
      <c r="U1050" s="1909"/>
      <c r="V1050" s="1909"/>
      <c r="W1050" s="1909"/>
      <c r="X1050" s="1909"/>
      <c r="Y1050" s="1909"/>
      <c r="Z1050" s="1909"/>
      <c r="AA1050" s="1909"/>
      <c r="AB1050" s="1909"/>
      <c r="AC1050" s="1909"/>
      <c r="AD1050" s="1909"/>
      <c r="AE1050" s="1909"/>
      <c r="AF1050" s="1909"/>
      <c r="AG1050" s="1909"/>
      <c r="AH1050" s="1909"/>
      <c r="AI1050" s="1909"/>
      <c r="AJ1050" s="1909"/>
      <c r="AK1050" s="1909"/>
      <c r="AL1050" s="1909"/>
      <c r="AM1050" s="1909"/>
      <c r="AN1050" s="1909"/>
      <c r="AO1050" s="1909"/>
      <c r="AP1050" s="1909"/>
      <c r="AQ1050" s="1909"/>
      <c r="AR1050" s="1909"/>
      <c r="AS1050" s="1909"/>
      <c r="AT1050" s="1909"/>
      <c r="AU1050" s="1909"/>
      <c r="AV1050" s="1909"/>
      <c r="AW1050" s="1909"/>
      <c r="AX1050" s="1909"/>
      <c r="AY1050" s="1909"/>
      <c r="AZ1050" s="1909"/>
      <c r="BA1050" s="1909"/>
      <c r="BB1050" s="1909"/>
      <c r="BC1050" s="1909"/>
      <c r="BD1050" s="1909"/>
      <c r="BE1050" s="1909"/>
      <c r="BF1050" s="1909"/>
      <c r="BG1050" s="1909"/>
      <c r="BH1050" s="1909"/>
      <c r="BI1050" s="1909"/>
    </row>
    <row r="1051" spans="1:61">
      <c r="A1051" s="1956"/>
      <c r="B1051" s="1955"/>
      <c r="C1051" s="1955"/>
      <c r="D1051" s="1955"/>
      <c r="E1051" s="1955"/>
      <c r="F1051" s="1955"/>
      <c r="G1051" s="1955"/>
      <c r="H1051" s="1909"/>
      <c r="I1051" s="1909"/>
      <c r="J1051" s="1909"/>
      <c r="K1051" s="1909"/>
      <c r="L1051" s="1909"/>
      <c r="M1051" s="1909"/>
      <c r="N1051" s="1909"/>
      <c r="O1051" s="1909"/>
      <c r="P1051" s="1909"/>
      <c r="Q1051" s="1909"/>
      <c r="R1051" s="1909"/>
      <c r="S1051" s="1909"/>
      <c r="T1051" s="1909"/>
      <c r="U1051" s="1909"/>
      <c r="V1051" s="1909"/>
      <c r="W1051" s="1909"/>
      <c r="X1051" s="1909"/>
      <c r="Y1051" s="1909"/>
      <c r="Z1051" s="1909"/>
      <c r="AA1051" s="1909"/>
      <c r="AB1051" s="1909"/>
      <c r="AC1051" s="1909"/>
      <c r="AD1051" s="1909"/>
      <c r="AE1051" s="1909"/>
      <c r="AF1051" s="1909"/>
      <c r="AG1051" s="1909"/>
      <c r="AH1051" s="1909"/>
      <c r="AI1051" s="1909"/>
      <c r="AJ1051" s="1909"/>
      <c r="AK1051" s="1909"/>
      <c r="AL1051" s="1909"/>
      <c r="AM1051" s="1909"/>
      <c r="AN1051" s="1909"/>
      <c r="AO1051" s="1909"/>
      <c r="AP1051" s="1909"/>
      <c r="AQ1051" s="1909"/>
      <c r="AR1051" s="1909"/>
      <c r="AS1051" s="1909"/>
      <c r="AT1051" s="1909"/>
      <c r="AU1051" s="1909"/>
      <c r="AV1051" s="1909"/>
      <c r="AW1051" s="1909"/>
      <c r="AX1051" s="1909"/>
      <c r="AY1051" s="1909"/>
      <c r="AZ1051" s="1909"/>
      <c r="BA1051" s="1909"/>
      <c r="BB1051" s="1909"/>
      <c r="BC1051" s="1909"/>
      <c r="BD1051" s="1909"/>
      <c r="BE1051" s="1909"/>
      <c r="BF1051" s="1909"/>
      <c r="BG1051" s="1909"/>
      <c r="BH1051" s="1909"/>
      <c r="BI1051" s="1909"/>
    </row>
    <row r="1052" spans="1:61">
      <c r="A1052" s="1956"/>
      <c r="B1052" s="1955"/>
      <c r="C1052" s="1955"/>
      <c r="D1052" s="1955"/>
      <c r="E1052" s="1955"/>
      <c r="F1052" s="1955"/>
      <c r="G1052" s="1955"/>
      <c r="H1052" s="1909"/>
      <c r="I1052" s="1909"/>
      <c r="J1052" s="1909"/>
      <c r="K1052" s="1909"/>
      <c r="L1052" s="1909"/>
      <c r="M1052" s="1909"/>
      <c r="N1052" s="1909"/>
      <c r="O1052" s="1909"/>
      <c r="P1052" s="1909"/>
      <c r="Q1052" s="1909"/>
      <c r="R1052" s="1909"/>
      <c r="S1052" s="1909"/>
      <c r="T1052" s="1909"/>
      <c r="U1052" s="1909"/>
      <c r="V1052" s="1909"/>
      <c r="W1052" s="1909"/>
      <c r="X1052" s="1909"/>
      <c r="Y1052" s="1909"/>
      <c r="Z1052" s="1909"/>
      <c r="AA1052" s="1909"/>
      <c r="AB1052" s="1909"/>
      <c r="AC1052" s="1909"/>
      <c r="AD1052" s="1909"/>
      <c r="AE1052" s="1909"/>
      <c r="AF1052" s="1909"/>
      <c r="AG1052" s="1909"/>
      <c r="AH1052" s="1909"/>
      <c r="AI1052" s="1909"/>
      <c r="AJ1052" s="1909"/>
      <c r="AK1052" s="1909"/>
      <c r="AL1052" s="1909"/>
      <c r="AM1052" s="1909"/>
      <c r="AN1052" s="1909"/>
      <c r="AO1052" s="1909"/>
      <c r="AP1052" s="1909"/>
      <c r="AQ1052" s="1909"/>
      <c r="AR1052" s="1909"/>
      <c r="AS1052" s="1909"/>
      <c r="AT1052" s="1909"/>
      <c r="AU1052" s="1909"/>
      <c r="AV1052" s="1909"/>
      <c r="AW1052" s="1909"/>
      <c r="AX1052" s="1909"/>
      <c r="AY1052" s="1909"/>
      <c r="AZ1052" s="1909"/>
      <c r="BA1052" s="1909"/>
      <c r="BB1052" s="1909"/>
      <c r="BC1052" s="1909"/>
      <c r="BD1052" s="1909"/>
      <c r="BE1052" s="1909"/>
      <c r="BF1052" s="1909"/>
      <c r="BG1052" s="1909"/>
      <c r="BH1052" s="1909"/>
      <c r="BI1052" s="1909"/>
    </row>
    <row r="1053" spans="1:61">
      <c r="A1053" s="1956"/>
      <c r="B1053" s="1955"/>
      <c r="C1053" s="1955"/>
      <c r="D1053" s="1955"/>
      <c r="E1053" s="1955"/>
      <c r="F1053" s="1955"/>
      <c r="G1053" s="1955"/>
      <c r="H1053" s="1909"/>
      <c r="I1053" s="1909"/>
      <c r="J1053" s="1909"/>
      <c r="K1053" s="1909"/>
      <c r="L1053" s="1909"/>
      <c r="M1053" s="1909"/>
      <c r="N1053" s="1909"/>
      <c r="O1053" s="1909"/>
      <c r="P1053" s="1909"/>
      <c r="Q1053" s="1909"/>
      <c r="R1053" s="1909"/>
      <c r="S1053" s="1909"/>
      <c r="T1053" s="1909"/>
      <c r="U1053" s="1909"/>
      <c r="V1053" s="1909"/>
      <c r="W1053" s="1909"/>
      <c r="X1053" s="1909"/>
      <c r="Y1053" s="1909"/>
      <c r="Z1053" s="1909"/>
      <c r="AA1053" s="1909"/>
      <c r="AB1053" s="1909"/>
      <c r="AC1053" s="1909"/>
      <c r="AD1053" s="1909"/>
      <c r="AE1053" s="1909"/>
      <c r="AF1053" s="1909"/>
      <c r="AG1053" s="1909"/>
      <c r="AH1053" s="1909"/>
      <c r="AI1053" s="1909"/>
      <c r="AJ1053" s="1909"/>
      <c r="AK1053" s="1909"/>
      <c r="AL1053" s="1909"/>
      <c r="AM1053" s="1909"/>
      <c r="AN1053" s="1909"/>
      <c r="AO1053" s="1909"/>
      <c r="AP1053" s="1909"/>
      <c r="AQ1053" s="1909"/>
      <c r="AR1053" s="1909"/>
      <c r="AS1053" s="1909"/>
      <c r="AT1053" s="1909"/>
      <c r="AU1053" s="1909"/>
      <c r="AV1053" s="1909"/>
      <c r="AW1053" s="1909"/>
      <c r="AX1053" s="1909"/>
      <c r="AY1053" s="1909"/>
      <c r="AZ1053" s="1909"/>
      <c r="BA1053" s="1909"/>
      <c r="BB1053" s="1909"/>
      <c r="BC1053" s="1909"/>
      <c r="BD1053" s="1909"/>
      <c r="BE1053" s="1909"/>
      <c r="BF1053" s="1909"/>
      <c r="BG1053" s="1909"/>
      <c r="BH1053" s="1909"/>
      <c r="BI1053" s="1909"/>
    </row>
    <row r="1054" spans="1:61">
      <c r="A1054" s="1956"/>
      <c r="B1054" s="1955"/>
      <c r="C1054" s="1955"/>
      <c r="D1054" s="1955"/>
      <c r="E1054" s="1955"/>
      <c r="F1054" s="1955"/>
      <c r="G1054" s="1955"/>
      <c r="H1054" s="1909"/>
      <c r="I1054" s="1909"/>
      <c r="J1054" s="1909"/>
      <c r="K1054" s="1909"/>
      <c r="L1054" s="1909"/>
      <c r="M1054" s="1909"/>
      <c r="N1054" s="1909"/>
      <c r="O1054" s="1909"/>
      <c r="P1054" s="1909"/>
      <c r="Q1054" s="1909"/>
      <c r="R1054" s="1909"/>
      <c r="S1054" s="1909"/>
      <c r="T1054" s="1909"/>
      <c r="U1054" s="1909"/>
      <c r="V1054" s="1909"/>
      <c r="W1054" s="1909"/>
      <c r="X1054" s="1909"/>
      <c r="Y1054" s="1909"/>
      <c r="Z1054" s="1909"/>
      <c r="AA1054" s="1909"/>
      <c r="AB1054" s="1909"/>
      <c r="AC1054" s="1909"/>
      <c r="AD1054" s="1909"/>
      <c r="AE1054" s="1909"/>
      <c r="AF1054" s="1909"/>
      <c r="AG1054" s="1909"/>
      <c r="AH1054" s="1909"/>
      <c r="AI1054" s="1909"/>
      <c r="AJ1054" s="1909"/>
      <c r="AK1054" s="1909"/>
      <c r="AL1054" s="1909"/>
      <c r="AM1054" s="1909"/>
      <c r="AN1054" s="1909"/>
      <c r="AO1054" s="1909"/>
      <c r="AP1054" s="1909"/>
      <c r="AQ1054" s="1909"/>
      <c r="AR1054" s="1909"/>
      <c r="AS1054" s="1909"/>
      <c r="AT1054" s="1909"/>
      <c r="AU1054" s="1909"/>
      <c r="AV1054" s="1909"/>
      <c r="AW1054" s="1909"/>
      <c r="AX1054" s="1909"/>
      <c r="AY1054" s="1909"/>
      <c r="AZ1054" s="1909"/>
      <c r="BA1054" s="1909"/>
      <c r="BB1054" s="1909"/>
      <c r="BC1054" s="1909"/>
      <c r="BD1054" s="1909"/>
      <c r="BE1054" s="1909"/>
      <c r="BF1054" s="1909"/>
      <c r="BG1054" s="1909"/>
      <c r="BH1054" s="1909"/>
      <c r="BI1054" s="1909"/>
    </row>
    <row r="1055" spans="1:61">
      <c r="A1055" s="1956"/>
      <c r="B1055" s="1955"/>
      <c r="C1055" s="1955"/>
      <c r="D1055" s="1955"/>
      <c r="E1055" s="1955"/>
      <c r="F1055" s="1955"/>
      <c r="G1055" s="1955"/>
      <c r="H1055" s="1909"/>
      <c r="I1055" s="1909"/>
      <c r="J1055" s="1909"/>
      <c r="K1055" s="1909"/>
      <c r="L1055" s="1909"/>
      <c r="M1055" s="1909"/>
      <c r="N1055" s="1909"/>
      <c r="O1055" s="1909"/>
      <c r="P1055" s="1909"/>
      <c r="Q1055" s="1909"/>
      <c r="R1055" s="1909"/>
      <c r="S1055" s="1909"/>
      <c r="T1055" s="1909"/>
      <c r="U1055" s="1909"/>
      <c r="V1055" s="1909"/>
      <c r="W1055" s="1909"/>
      <c r="X1055" s="1909"/>
      <c r="Y1055" s="1909"/>
      <c r="Z1055" s="1909"/>
      <c r="AA1055" s="1909"/>
      <c r="AB1055" s="1909"/>
      <c r="AC1055" s="1909"/>
      <c r="AD1055" s="1909"/>
      <c r="AE1055" s="1909"/>
      <c r="AF1055" s="1909"/>
      <c r="AG1055" s="1909"/>
      <c r="AH1055" s="1909"/>
      <c r="AI1055" s="1909"/>
      <c r="AJ1055" s="1909"/>
      <c r="AK1055" s="1909"/>
      <c r="AL1055" s="1909"/>
      <c r="AM1055" s="1909"/>
      <c r="AN1055" s="1909"/>
      <c r="AO1055" s="1909"/>
      <c r="AP1055" s="1909"/>
      <c r="AQ1055" s="1909"/>
      <c r="AR1055" s="1909"/>
      <c r="AS1055" s="1909"/>
      <c r="AT1055" s="1909"/>
      <c r="AU1055" s="1909"/>
      <c r="AV1055" s="1909"/>
      <c r="AW1055" s="1909"/>
      <c r="AX1055" s="1909"/>
      <c r="AY1055" s="1909"/>
      <c r="AZ1055" s="1909"/>
      <c r="BA1055" s="1909"/>
      <c r="BB1055" s="1909"/>
      <c r="BC1055" s="1909"/>
      <c r="BD1055" s="1909"/>
      <c r="BE1055" s="1909"/>
      <c r="BF1055" s="1909"/>
      <c r="BG1055" s="1909"/>
      <c r="BH1055" s="1909"/>
      <c r="BI1055" s="1909"/>
    </row>
    <row r="1056" spans="1:61">
      <c r="A1056" s="1956"/>
      <c r="B1056" s="1955"/>
      <c r="C1056" s="1955"/>
      <c r="D1056" s="1955"/>
      <c r="E1056" s="1955"/>
      <c r="F1056" s="1955"/>
      <c r="G1056" s="1955"/>
      <c r="H1056" s="1909"/>
      <c r="I1056" s="1909"/>
      <c r="J1056" s="1909"/>
      <c r="K1056" s="1909"/>
      <c r="L1056" s="1909"/>
      <c r="M1056" s="1909"/>
      <c r="N1056" s="1909"/>
      <c r="O1056" s="1909"/>
      <c r="P1056" s="1909"/>
      <c r="Q1056" s="1909"/>
      <c r="R1056" s="1909"/>
      <c r="S1056" s="1909"/>
      <c r="T1056" s="1909"/>
      <c r="U1056" s="1909"/>
      <c r="V1056" s="1909"/>
      <c r="W1056" s="1909"/>
      <c r="X1056" s="1909"/>
      <c r="Y1056" s="1909"/>
      <c r="Z1056" s="1909"/>
      <c r="AA1056" s="1909"/>
      <c r="AB1056" s="1909"/>
      <c r="AC1056" s="1909"/>
      <c r="AD1056" s="1909"/>
      <c r="AE1056" s="1909"/>
      <c r="AF1056" s="1909"/>
      <c r="AG1056" s="1909"/>
      <c r="AH1056" s="1909"/>
      <c r="AI1056" s="1909"/>
      <c r="AJ1056" s="1909"/>
      <c r="AK1056" s="1909"/>
      <c r="AL1056" s="1909"/>
      <c r="AM1056" s="1909"/>
      <c r="AN1056" s="1909"/>
      <c r="AO1056" s="1909"/>
      <c r="AP1056" s="1909"/>
      <c r="AQ1056" s="1909"/>
      <c r="AR1056" s="1909"/>
      <c r="AS1056" s="1909"/>
      <c r="AT1056" s="1909"/>
      <c r="AU1056" s="1909"/>
      <c r="AV1056" s="1909"/>
      <c r="AW1056" s="1909"/>
      <c r="AX1056" s="1909"/>
      <c r="AY1056" s="1909"/>
      <c r="AZ1056" s="1909"/>
      <c r="BA1056" s="1909"/>
      <c r="BB1056" s="1909"/>
      <c r="BC1056" s="1909"/>
      <c r="BD1056" s="1909"/>
      <c r="BE1056" s="1909"/>
      <c r="BF1056" s="1909"/>
      <c r="BG1056" s="1909"/>
      <c r="BH1056" s="1909"/>
      <c r="BI1056" s="1909"/>
    </row>
    <row r="1057" spans="1:61">
      <c r="A1057" s="1956"/>
      <c r="B1057" s="1955"/>
      <c r="C1057" s="1955"/>
      <c r="D1057" s="1955"/>
      <c r="E1057" s="1955"/>
      <c r="F1057" s="1955"/>
      <c r="G1057" s="1955"/>
      <c r="H1057" s="1909"/>
      <c r="I1057" s="1909"/>
      <c r="J1057" s="1909"/>
      <c r="K1057" s="1909"/>
      <c r="L1057" s="1909"/>
      <c r="M1057" s="1909"/>
      <c r="N1057" s="1909"/>
      <c r="O1057" s="1909"/>
      <c r="P1057" s="1909"/>
      <c r="Q1057" s="1909"/>
      <c r="R1057" s="1909"/>
      <c r="S1057" s="1909"/>
      <c r="T1057" s="1909"/>
      <c r="U1057" s="1909"/>
      <c r="V1057" s="1909"/>
      <c r="W1057" s="1909"/>
      <c r="X1057" s="1909"/>
      <c r="Y1057" s="1909"/>
      <c r="Z1057" s="1909"/>
      <c r="AA1057" s="1909"/>
      <c r="AB1057" s="1909"/>
      <c r="AC1057" s="1909"/>
      <c r="AD1057" s="1909"/>
      <c r="AE1057" s="1909"/>
      <c r="AF1057" s="1909"/>
      <c r="AG1057" s="1909"/>
      <c r="AH1057" s="1909"/>
      <c r="AI1057" s="1909"/>
      <c r="AJ1057" s="1909"/>
      <c r="AK1057" s="1909"/>
      <c r="AL1057" s="1909"/>
      <c r="AM1057" s="1909"/>
      <c r="AN1057" s="1909"/>
      <c r="AO1057" s="1909"/>
      <c r="AP1057" s="1909"/>
      <c r="AQ1057" s="1909"/>
      <c r="AR1057" s="1909"/>
      <c r="AS1057" s="1909"/>
      <c r="AT1057" s="1909"/>
      <c r="AU1057" s="1909"/>
      <c r="AV1057" s="1909"/>
      <c r="AW1057" s="1909"/>
      <c r="AX1057" s="1909"/>
      <c r="AY1057" s="1909"/>
      <c r="AZ1057" s="1909"/>
      <c r="BA1057" s="1909"/>
      <c r="BB1057" s="1909"/>
      <c r="BC1057" s="1909"/>
      <c r="BD1057" s="1909"/>
      <c r="BE1057" s="1909"/>
      <c r="BF1057" s="1909"/>
      <c r="BG1057" s="1909"/>
      <c r="BH1057" s="1909"/>
      <c r="BI1057" s="1909"/>
    </row>
    <row r="1058" spans="1:61">
      <c r="A1058" s="1956"/>
      <c r="B1058" s="1955"/>
      <c r="C1058" s="1955"/>
      <c r="D1058" s="1955"/>
      <c r="E1058" s="1955"/>
      <c r="F1058" s="1955"/>
      <c r="G1058" s="1955"/>
      <c r="H1058" s="1909"/>
      <c r="I1058" s="1909"/>
      <c r="J1058" s="1909"/>
      <c r="K1058" s="1909"/>
      <c r="L1058" s="1909"/>
      <c r="M1058" s="1909"/>
      <c r="N1058" s="1909"/>
      <c r="O1058" s="1909"/>
      <c r="P1058" s="1909"/>
      <c r="Q1058" s="1909"/>
      <c r="R1058" s="1909"/>
      <c r="S1058" s="1909"/>
      <c r="T1058" s="1909"/>
      <c r="U1058" s="1909"/>
      <c r="V1058" s="1909"/>
      <c r="W1058" s="1909"/>
      <c r="X1058" s="1909"/>
      <c r="Y1058" s="1909"/>
      <c r="Z1058" s="1909"/>
      <c r="AA1058" s="1909"/>
      <c r="AB1058" s="1909"/>
      <c r="AC1058" s="1909"/>
      <c r="AD1058" s="1909"/>
      <c r="AE1058" s="1909"/>
      <c r="AF1058" s="1909"/>
      <c r="AG1058" s="1909"/>
      <c r="AH1058" s="1909"/>
      <c r="AI1058" s="1909"/>
      <c r="AJ1058" s="1909"/>
      <c r="AK1058" s="1909"/>
      <c r="AL1058" s="1909"/>
      <c r="AM1058" s="1909"/>
      <c r="AN1058" s="1909"/>
      <c r="AO1058" s="1909"/>
      <c r="AP1058" s="1909"/>
      <c r="AQ1058" s="1909"/>
      <c r="AR1058" s="1909"/>
      <c r="AS1058" s="1909"/>
      <c r="AT1058" s="1909"/>
      <c r="AU1058" s="1909"/>
      <c r="AV1058" s="1909"/>
      <c r="AW1058" s="1909"/>
      <c r="AX1058" s="1909"/>
      <c r="AY1058" s="1909"/>
      <c r="AZ1058" s="1909"/>
      <c r="BA1058" s="1909"/>
      <c r="BB1058" s="1909"/>
      <c r="BC1058" s="1909"/>
      <c r="BD1058" s="1909"/>
      <c r="BE1058" s="1909"/>
      <c r="BF1058" s="1909"/>
      <c r="BG1058" s="1909"/>
      <c r="BH1058" s="1909"/>
      <c r="BI1058" s="1909"/>
    </row>
    <row r="1059" spans="1:61">
      <c r="A1059" s="1956"/>
      <c r="B1059" s="1955"/>
      <c r="C1059" s="1955"/>
      <c r="D1059" s="1955"/>
      <c r="E1059" s="1955"/>
      <c r="F1059" s="1955"/>
      <c r="G1059" s="1955"/>
      <c r="H1059" s="1909"/>
      <c r="I1059" s="1909"/>
      <c r="J1059" s="1909"/>
      <c r="K1059" s="1909"/>
      <c r="L1059" s="1909"/>
      <c r="M1059" s="1909"/>
      <c r="N1059" s="1909"/>
      <c r="O1059" s="1909"/>
      <c r="P1059" s="1909"/>
      <c r="Q1059" s="1909"/>
      <c r="R1059" s="1909"/>
      <c r="S1059" s="1909"/>
      <c r="T1059" s="1909"/>
      <c r="U1059" s="1909"/>
      <c r="V1059" s="1909"/>
      <c r="W1059" s="1909"/>
      <c r="X1059" s="1909"/>
      <c r="Y1059" s="1909"/>
      <c r="Z1059" s="1909"/>
      <c r="AA1059" s="1909"/>
      <c r="AB1059" s="1909"/>
      <c r="AC1059" s="1909"/>
      <c r="AD1059" s="1909"/>
      <c r="AE1059" s="1909"/>
      <c r="AF1059" s="1909"/>
      <c r="AG1059" s="1909"/>
      <c r="AH1059" s="1909"/>
      <c r="AI1059" s="1909"/>
      <c r="AJ1059" s="1909"/>
      <c r="AK1059" s="1909"/>
      <c r="AL1059" s="1909"/>
      <c r="AM1059" s="1909"/>
      <c r="AN1059" s="1909"/>
      <c r="AO1059" s="1909"/>
      <c r="AP1059" s="1909"/>
      <c r="AQ1059" s="1909"/>
      <c r="AR1059" s="1909"/>
      <c r="AS1059" s="1909"/>
      <c r="AT1059" s="1909"/>
      <c r="AU1059" s="1909"/>
      <c r="AV1059" s="1909"/>
      <c r="AW1059" s="1909"/>
      <c r="AX1059" s="1909"/>
      <c r="AY1059" s="1909"/>
      <c r="AZ1059" s="1909"/>
      <c r="BA1059" s="1909"/>
      <c r="BB1059" s="1909"/>
      <c r="BC1059" s="1909"/>
      <c r="BD1059" s="1909"/>
      <c r="BE1059" s="1909"/>
      <c r="BF1059" s="1909"/>
      <c r="BG1059" s="1909"/>
      <c r="BH1059" s="1909"/>
      <c r="BI1059" s="1909"/>
    </row>
    <row r="1060" spans="1:61">
      <c r="A1060" s="1956"/>
      <c r="B1060" s="1955"/>
      <c r="C1060" s="1955"/>
      <c r="D1060" s="1955"/>
      <c r="E1060" s="1955"/>
      <c r="F1060" s="1955"/>
      <c r="G1060" s="1955"/>
      <c r="H1060" s="1909"/>
      <c r="I1060" s="1909"/>
      <c r="J1060" s="1909"/>
      <c r="K1060" s="1909"/>
      <c r="L1060" s="1909"/>
      <c r="M1060" s="1909"/>
      <c r="N1060" s="1909"/>
      <c r="O1060" s="1909"/>
      <c r="P1060" s="1909"/>
      <c r="Q1060" s="1909"/>
      <c r="R1060" s="1909"/>
      <c r="S1060" s="1909"/>
      <c r="T1060" s="1909"/>
      <c r="U1060" s="1909"/>
      <c r="V1060" s="1909"/>
      <c r="W1060" s="1909"/>
      <c r="X1060" s="1909"/>
      <c r="Y1060" s="1909"/>
      <c r="Z1060" s="1909"/>
      <c r="AA1060" s="1909"/>
      <c r="AB1060" s="1909"/>
      <c r="AC1060" s="1909"/>
      <c r="AD1060" s="1909"/>
      <c r="AE1060" s="1909"/>
      <c r="AF1060" s="1909"/>
      <c r="AG1060" s="1909"/>
      <c r="AH1060" s="1909"/>
      <c r="AI1060" s="1909"/>
      <c r="AJ1060" s="1909"/>
      <c r="AK1060" s="1909"/>
      <c r="AL1060" s="1909"/>
      <c r="AM1060" s="1909"/>
      <c r="AN1060" s="1909"/>
      <c r="AO1060" s="1909"/>
      <c r="AP1060" s="1909"/>
      <c r="AQ1060" s="1909"/>
      <c r="AR1060" s="1909"/>
      <c r="AS1060" s="1909"/>
      <c r="AT1060" s="1909"/>
      <c r="AU1060" s="1909"/>
      <c r="AV1060" s="1909"/>
      <c r="AW1060" s="1909"/>
      <c r="AX1060" s="1909"/>
      <c r="AY1060" s="1909"/>
      <c r="AZ1060" s="1909"/>
      <c r="BA1060" s="1909"/>
      <c r="BB1060" s="1909"/>
      <c r="BC1060" s="1909"/>
      <c r="BD1060" s="1909"/>
      <c r="BE1060" s="1909"/>
      <c r="BF1060" s="1909"/>
      <c r="BG1060" s="1909"/>
      <c r="BH1060" s="1909"/>
      <c r="BI1060" s="1909"/>
    </row>
    <row r="1061" spans="1:61">
      <c r="A1061" s="1956"/>
      <c r="B1061" s="1955"/>
      <c r="C1061" s="1955"/>
      <c r="D1061" s="1955"/>
      <c r="E1061" s="1955"/>
      <c r="F1061" s="1955"/>
      <c r="G1061" s="1955"/>
      <c r="H1061" s="1909"/>
      <c r="I1061" s="1909"/>
      <c r="J1061" s="1909"/>
      <c r="K1061" s="1909"/>
      <c r="L1061" s="1909"/>
      <c r="M1061" s="1909"/>
      <c r="N1061" s="1909"/>
      <c r="O1061" s="1909"/>
      <c r="P1061" s="1909"/>
      <c r="Q1061" s="1909"/>
      <c r="R1061" s="1909"/>
      <c r="S1061" s="1909"/>
      <c r="T1061" s="1909"/>
      <c r="U1061" s="1909"/>
      <c r="V1061" s="1909"/>
      <c r="W1061" s="1909"/>
      <c r="X1061" s="1909"/>
      <c r="Y1061" s="1909"/>
      <c r="Z1061" s="1909"/>
      <c r="AA1061" s="1909"/>
      <c r="AB1061" s="1909"/>
      <c r="AC1061" s="1909"/>
      <c r="AD1061" s="1909"/>
      <c r="AE1061" s="1909"/>
      <c r="AF1061" s="1909"/>
      <c r="AG1061" s="1909"/>
      <c r="AH1061" s="1909"/>
      <c r="AI1061" s="1909"/>
      <c r="AJ1061" s="1909"/>
      <c r="AK1061" s="1909"/>
      <c r="AL1061" s="1909"/>
      <c r="AM1061" s="1909"/>
      <c r="AN1061" s="1909"/>
      <c r="AO1061" s="1909"/>
      <c r="AP1061" s="1909"/>
      <c r="AQ1061" s="1909"/>
      <c r="AR1061" s="1909"/>
      <c r="AS1061" s="1909"/>
      <c r="AT1061" s="1909"/>
      <c r="AU1061" s="1909"/>
      <c r="AV1061" s="1909"/>
      <c r="AW1061" s="1909"/>
      <c r="AX1061" s="1909"/>
      <c r="AY1061" s="1909"/>
      <c r="AZ1061" s="1909"/>
      <c r="BA1061" s="1909"/>
      <c r="BB1061" s="1909"/>
      <c r="BC1061" s="1909"/>
      <c r="BD1061" s="1909"/>
      <c r="BE1061" s="1909"/>
      <c r="BF1061" s="1909"/>
      <c r="BG1061" s="1909"/>
      <c r="BH1061" s="1909"/>
      <c r="BI1061" s="1909"/>
    </row>
    <row r="1062" spans="1:61">
      <c r="A1062" s="1956"/>
      <c r="B1062" s="1955"/>
      <c r="C1062" s="1955"/>
      <c r="D1062" s="1955"/>
      <c r="E1062" s="1955"/>
      <c r="F1062" s="1955"/>
      <c r="G1062" s="1955"/>
      <c r="H1062" s="1909"/>
      <c r="I1062" s="1909"/>
      <c r="J1062" s="1909"/>
      <c r="K1062" s="1909"/>
      <c r="L1062" s="1909"/>
      <c r="M1062" s="1909"/>
      <c r="N1062" s="1909"/>
      <c r="O1062" s="1909"/>
      <c r="P1062" s="1909"/>
      <c r="Q1062" s="1909"/>
      <c r="R1062" s="1909"/>
      <c r="S1062" s="1909"/>
      <c r="T1062" s="1909"/>
      <c r="U1062" s="1909"/>
      <c r="V1062" s="1909"/>
      <c r="W1062" s="1909"/>
      <c r="X1062" s="1909"/>
      <c r="Y1062" s="1909"/>
      <c r="Z1062" s="1909"/>
      <c r="AA1062" s="1909"/>
      <c r="AB1062" s="1909"/>
      <c r="AC1062" s="1909"/>
      <c r="AD1062" s="1909"/>
      <c r="AE1062" s="1909"/>
      <c r="AF1062" s="1909"/>
      <c r="AG1062" s="1909"/>
      <c r="AH1062" s="1909"/>
      <c r="AI1062" s="1909"/>
      <c r="AJ1062" s="1909"/>
      <c r="AK1062" s="1909"/>
      <c r="AL1062" s="1909"/>
      <c r="AM1062" s="1909"/>
      <c r="AN1062" s="1909"/>
      <c r="AO1062" s="1909"/>
      <c r="AP1062" s="1909"/>
      <c r="AQ1062" s="1909"/>
      <c r="AR1062" s="1909"/>
      <c r="AS1062" s="1909"/>
      <c r="AT1062" s="1909"/>
      <c r="AU1062" s="1909"/>
      <c r="AV1062" s="1909"/>
      <c r="AW1062" s="1909"/>
      <c r="AX1062" s="1909"/>
      <c r="AY1062" s="1909"/>
      <c r="AZ1062" s="1909"/>
      <c r="BA1062" s="1909"/>
      <c r="BB1062" s="1909"/>
      <c r="BC1062" s="1909"/>
      <c r="BD1062" s="1909"/>
      <c r="BE1062" s="1909"/>
      <c r="BF1062" s="1909"/>
      <c r="BG1062" s="1909"/>
      <c r="BH1062" s="1909"/>
      <c r="BI1062" s="1909"/>
    </row>
    <row r="1063" spans="1:61">
      <c r="A1063" s="1956"/>
      <c r="B1063" s="1955"/>
      <c r="C1063" s="1955"/>
      <c r="D1063" s="1955"/>
      <c r="E1063" s="1955"/>
      <c r="F1063" s="1955"/>
      <c r="G1063" s="1955"/>
      <c r="H1063" s="1909"/>
      <c r="I1063" s="1909"/>
      <c r="J1063" s="1909"/>
      <c r="K1063" s="1909"/>
      <c r="L1063" s="1909"/>
      <c r="M1063" s="1909"/>
      <c r="N1063" s="1909"/>
      <c r="O1063" s="1909"/>
      <c r="P1063" s="1909"/>
      <c r="Q1063" s="1909"/>
      <c r="R1063" s="1909"/>
      <c r="S1063" s="1909"/>
      <c r="T1063" s="1909"/>
      <c r="U1063" s="1909"/>
      <c r="V1063" s="1909"/>
      <c r="W1063" s="1909"/>
      <c r="X1063" s="1909"/>
      <c r="Y1063" s="1909"/>
      <c r="Z1063" s="1909"/>
      <c r="AA1063" s="1909"/>
      <c r="AB1063" s="1909"/>
      <c r="AC1063" s="1909"/>
      <c r="AD1063" s="1909"/>
      <c r="AE1063" s="1909"/>
      <c r="AF1063" s="1909"/>
      <c r="AG1063" s="1909"/>
      <c r="AH1063" s="1909"/>
      <c r="AI1063" s="1909"/>
      <c r="AJ1063" s="1909"/>
      <c r="AK1063" s="1909"/>
      <c r="AL1063" s="1909"/>
      <c r="AM1063" s="1909"/>
      <c r="AN1063" s="1909"/>
      <c r="AO1063" s="1909"/>
      <c r="AP1063" s="1909"/>
      <c r="AQ1063" s="1909"/>
      <c r="AR1063" s="1909"/>
      <c r="AS1063" s="1909"/>
      <c r="AT1063" s="1909"/>
      <c r="AU1063" s="1909"/>
      <c r="AV1063" s="1909"/>
      <c r="AW1063" s="1909"/>
      <c r="AX1063" s="1909"/>
      <c r="AY1063" s="1909"/>
      <c r="AZ1063" s="1909"/>
      <c r="BA1063" s="1909"/>
      <c r="BB1063" s="1909"/>
      <c r="BC1063" s="1909"/>
      <c r="BD1063" s="1909"/>
      <c r="BE1063" s="1909"/>
      <c r="BF1063" s="1909"/>
      <c r="BG1063" s="1909"/>
      <c r="BH1063" s="1909"/>
      <c r="BI1063" s="1909"/>
    </row>
    <row r="1064" spans="1:61">
      <c r="A1064" s="1956"/>
      <c r="B1064" s="1955"/>
      <c r="C1064" s="1955"/>
      <c r="D1064" s="1955"/>
      <c r="E1064" s="1955"/>
      <c r="F1064" s="1955"/>
      <c r="G1064" s="1955"/>
      <c r="H1064" s="1909"/>
      <c r="I1064" s="1909"/>
      <c r="J1064" s="1909"/>
      <c r="K1064" s="1909"/>
      <c r="L1064" s="1909"/>
      <c r="M1064" s="1909"/>
      <c r="N1064" s="1909"/>
      <c r="O1064" s="1909"/>
      <c r="P1064" s="1909"/>
      <c r="Q1064" s="1909"/>
      <c r="R1064" s="1909"/>
      <c r="S1064" s="1909"/>
      <c r="T1064" s="1909"/>
      <c r="U1064" s="1909"/>
      <c r="V1064" s="1909"/>
      <c r="W1064" s="1909"/>
      <c r="X1064" s="1909"/>
      <c r="Y1064" s="1909"/>
      <c r="Z1064" s="1909"/>
      <c r="AA1064" s="1909"/>
      <c r="AB1064" s="1909"/>
      <c r="AC1064" s="1909"/>
      <c r="AD1064" s="1909"/>
      <c r="AE1064" s="1909"/>
      <c r="AF1064" s="1909"/>
      <c r="AG1064" s="1909"/>
      <c r="AH1064" s="1909"/>
      <c r="AI1064" s="1909"/>
      <c r="AJ1064" s="1909"/>
      <c r="AK1064" s="1909"/>
      <c r="AL1064" s="1909"/>
      <c r="AM1064" s="1909"/>
      <c r="AN1064" s="1909"/>
      <c r="AO1064" s="1909"/>
      <c r="AP1064" s="1909"/>
      <c r="AQ1064" s="1909"/>
      <c r="AR1064" s="1909"/>
      <c r="AS1064" s="1909"/>
      <c r="AT1064" s="1909"/>
      <c r="AU1064" s="1909"/>
      <c r="AV1064" s="1909"/>
      <c r="AW1064" s="1909"/>
      <c r="AX1064" s="1909"/>
      <c r="AY1064" s="1909"/>
      <c r="AZ1064" s="1909"/>
      <c r="BA1064" s="1909"/>
      <c r="BB1064" s="1909"/>
      <c r="BC1064" s="1909"/>
      <c r="BD1064" s="1909"/>
      <c r="BE1064" s="1909"/>
      <c r="BF1064" s="1909"/>
      <c r="BG1064" s="1909"/>
      <c r="BH1064" s="1909"/>
      <c r="BI1064" s="1909"/>
    </row>
    <row r="1065" spans="1:61">
      <c r="A1065" s="1956"/>
      <c r="B1065" s="1955"/>
      <c r="C1065" s="1955"/>
      <c r="D1065" s="1955"/>
      <c r="E1065" s="1955"/>
      <c r="F1065" s="1955"/>
      <c r="G1065" s="1955"/>
      <c r="H1065" s="1909"/>
      <c r="I1065" s="1909"/>
      <c r="J1065" s="1909"/>
      <c r="K1065" s="1909"/>
      <c r="L1065" s="1909"/>
      <c r="M1065" s="1909"/>
      <c r="N1065" s="1909"/>
      <c r="O1065" s="1909"/>
      <c r="P1065" s="1909"/>
      <c r="Q1065" s="1909"/>
      <c r="R1065" s="1909"/>
      <c r="S1065" s="1909"/>
      <c r="T1065" s="1909"/>
      <c r="U1065" s="1909"/>
      <c r="V1065" s="1909"/>
      <c r="W1065" s="1909"/>
      <c r="X1065" s="1909"/>
      <c r="Y1065" s="1909"/>
      <c r="Z1065" s="1909"/>
      <c r="AA1065" s="1909"/>
      <c r="AB1065" s="1909"/>
      <c r="AC1065" s="1909"/>
      <c r="AD1065" s="1909"/>
      <c r="AE1065" s="1909"/>
      <c r="AF1065" s="1909"/>
      <c r="AG1065" s="1909"/>
      <c r="AH1065" s="1909"/>
      <c r="AI1065" s="1909"/>
      <c r="AJ1065" s="1909"/>
      <c r="AK1065" s="1909"/>
      <c r="AL1065" s="1909"/>
      <c r="AM1065" s="1909"/>
      <c r="AN1065" s="1909"/>
      <c r="AO1065" s="1909"/>
      <c r="AP1065" s="1909"/>
      <c r="AQ1065" s="1909"/>
      <c r="AR1065" s="1909"/>
      <c r="AS1065" s="1909"/>
      <c r="AT1065" s="1909"/>
      <c r="AU1065" s="1909"/>
      <c r="AV1065" s="1909"/>
      <c r="AW1065" s="1909"/>
      <c r="AX1065" s="1909"/>
      <c r="AY1065" s="1909"/>
      <c r="AZ1065" s="1909"/>
      <c r="BA1065" s="1909"/>
      <c r="BB1065" s="1909"/>
      <c r="BC1065" s="1909"/>
      <c r="BD1065" s="1909"/>
      <c r="BE1065" s="1909"/>
      <c r="BF1065" s="1909"/>
      <c r="BG1065" s="1909"/>
      <c r="BH1065" s="1909"/>
      <c r="BI1065" s="1909"/>
    </row>
    <row r="1066" spans="1:61">
      <c r="A1066" s="1956"/>
      <c r="B1066" s="1955"/>
      <c r="C1066" s="1955"/>
      <c r="D1066" s="1955"/>
      <c r="E1066" s="1955"/>
      <c r="F1066" s="1955"/>
      <c r="G1066" s="1955"/>
      <c r="H1066" s="1909"/>
      <c r="I1066" s="1909"/>
      <c r="J1066" s="1909"/>
      <c r="K1066" s="1909"/>
      <c r="L1066" s="1909"/>
      <c r="M1066" s="1909"/>
      <c r="N1066" s="1909"/>
      <c r="O1066" s="1909"/>
      <c r="P1066" s="1909"/>
      <c r="Q1066" s="1909"/>
      <c r="R1066" s="1909"/>
      <c r="S1066" s="1909"/>
      <c r="T1066" s="1909"/>
      <c r="U1066" s="1909"/>
      <c r="V1066" s="1909"/>
      <c r="W1066" s="1909"/>
      <c r="X1066" s="1909"/>
      <c r="Y1066" s="1909"/>
      <c r="Z1066" s="1909"/>
      <c r="AA1066" s="1909"/>
      <c r="AB1066" s="1909"/>
      <c r="AC1066" s="1909"/>
      <c r="AD1066" s="1909"/>
      <c r="AE1066" s="1909"/>
      <c r="AF1066" s="1909"/>
      <c r="AG1066" s="1909"/>
      <c r="AH1066" s="1909"/>
      <c r="AI1066" s="1909"/>
      <c r="AJ1066" s="1909"/>
      <c r="AK1066" s="1909"/>
      <c r="AL1066" s="1909"/>
      <c r="AM1066" s="1909"/>
      <c r="AN1066" s="1909"/>
      <c r="AO1066" s="1909"/>
      <c r="AP1066" s="1909"/>
      <c r="AQ1066" s="1909"/>
      <c r="AR1066" s="1909"/>
      <c r="AS1066" s="1909"/>
      <c r="AT1066" s="1909"/>
      <c r="AU1066" s="1909"/>
      <c r="AV1066" s="1909"/>
      <c r="AW1066" s="1909"/>
      <c r="AX1066" s="1909"/>
      <c r="AY1066" s="1909"/>
      <c r="AZ1066" s="1909"/>
      <c r="BA1066" s="1909"/>
      <c r="BB1066" s="1909"/>
      <c r="BC1066" s="1909"/>
      <c r="BD1066" s="1909"/>
      <c r="BE1066" s="1909"/>
      <c r="BF1066" s="1909"/>
      <c r="BG1066" s="1909"/>
      <c r="BH1066" s="1909"/>
      <c r="BI1066" s="1909"/>
    </row>
    <row r="1067" spans="1:61">
      <c r="A1067" s="1956"/>
      <c r="B1067" s="1955"/>
      <c r="C1067" s="1955"/>
      <c r="D1067" s="1955"/>
      <c r="E1067" s="1955"/>
      <c r="F1067" s="1955"/>
      <c r="G1067" s="1955"/>
      <c r="H1067" s="1909"/>
      <c r="I1067" s="1909"/>
      <c r="J1067" s="1909"/>
      <c r="K1067" s="1909"/>
      <c r="L1067" s="1909"/>
      <c r="M1067" s="1909"/>
      <c r="N1067" s="1909"/>
      <c r="O1067" s="1909"/>
      <c r="P1067" s="1909"/>
      <c r="Q1067" s="1909"/>
      <c r="R1067" s="1909"/>
      <c r="S1067" s="1909"/>
      <c r="T1067" s="1909"/>
      <c r="U1067" s="1909"/>
      <c r="V1067" s="1909"/>
      <c r="W1067" s="1909"/>
      <c r="X1067" s="1909"/>
      <c r="Y1067" s="1909"/>
      <c r="Z1067" s="1909"/>
      <c r="AA1067" s="1909"/>
      <c r="AB1067" s="1909"/>
      <c r="AC1067" s="1909"/>
      <c r="AD1067" s="1909"/>
      <c r="AE1067" s="1909"/>
      <c r="AF1067" s="1909"/>
      <c r="AG1067" s="1909"/>
      <c r="AH1067" s="1909"/>
      <c r="AI1067" s="1909"/>
      <c r="AJ1067" s="1909"/>
      <c r="AK1067" s="1909"/>
      <c r="AL1067" s="1909"/>
      <c r="AM1067" s="1909"/>
      <c r="AN1067" s="1909"/>
      <c r="AO1067" s="1909"/>
      <c r="AP1067" s="1909"/>
      <c r="AQ1067" s="1909"/>
      <c r="AR1067" s="1909"/>
      <c r="AS1067" s="1909"/>
      <c r="AT1067" s="1909"/>
      <c r="AU1067" s="1909"/>
      <c r="AV1067" s="1909"/>
      <c r="AW1067" s="1909"/>
      <c r="AX1067" s="1909"/>
      <c r="AY1067" s="1909"/>
      <c r="AZ1067" s="1909"/>
      <c r="BA1067" s="1909"/>
      <c r="BB1067" s="1909"/>
      <c r="BC1067" s="1909"/>
      <c r="BD1067" s="1909"/>
      <c r="BE1067" s="1909"/>
      <c r="BF1067" s="1909"/>
      <c r="BG1067" s="1909"/>
      <c r="BH1067" s="1909"/>
      <c r="BI1067" s="1909"/>
    </row>
    <row r="1068" spans="1:61">
      <c r="A1068" s="1956"/>
      <c r="B1068" s="1955"/>
      <c r="C1068" s="1955"/>
      <c r="D1068" s="1955"/>
      <c r="E1068" s="1955"/>
      <c r="F1068" s="1955"/>
      <c r="G1068" s="1955"/>
      <c r="H1068" s="1909"/>
      <c r="I1068" s="1909"/>
      <c r="J1068" s="1909"/>
      <c r="K1068" s="1909"/>
      <c r="L1068" s="1909"/>
      <c r="M1068" s="1909"/>
      <c r="N1068" s="1909"/>
      <c r="O1068" s="1909"/>
      <c r="P1068" s="1909"/>
      <c r="Q1068" s="1909"/>
      <c r="R1068" s="1909"/>
      <c r="S1068" s="1909"/>
      <c r="T1068" s="1909"/>
      <c r="U1068" s="1909"/>
      <c r="V1068" s="1909"/>
      <c r="W1068" s="1909"/>
      <c r="X1068" s="1909"/>
      <c r="Y1068" s="1909"/>
      <c r="Z1068" s="1909"/>
      <c r="AA1068" s="1909"/>
      <c r="AB1068" s="1909"/>
      <c r="AC1068" s="1909"/>
      <c r="AD1068" s="1909"/>
      <c r="AE1068" s="1909"/>
      <c r="AF1068" s="1909"/>
      <c r="AG1068" s="1909"/>
      <c r="AH1068" s="1909"/>
      <c r="AI1068" s="1909"/>
      <c r="AJ1068" s="1909"/>
      <c r="AK1068" s="1909"/>
      <c r="AL1068" s="1909"/>
      <c r="AM1068" s="1909"/>
      <c r="AN1068" s="1909"/>
      <c r="AO1068" s="1909"/>
      <c r="AP1068" s="1909"/>
      <c r="AQ1068" s="1909"/>
      <c r="AR1068" s="1909"/>
      <c r="AS1068" s="1909"/>
      <c r="AT1068" s="1909"/>
      <c r="AU1068" s="1909"/>
      <c r="AV1068" s="1909"/>
      <c r="AW1068" s="1909"/>
      <c r="AX1068" s="1909"/>
      <c r="AY1068" s="1909"/>
      <c r="AZ1068" s="1909"/>
      <c r="BA1068" s="1909"/>
      <c r="BB1068" s="1909"/>
      <c r="BC1068" s="1909"/>
      <c r="BD1068" s="1909"/>
      <c r="BE1068" s="1909"/>
      <c r="BF1068" s="1909"/>
      <c r="BG1068" s="1909"/>
      <c r="BH1068" s="1909"/>
      <c r="BI1068" s="1909"/>
    </row>
    <row r="1069" spans="1:61">
      <c r="A1069" s="1956"/>
      <c r="B1069" s="1955"/>
      <c r="C1069" s="1955"/>
      <c r="D1069" s="1955"/>
      <c r="E1069" s="1955"/>
      <c r="F1069" s="1955"/>
      <c r="G1069" s="1955"/>
      <c r="H1069" s="1909"/>
      <c r="I1069" s="1909"/>
      <c r="J1069" s="1909"/>
      <c r="K1069" s="1909"/>
      <c r="L1069" s="1909"/>
      <c r="M1069" s="1909"/>
      <c r="N1069" s="1909"/>
      <c r="O1069" s="1909"/>
      <c r="P1069" s="1909"/>
      <c r="Q1069" s="1909"/>
      <c r="R1069" s="1909"/>
      <c r="S1069" s="1909"/>
      <c r="T1069" s="1909"/>
      <c r="U1069" s="1909"/>
      <c r="V1069" s="1909"/>
      <c r="W1069" s="1909"/>
      <c r="X1069" s="1909"/>
      <c r="Y1069" s="1909"/>
      <c r="Z1069" s="1909"/>
      <c r="AA1069" s="1909"/>
      <c r="AB1069" s="1909"/>
      <c r="AC1069" s="1909"/>
      <c r="AD1069" s="1909"/>
      <c r="AE1069" s="1909"/>
      <c r="AF1069" s="1909"/>
      <c r="AG1069" s="1909"/>
      <c r="AH1069" s="1909"/>
      <c r="AI1069" s="1909"/>
      <c r="AJ1069" s="1909"/>
      <c r="AK1069" s="1909"/>
      <c r="AL1069" s="1909"/>
      <c r="AM1069" s="1909"/>
      <c r="AN1069" s="1909"/>
      <c r="AO1069" s="1909"/>
      <c r="AP1069" s="1909"/>
      <c r="AQ1069" s="1909"/>
      <c r="AR1069" s="1909"/>
      <c r="AS1069" s="1909"/>
      <c r="AT1069" s="1909"/>
      <c r="AU1069" s="1909"/>
      <c r="AV1069" s="1909"/>
      <c r="AW1069" s="1909"/>
      <c r="AX1069" s="1909"/>
      <c r="AY1069" s="1909"/>
      <c r="AZ1069" s="1909"/>
      <c r="BA1069" s="1909"/>
      <c r="BB1069" s="1909"/>
      <c r="BC1069" s="1909"/>
      <c r="BD1069" s="1909"/>
      <c r="BE1069" s="1909"/>
      <c r="BF1069" s="1909"/>
      <c r="BG1069" s="1909"/>
      <c r="BH1069" s="1909"/>
      <c r="BI1069" s="1909"/>
    </row>
    <row r="1070" spans="1:61">
      <c r="A1070" s="1956"/>
      <c r="B1070" s="1955"/>
      <c r="C1070" s="1955"/>
      <c r="D1070" s="1955"/>
      <c r="E1070" s="1955"/>
      <c r="F1070" s="1955"/>
      <c r="G1070" s="1955"/>
      <c r="H1070" s="1909"/>
      <c r="I1070" s="1909"/>
      <c r="J1070" s="1909"/>
      <c r="K1070" s="1909"/>
      <c r="L1070" s="1909"/>
      <c r="M1070" s="1909"/>
      <c r="N1070" s="1909"/>
      <c r="O1070" s="1909"/>
      <c r="P1070" s="1909"/>
      <c r="Q1070" s="1909"/>
      <c r="R1070" s="1909"/>
      <c r="S1070" s="1909"/>
      <c r="T1070" s="1909"/>
      <c r="U1070" s="1909"/>
      <c r="V1070" s="1909"/>
      <c r="W1070" s="1909"/>
      <c r="X1070" s="1909"/>
      <c r="Y1070" s="1909"/>
      <c r="Z1070" s="1909"/>
      <c r="AA1070" s="1909"/>
      <c r="AB1070" s="1909"/>
      <c r="AC1070" s="1909"/>
      <c r="AD1070" s="1909"/>
      <c r="AE1070" s="1909"/>
      <c r="AF1070" s="1909"/>
      <c r="AG1070" s="1909"/>
      <c r="AH1070" s="1909"/>
      <c r="AI1070" s="1909"/>
      <c r="AJ1070" s="1909"/>
      <c r="AK1070" s="1909"/>
      <c r="AL1070" s="1909"/>
      <c r="AM1070" s="1909"/>
      <c r="AN1070" s="1909"/>
      <c r="AO1070" s="1909"/>
      <c r="AP1070" s="1909"/>
      <c r="AQ1070" s="1909"/>
      <c r="AR1070" s="1909"/>
      <c r="AS1070" s="1909"/>
      <c r="AT1070" s="1909"/>
      <c r="AU1070" s="1909"/>
      <c r="AV1070" s="1909"/>
      <c r="AW1070" s="1909"/>
      <c r="AX1070" s="1909"/>
      <c r="AY1070" s="1909"/>
      <c r="AZ1070" s="1909"/>
      <c r="BA1070" s="1909"/>
      <c r="BB1070" s="1909"/>
      <c r="BC1070" s="1909"/>
      <c r="BD1070" s="1909"/>
      <c r="BE1070" s="1909"/>
      <c r="BF1070" s="1909"/>
      <c r="BG1070" s="1909"/>
      <c r="BH1070" s="1909"/>
      <c r="BI1070" s="1909"/>
    </row>
    <row r="1071" spans="1:61">
      <c r="A1071" s="1956"/>
      <c r="B1071" s="1955"/>
      <c r="C1071" s="1955"/>
      <c r="D1071" s="1955"/>
      <c r="E1071" s="1955"/>
      <c r="F1071" s="1955"/>
      <c r="G1071" s="1955"/>
      <c r="H1071" s="1909"/>
      <c r="I1071" s="1909"/>
      <c r="J1071" s="1909"/>
      <c r="K1071" s="1909"/>
      <c r="L1071" s="1909"/>
      <c r="M1071" s="1909"/>
      <c r="N1071" s="1909"/>
      <c r="O1071" s="1909"/>
      <c r="P1071" s="1909"/>
      <c r="Q1071" s="1909"/>
      <c r="R1071" s="1909"/>
      <c r="S1071" s="1909"/>
      <c r="T1071" s="1909"/>
      <c r="U1071" s="1909"/>
      <c r="V1071" s="1909"/>
      <c r="W1071" s="1909"/>
      <c r="X1071" s="1909"/>
      <c r="Y1071" s="1909"/>
      <c r="Z1071" s="1909"/>
      <c r="AA1071" s="1909"/>
      <c r="AB1071" s="1909"/>
      <c r="AC1071" s="1909"/>
      <c r="AD1071" s="1909"/>
      <c r="AE1071" s="1909"/>
      <c r="AF1071" s="1909"/>
      <c r="AG1071" s="1909"/>
      <c r="AH1071" s="1909"/>
      <c r="AI1071" s="1909"/>
      <c r="AJ1071" s="1909"/>
      <c r="AK1071" s="1909"/>
      <c r="AL1071" s="1909"/>
      <c r="AM1071" s="1909"/>
      <c r="AN1071" s="1909"/>
      <c r="AO1071" s="1909"/>
      <c r="AP1071" s="1909"/>
      <c r="AQ1071" s="1909"/>
      <c r="AR1071" s="1909"/>
      <c r="AS1071" s="1909"/>
      <c r="AT1071" s="1909"/>
      <c r="AU1071" s="1909"/>
      <c r="AV1071" s="1909"/>
      <c r="AW1071" s="1909"/>
      <c r="AX1071" s="1909"/>
      <c r="AY1071" s="1909"/>
      <c r="AZ1071" s="1909"/>
      <c r="BA1071" s="1909"/>
      <c r="BB1071" s="1909"/>
      <c r="BC1071" s="1909"/>
      <c r="BD1071" s="1909"/>
      <c r="BE1071" s="1909"/>
      <c r="BF1071" s="1909"/>
      <c r="BG1071" s="1909"/>
      <c r="BH1071" s="1909"/>
      <c r="BI1071" s="1909"/>
    </row>
    <row r="1072" spans="1:61">
      <c r="A1072" s="1956"/>
      <c r="B1072" s="1955"/>
      <c r="C1072" s="1955"/>
      <c r="D1072" s="1955"/>
      <c r="E1072" s="1955"/>
      <c r="F1072" s="1955"/>
      <c r="G1072" s="1955"/>
      <c r="H1072" s="1909"/>
      <c r="I1072" s="1909"/>
      <c r="J1072" s="1909"/>
      <c r="K1072" s="1909"/>
      <c r="L1072" s="1909"/>
      <c r="M1072" s="1909"/>
      <c r="N1072" s="1909"/>
      <c r="O1072" s="1909"/>
      <c r="P1072" s="1909"/>
      <c r="Q1072" s="1909"/>
      <c r="R1072" s="1909"/>
      <c r="S1072" s="1909"/>
      <c r="T1072" s="1909"/>
      <c r="U1072" s="1909"/>
      <c r="V1072" s="1909"/>
      <c r="W1072" s="1909"/>
      <c r="X1072" s="1909"/>
      <c r="Y1072" s="1909"/>
      <c r="Z1072" s="1909"/>
      <c r="AA1072" s="1909"/>
      <c r="AB1072" s="1909"/>
      <c r="AC1072" s="1909"/>
      <c r="AD1072" s="1909"/>
      <c r="AE1072" s="1909"/>
      <c r="AF1072" s="1909"/>
      <c r="AG1072" s="1909"/>
      <c r="AH1072" s="1909"/>
      <c r="AI1072" s="1909"/>
      <c r="AJ1072" s="1909"/>
      <c r="AK1072" s="1909"/>
      <c r="AL1072" s="1909"/>
      <c r="AM1072" s="1909"/>
      <c r="AN1072" s="1909"/>
      <c r="AO1072" s="1909"/>
      <c r="AP1072" s="1909"/>
      <c r="AQ1072" s="1909"/>
      <c r="AR1072" s="1909"/>
      <c r="AS1072" s="1909"/>
      <c r="AT1072" s="1909"/>
      <c r="AU1072" s="1909"/>
      <c r="AV1072" s="1909"/>
      <c r="AW1072" s="1909"/>
      <c r="AX1072" s="1909"/>
      <c r="AY1072" s="1909"/>
      <c r="AZ1072" s="1909"/>
      <c r="BA1072" s="1909"/>
      <c r="BB1072" s="1909"/>
      <c r="BC1072" s="1909"/>
      <c r="BD1072" s="1909"/>
      <c r="BE1072" s="1909"/>
      <c r="BF1072" s="1909"/>
      <c r="BG1072" s="1909"/>
      <c r="BH1072" s="1909"/>
      <c r="BI1072" s="1909"/>
    </row>
    <row r="1073" spans="1:61">
      <c r="A1073" s="1956"/>
      <c r="B1073" s="1955"/>
      <c r="C1073" s="1955"/>
      <c r="D1073" s="1955"/>
      <c r="E1073" s="1955"/>
      <c r="F1073" s="1955"/>
      <c r="G1073" s="1955"/>
      <c r="H1073" s="1909"/>
      <c r="I1073" s="1909"/>
      <c r="J1073" s="1909"/>
      <c r="K1073" s="1909"/>
      <c r="L1073" s="1909"/>
      <c r="M1073" s="1909"/>
      <c r="N1073" s="1909"/>
      <c r="O1073" s="1909"/>
      <c r="P1073" s="1909"/>
      <c r="Q1073" s="1909"/>
      <c r="R1073" s="1909"/>
      <c r="S1073" s="1909"/>
      <c r="T1073" s="1909"/>
      <c r="U1073" s="1909"/>
      <c r="V1073" s="1909"/>
      <c r="W1073" s="1909"/>
      <c r="X1073" s="1909"/>
      <c r="Y1073" s="1909"/>
      <c r="Z1073" s="1909"/>
      <c r="AA1073" s="1909"/>
      <c r="AB1073" s="1909"/>
      <c r="AC1073" s="1909"/>
      <c r="AD1073" s="1909"/>
      <c r="AE1073" s="1909"/>
      <c r="AF1073" s="1909"/>
      <c r="AG1073" s="1909"/>
      <c r="AH1073" s="1909"/>
      <c r="AI1073" s="1909"/>
      <c r="AJ1073" s="1909"/>
      <c r="AK1073" s="1909"/>
      <c r="AL1073" s="1909"/>
      <c r="AM1073" s="1909"/>
      <c r="AN1073" s="1909"/>
      <c r="AO1073" s="1909"/>
      <c r="AP1073" s="1909"/>
      <c r="AQ1073" s="1909"/>
      <c r="AR1073" s="1909"/>
      <c r="AS1073" s="1909"/>
      <c r="AT1073" s="1909"/>
      <c r="AU1073" s="1909"/>
      <c r="AV1073" s="1909"/>
      <c r="AW1073" s="1909"/>
      <c r="AX1073" s="1909"/>
      <c r="AY1073" s="1909"/>
      <c r="AZ1073" s="1909"/>
      <c r="BA1073" s="1909"/>
      <c r="BB1073" s="1909"/>
      <c r="BC1073" s="1909"/>
      <c r="BD1073" s="1909"/>
      <c r="BE1073" s="1909"/>
      <c r="BF1073" s="1909"/>
      <c r="BG1073" s="1909"/>
      <c r="BH1073" s="1909"/>
      <c r="BI1073" s="1909"/>
    </row>
    <row r="1074" spans="1:61">
      <c r="A1074" s="1956"/>
      <c r="B1074" s="1955"/>
      <c r="C1074" s="1955"/>
      <c r="D1074" s="1955"/>
      <c r="E1074" s="1955"/>
      <c r="F1074" s="1955"/>
      <c r="G1074" s="1955"/>
      <c r="H1074" s="1909"/>
      <c r="I1074" s="1909"/>
      <c r="J1074" s="1909"/>
      <c r="K1074" s="1909"/>
      <c r="L1074" s="1909"/>
      <c r="M1074" s="1909"/>
      <c r="N1074" s="1909"/>
      <c r="O1074" s="1909"/>
      <c r="P1074" s="1909"/>
      <c r="Q1074" s="1909"/>
      <c r="R1074" s="1909"/>
      <c r="S1074" s="1909"/>
      <c r="T1074" s="1909"/>
      <c r="U1074" s="1909"/>
      <c r="V1074" s="1909"/>
      <c r="W1074" s="1909"/>
      <c r="X1074" s="1909"/>
      <c r="Y1074" s="1909"/>
      <c r="Z1074" s="1909"/>
      <c r="AA1074" s="1909"/>
      <c r="AB1074" s="1909"/>
      <c r="AC1074" s="1909"/>
      <c r="AD1074" s="1909"/>
      <c r="AE1074" s="1909"/>
      <c r="AF1074" s="1909"/>
      <c r="AG1074" s="1909"/>
      <c r="AH1074" s="1909"/>
      <c r="AI1074" s="1909"/>
      <c r="AJ1074" s="1909"/>
      <c r="AK1074" s="1909"/>
      <c r="AL1074" s="1909"/>
      <c r="AM1074" s="1909"/>
      <c r="AN1074" s="1909"/>
      <c r="AO1074" s="1909"/>
      <c r="AP1074" s="1909"/>
      <c r="AQ1074" s="1909"/>
      <c r="AR1074" s="1909"/>
      <c r="AS1074" s="1909"/>
      <c r="AT1074" s="1909"/>
      <c r="AU1074" s="1909"/>
      <c r="AV1074" s="1909"/>
      <c r="AW1074" s="1909"/>
      <c r="AX1074" s="1909"/>
      <c r="AY1074" s="1909"/>
      <c r="AZ1074" s="1909"/>
      <c r="BA1074" s="1909"/>
      <c r="BB1074" s="1909"/>
      <c r="BC1074" s="1909"/>
      <c r="BD1074" s="1909"/>
      <c r="BE1074" s="1909"/>
      <c r="BF1074" s="1909"/>
      <c r="BG1074" s="1909"/>
      <c r="BH1074" s="1909"/>
      <c r="BI1074" s="1909"/>
    </row>
    <row r="1075" spans="1:61">
      <c r="A1075" s="1956"/>
      <c r="B1075" s="1955"/>
      <c r="C1075" s="1955"/>
      <c r="D1075" s="1955"/>
      <c r="E1075" s="1955"/>
      <c r="F1075" s="1955"/>
      <c r="G1075" s="1955"/>
      <c r="H1075" s="1909"/>
      <c r="I1075" s="1909"/>
      <c r="J1075" s="1909"/>
      <c r="K1075" s="1909"/>
      <c r="L1075" s="1909"/>
      <c r="M1075" s="1909"/>
      <c r="N1075" s="1909"/>
      <c r="O1075" s="1909"/>
      <c r="P1075" s="1909"/>
      <c r="Q1075" s="1909"/>
      <c r="R1075" s="1909"/>
      <c r="S1075" s="1909"/>
      <c r="T1075" s="1909"/>
      <c r="U1075" s="1909"/>
      <c r="V1075" s="1909"/>
      <c r="W1075" s="1909"/>
      <c r="X1075" s="1909"/>
      <c r="Y1075" s="1909"/>
      <c r="Z1075" s="1909"/>
      <c r="AA1075" s="1909"/>
      <c r="AB1075" s="1909"/>
      <c r="AC1075" s="1909"/>
      <c r="AD1075" s="1909"/>
      <c r="AE1075" s="1909"/>
      <c r="AF1075" s="1909"/>
      <c r="AG1075" s="1909"/>
      <c r="AH1075" s="1909"/>
      <c r="AI1075" s="1909"/>
      <c r="AJ1075" s="1909"/>
      <c r="AK1075" s="1909"/>
      <c r="AL1075" s="1909"/>
      <c r="AM1075" s="1909"/>
      <c r="AN1075" s="1909"/>
      <c r="AO1075" s="1909"/>
      <c r="AP1075" s="1909"/>
      <c r="AQ1075" s="1909"/>
      <c r="AR1075" s="1909"/>
      <c r="AS1075" s="1909"/>
      <c r="AT1075" s="1909"/>
      <c r="AU1075" s="1909"/>
      <c r="AV1075" s="1909"/>
      <c r="AW1075" s="1909"/>
      <c r="AX1075" s="1909"/>
      <c r="AY1075" s="1909"/>
      <c r="AZ1075" s="1909"/>
      <c r="BA1075" s="1909"/>
      <c r="BB1075" s="1909"/>
      <c r="BC1075" s="1909"/>
      <c r="BD1075" s="1909"/>
      <c r="BE1075" s="1909"/>
      <c r="BF1075" s="1909"/>
      <c r="BG1075" s="1909"/>
      <c r="BH1075" s="1909"/>
      <c r="BI1075" s="1909"/>
    </row>
    <row r="1076" spans="1:61">
      <c r="A1076" s="1956"/>
      <c r="B1076" s="1955"/>
      <c r="C1076" s="1955"/>
      <c r="D1076" s="1955"/>
      <c r="E1076" s="1955"/>
      <c r="F1076" s="1955"/>
      <c r="G1076" s="1955"/>
      <c r="H1076" s="1909"/>
      <c r="I1076" s="1909"/>
      <c r="J1076" s="1909"/>
      <c r="K1076" s="1909"/>
      <c r="L1076" s="1909"/>
      <c r="M1076" s="1909"/>
      <c r="N1076" s="1909"/>
      <c r="O1076" s="1909"/>
      <c r="P1076" s="1909"/>
      <c r="Q1076" s="1909"/>
      <c r="R1076" s="1909"/>
      <c r="S1076" s="1909"/>
      <c r="T1076" s="1909"/>
      <c r="U1076" s="1909"/>
      <c r="V1076" s="1909"/>
      <c r="W1076" s="1909"/>
      <c r="X1076" s="1909"/>
      <c r="Y1076" s="1909"/>
      <c r="Z1076" s="1909"/>
      <c r="AA1076" s="1909"/>
      <c r="AB1076" s="1909"/>
      <c r="AC1076" s="1909"/>
      <c r="AD1076" s="1909"/>
      <c r="AE1076" s="1909"/>
      <c r="AF1076" s="1909"/>
      <c r="AG1076" s="1909"/>
      <c r="AH1076" s="1909"/>
      <c r="AI1076" s="1909"/>
      <c r="AJ1076" s="1909"/>
      <c r="AK1076" s="1909"/>
      <c r="AL1076" s="1909"/>
      <c r="AM1076" s="1909"/>
      <c r="AN1076" s="1909"/>
      <c r="AO1076" s="1909"/>
      <c r="AP1076" s="1909"/>
      <c r="AQ1076" s="1909"/>
      <c r="AR1076" s="1909"/>
      <c r="AS1076" s="1909"/>
      <c r="AT1076" s="1909"/>
      <c r="AU1076" s="1909"/>
      <c r="AV1076" s="1909"/>
      <c r="AW1076" s="1909"/>
      <c r="AX1076" s="1909"/>
      <c r="AY1076" s="1909"/>
      <c r="AZ1076" s="1909"/>
      <c r="BA1076" s="1909"/>
      <c r="BB1076" s="1909"/>
      <c r="BC1076" s="1909"/>
      <c r="BD1076" s="1909"/>
      <c r="BE1076" s="1909"/>
      <c r="BF1076" s="1909"/>
      <c r="BG1076" s="1909"/>
      <c r="BH1076" s="1909"/>
      <c r="BI1076" s="1909"/>
    </row>
    <row r="1077" spans="1:61">
      <c r="A1077" s="1956"/>
      <c r="B1077" s="1955"/>
      <c r="C1077" s="1955"/>
      <c r="D1077" s="1955"/>
      <c r="E1077" s="1955"/>
      <c r="F1077" s="1955"/>
      <c r="G1077" s="1955"/>
      <c r="H1077" s="1909"/>
      <c r="I1077" s="1909"/>
      <c r="J1077" s="1909"/>
      <c r="K1077" s="1909"/>
      <c r="L1077" s="1909"/>
      <c r="M1077" s="1909"/>
      <c r="N1077" s="1909"/>
      <c r="O1077" s="1909"/>
      <c r="P1077" s="1909"/>
      <c r="Q1077" s="1909"/>
      <c r="R1077" s="1909"/>
      <c r="S1077" s="1909"/>
      <c r="T1077" s="1909"/>
      <c r="U1077" s="1909"/>
      <c r="V1077" s="1909"/>
      <c r="W1077" s="1909"/>
      <c r="X1077" s="1909"/>
      <c r="Y1077" s="1909"/>
      <c r="Z1077" s="1909"/>
      <c r="AA1077" s="1909"/>
      <c r="AB1077" s="1909"/>
      <c r="AC1077" s="1909"/>
      <c r="AD1077" s="1909"/>
      <c r="AE1077" s="1909"/>
      <c r="AF1077" s="1909"/>
      <c r="AG1077" s="1909"/>
      <c r="AH1077" s="1909"/>
      <c r="AI1077" s="1909"/>
      <c r="AJ1077" s="1909"/>
      <c r="AK1077" s="1909"/>
      <c r="AL1077" s="1909"/>
      <c r="AM1077" s="1909"/>
      <c r="AN1077" s="1909"/>
      <c r="AO1077" s="1909"/>
      <c r="AP1077" s="1909"/>
      <c r="AQ1077" s="1909"/>
      <c r="AR1077" s="1909"/>
      <c r="AS1077" s="1909"/>
      <c r="AT1077" s="1909"/>
      <c r="AU1077" s="1909"/>
      <c r="AV1077" s="1909"/>
      <c r="AW1077" s="1909"/>
      <c r="AX1077" s="1909"/>
      <c r="AY1077" s="1909"/>
      <c r="AZ1077" s="1909"/>
      <c r="BA1077" s="1909"/>
      <c r="BB1077" s="1909"/>
      <c r="BC1077" s="1909"/>
      <c r="BD1077" s="1909"/>
      <c r="BE1077" s="1909"/>
      <c r="BF1077" s="1909"/>
      <c r="BG1077" s="1909"/>
      <c r="BH1077" s="1909"/>
      <c r="BI1077" s="1909"/>
    </row>
    <row r="1078" spans="1:61">
      <c r="A1078" s="1956"/>
      <c r="B1078" s="1955"/>
      <c r="C1078" s="1955"/>
      <c r="D1078" s="1955"/>
      <c r="E1078" s="1955"/>
      <c r="F1078" s="1955"/>
      <c r="G1078" s="1955"/>
      <c r="H1078" s="1909"/>
      <c r="I1078" s="1909"/>
      <c r="J1078" s="1909"/>
      <c r="K1078" s="1909"/>
      <c r="L1078" s="1909"/>
      <c r="M1078" s="1909"/>
      <c r="N1078" s="1909"/>
      <c r="O1078" s="1909"/>
      <c r="P1078" s="1909"/>
      <c r="Q1078" s="1909"/>
      <c r="R1078" s="1909"/>
      <c r="S1078" s="1909"/>
      <c r="T1078" s="1909"/>
      <c r="U1078" s="1909"/>
      <c r="V1078" s="1909"/>
      <c r="W1078" s="1909"/>
      <c r="X1078" s="1909"/>
      <c r="Y1078" s="1909"/>
      <c r="Z1078" s="1909"/>
      <c r="AA1078" s="1909"/>
      <c r="AB1078" s="1909"/>
      <c r="AC1078" s="1909"/>
      <c r="AD1078" s="1909"/>
      <c r="AE1078" s="1909"/>
      <c r="AF1078" s="1909"/>
      <c r="AG1078" s="1909"/>
      <c r="AH1078" s="1909"/>
      <c r="AI1078" s="1909"/>
      <c r="AJ1078" s="1909"/>
      <c r="AK1078" s="1909"/>
      <c r="AL1078" s="1909"/>
      <c r="AM1078" s="1909"/>
      <c r="AN1078" s="1909"/>
      <c r="AO1078" s="1909"/>
      <c r="AP1078" s="1909"/>
      <c r="AQ1078" s="1909"/>
      <c r="AR1078" s="1909"/>
      <c r="AS1078" s="1909"/>
      <c r="AT1078" s="1909"/>
      <c r="AU1078" s="1909"/>
      <c r="AV1078" s="1909"/>
      <c r="AW1078" s="1909"/>
      <c r="AX1078" s="1909"/>
      <c r="AY1078" s="1909"/>
      <c r="AZ1078" s="1909"/>
      <c r="BA1078" s="1909"/>
      <c r="BB1078" s="1909"/>
      <c r="BC1078" s="1909"/>
      <c r="BD1078" s="1909"/>
      <c r="BE1078" s="1909"/>
      <c r="BF1078" s="1909"/>
      <c r="BG1078" s="1909"/>
      <c r="BH1078" s="1909"/>
      <c r="BI1078" s="1909"/>
    </row>
    <row r="1079" spans="1:61">
      <c r="A1079" s="1956"/>
      <c r="B1079" s="1955"/>
      <c r="C1079" s="1955"/>
      <c r="D1079" s="1955"/>
      <c r="E1079" s="1955"/>
      <c r="F1079" s="1955"/>
      <c r="G1079" s="1955"/>
      <c r="H1079" s="1909"/>
      <c r="I1079" s="1909"/>
      <c r="J1079" s="1909"/>
      <c r="K1079" s="1909"/>
      <c r="L1079" s="1909"/>
      <c r="M1079" s="1909"/>
      <c r="N1079" s="1909"/>
      <c r="O1079" s="1909"/>
      <c r="P1079" s="1909"/>
      <c r="Q1079" s="1909"/>
      <c r="R1079" s="1909"/>
      <c r="S1079" s="1909"/>
      <c r="T1079" s="1909"/>
      <c r="U1079" s="1909"/>
      <c r="V1079" s="1909"/>
      <c r="W1079" s="1909"/>
      <c r="X1079" s="1909"/>
      <c r="Y1079" s="1909"/>
      <c r="Z1079" s="1909"/>
      <c r="AA1079" s="1909"/>
      <c r="AB1079" s="1909"/>
      <c r="AC1079" s="1909"/>
      <c r="AD1079" s="1909"/>
      <c r="AE1079" s="1909"/>
      <c r="AF1079" s="1909"/>
      <c r="AG1079" s="1909"/>
      <c r="AH1079" s="1909"/>
      <c r="AI1079" s="1909"/>
      <c r="AJ1079" s="1909"/>
      <c r="AK1079" s="1909"/>
      <c r="AL1079" s="1909"/>
      <c r="AM1079" s="1909"/>
      <c r="AN1079" s="1909"/>
      <c r="AO1079" s="1909"/>
      <c r="AP1079" s="1909"/>
      <c r="AQ1079" s="1909"/>
      <c r="AR1079" s="1909"/>
      <c r="AS1079" s="1909"/>
      <c r="AT1079" s="1909"/>
      <c r="AU1079" s="1909"/>
      <c r="AV1079" s="1909"/>
      <c r="AW1079" s="1909"/>
      <c r="AX1079" s="1909"/>
      <c r="AY1079" s="1909"/>
      <c r="AZ1079" s="1909"/>
      <c r="BA1079" s="1909"/>
      <c r="BB1079" s="1909"/>
      <c r="BC1079" s="1909"/>
      <c r="BD1079" s="1909"/>
      <c r="BE1079" s="1909"/>
      <c r="BF1079" s="1909"/>
      <c r="BG1079" s="1909"/>
      <c r="BH1079" s="1909"/>
      <c r="BI1079" s="1909"/>
    </row>
    <row r="1080" spans="1:61">
      <c r="A1080" s="1956"/>
      <c r="B1080" s="1955"/>
      <c r="C1080" s="1955"/>
      <c r="D1080" s="1955"/>
      <c r="E1080" s="1955"/>
      <c r="F1080" s="1955"/>
      <c r="G1080" s="1955"/>
      <c r="H1080" s="1909"/>
      <c r="I1080" s="1909"/>
      <c r="J1080" s="1909"/>
      <c r="K1080" s="1909"/>
      <c r="L1080" s="1909"/>
      <c r="M1080" s="1909"/>
      <c r="N1080" s="1909"/>
      <c r="O1080" s="1909"/>
      <c r="P1080" s="1909"/>
      <c r="Q1080" s="1909"/>
      <c r="R1080" s="1909"/>
      <c r="S1080" s="1909"/>
      <c r="T1080" s="1909"/>
      <c r="U1080" s="1909"/>
      <c r="V1080" s="1909"/>
      <c r="W1080" s="1909"/>
      <c r="X1080" s="1909"/>
      <c r="Y1080" s="1909"/>
      <c r="Z1080" s="1909"/>
      <c r="AA1080" s="1909"/>
      <c r="AB1080" s="1909"/>
      <c r="AC1080" s="1909"/>
      <c r="AD1080" s="1909"/>
      <c r="AE1080" s="1909"/>
      <c r="AF1080" s="1909"/>
      <c r="AG1080" s="1909"/>
      <c r="AH1080" s="1909"/>
      <c r="AI1080" s="1909"/>
      <c r="AJ1080" s="1909"/>
      <c r="AK1080" s="1909"/>
      <c r="AL1080" s="1909"/>
      <c r="AM1080" s="1909"/>
      <c r="AN1080" s="1909"/>
      <c r="AO1080" s="1909"/>
      <c r="AP1080" s="1909"/>
      <c r="AQ1080" s="1909"/>
      <c r="AR1080" s="1909"/>
      <c r="AS1080" s="1909"/>
      <c r="AT1080" s="1909"/>
      <c r="AU1080" s="1909"/>
      <c r="AV1080" s="1909"/>
      <c r="AW1080" s="1909"/>
      <c r="AX1080" s="1909"/>
      <c r="AY1080" s="1909"/>
      <c r="AZ1080" s="1909"/>
      <c r="BA1080" s="1909"/>
      <c r="BB1080" s="1909"/>
      <c r="BC1080" s="1909"/>
      <c r="BD1080" s="1909"/>
      <c r="BE1080" s="1909"/>
      <c r="BF1080" s="1909"/>
      <c r="BG1080" s="1909"/>
      <c r="BH1080" s="1909"/>
      <c r="BI1080" s="1909"/>
    </row>
    <row r="1081" spans="1:61">
      <c r="A1081" s="1956"/>
      <c r="B1081" s="1955"/>
      <c r="C1081" s="1955"/>
      <c r="D1081" s="1955"/>
      <c r="E1081" s="1955"/>
      <c r="F1081" s="1955"/>
      <c r="G1081" s="1955"/>
      <c r="H1081" s="1909"/>
      <c r="I1081" s="1909"/>
      <c r="J1081" s="1909"/>
      <c r="K1081" s="1909"/>
      <c r="L1081" s="1909"/>
      <c r="M1081" s="1909"/>
      <c r="N1081" s="1909"/>
      <c r="O1081" s="1909"/>
      <c r="P1081" s="1909"/>
      <c r="Q1081" s="1909"/>
      <c r="R1081" s="1909"/>
      <c r="S1081" s="1909"/>
      <c r="T1081" s="1909"/>
      <c r="U1081" s="1909"/>
      <c r="V1081" s="1909"/>
      <c r="W1081" s="1909"/>
      <c r="X1081" s="1909"/>
      <c r="Y1081" s="1909"/>
      <c r="Z1081" s="1909"/>
      <c r="AA1081" s="1909"/>
      <c r="AB1081" s="1909"/>
      <c r="AC1081" s="1909"/>
      <c r="AD1081" s="1909"/>
      <c r="AE1081" s="1909"/>
      <c r="AF1081" s="1909"/>
      <c r="AG1081" s="1909"/>
      <c r="AH1081" s="1909"/>
      <c r="AI1081" s="1909"/>
      <c r="AJ1081" s="1909"/>
      <c r="AK1081" s="1909"/>
      <c r="AL1081" s="1909"/>
      <c r="AM1081" s="1909"/>
      <c r="AN1081" s="1909"/>
      <c r="AO1081" s="1909"/>
      <c r="AP1081" s="1909"/>
      <c r="AQ1081" s="1909"/>
      <c r="AR1081" s="1909"/>
      <c r="AS1081" s="1909"/>
      <c r="AT1081" s="1909"/>
      <c r="AU1081" s="1909"/>
      <c r="AV1081" s="1909"/>
      <c r="AW1081" s="1909"/>
      <c r="AX1081" s="1909"/>
      <c r="AY1081" s="1909"/>
      <c r="AZ1081" s="1909"/>
      <c r="BA1081" s="1909"/>
      <c r="BB1081" s="1909"/>
      <c r="BC1081" s="1909"/>
      <c r="BD1081" s="1909"/>
      <c r="BE1081" s="1909"/>
      <c r="BF1081" s="1909"/>
      <c r="BG1081" s="1909"/>
      <c r="BH1081" s="1909"/>
      <c r="BI1081" s="1909"/>
    </row>
    <row r="1082" spans="1:61">
      <c r="A1082" s="1956"/>
      <c r="B1082" s="1955"/>
      <c r="C1082" s="1955"/>
      <c r="D1082" s="1955"/>
      <c r="E1082" s="1955"/>
      <c r="F1082" s="1955"/>
      <c r="G1082" s="1955"/>
      <c r="H1082" s="1909"/>
      <c r="I1082" s="1909"/>
      <c r="J1082" s="1909"/>
      <c r="K1082" s="1909"/>
      <c r="L1082" s="1909"/>
      <c r="M1082" s="1909"/>
      <c r="N1082" s="1909"/>
      <c r="O1082" s="1909"/>
      <c r="P1082" s="1909"/>
      <c r="Q1082" s="1909"/>
      <c r="R1082" s="1909"/>
      <c r="S1082" s="1909"/>
      <c r="T1082" s="1909"/>
      <c r="U1082" s="1909"/>
      <c r="V1082" s="1909"/>
      <c r="W1082" s="1909"/>
      <c r="X1082" s="1909"/>
      <c r="Y1082" s="1909"/>
      <c r="Z1082" s="1909"/>
      <c r="AA1082" s="1909"/>
      <c r="AB1082" s="1909"/>
      <c r="AC1082" s="1909"/>
      <c r="AD1082" s="1909"/>
      <c r="AE1082" s="1909"/>
      <c r="AF1082" s="1909"/>
      <c r="AG1082" s="1909"/>
      <c r="AH1082" s="1909"/>
      <c r="AI1082" s="1909"/>
      <c r="AJ1082" s="1909"/>
      <c r="AK1082" s="1909"/>
      <c r="AL1082" s="1909"/>
      <c r="AM1082" s="1909"/>
      <c r="AN1082" s="1909"/>
      <c r="AO1082" s="1909"/>
      <c r="AP1082" s="1909"/>
      <c r="AQ1082" s="1909"/>
      <c r="AR1082" s="1909"/>
      <c r="AS1082" s="1909"/>
      <c r="AT1082" s="1909"/>
      <c r="AU1082" s="1909"/>
      <c r="AV1082" s="1909"/>
      <c r="AW1082" s="1909"/>
      <c r="AX1082" s="1909"/>
      <c r="AY1082" s="1909"/>
      <c r="AZ1082" s="1909"/>
      <c r="BA1082" s="1909"/>
      <c r="BB1082" s="1909"/>
      <c r="BC1082" s="1909"/>
      <c r="BD1082" s="1909"/>
      <c r="BE1082" s="1909"/>
      <c r="BF1082" s="1909"/>
      <c r="BG1082" s="1909"/>
      <c r="BH1082" s="1909"/>
      <c r="BI1082" s="1909"/>
    </row>
    <row r="1083" spans="1:61">
      <c r="A1083" s="1956"/>
      <c r="B1083" s="1955"/>
      <c r="C1083" s="1955"/>
      <c r="D1083" s="1955"/>
      <c r="E1083" s="1955"/>
      <c r="F1083" s="1955"/>
      <c r="G1083" s="1955"/>
      <c r="H1083" s="1909"/>
      <c r="I1083" s="1909"/>
      <c r="J1083" s="1909"/>
      <c r="K1083" s="1909"/>
      <c r="L1083" s="1909"/>
      <c r="M1083" s="1909"/>
      <c r="N1083" s="1909"/>
      <c r="O1083" s="1909"/>
      <c r="P1083" s="1909"/>
      <c r="Q1083" s="1909"/>
      <c r="R1083" s="1909"/>
      <c r="S1083" s="1909"/>
      <c r="T1083" s="1909"/>
      <c r="U1083" s="1909"/>
      <c r="V1083" s="1909"/>
      <c r="W1083" s="1909"/>
      <c r="X1083" s="1909"/>
      <c r="Y1083" s="1909"/>
      <c r="Z1083" s="1909"/>
      <c r="AA1083" s="1909"/>
      <c r="AB1083" s="1909"/>
      <c r="AC1083" s="1909"/>
      <c r="AD1083" s="1909"/>
      <c r="AE1083" s="1909"/>
      <c r="AF1083" s="1909"/>
      <c r="AG1083" s="1909"/>
      <c r="AH1083" s="1909"/>
      <c r="AI1083" s="1909"/>
      <c r="AJ1083" s="1909"/>
      <c r="AK1083" s="1909"/>
      <c r="AL1083" s="1909"/>
      <c r="AM1083" s="1909"/>
      <c r="AN1083" s="1909"/>
      <c r="AO1083" s="1909"/>
      <c r="AP1083" s="1909"/>
      <c r="AQ1083" s="1909"/>
      <c r="AR1083" s="1909"/>
      <c r="AS1083" s="1909"/>
      <c r="AT1083" s="1909"/>
      <c r="AU1083" s="1909"/>
      <c r="AV1083" s="1909"/>
      <c r="AW1083" s="1909"/>
      <c r="AX1083" s="1909"/>
      <c r="AY1083" s="1909"/>
      <c r="AZ1083" s="1909"/>
      <c r="BA1083" s="1909"/>
      <c r="BB1083" s="1909"/>
      <c r="BC1083" s="1909"/>
      <c r="BD1083" s="1909"/>
      <c r="BE1083" s="1909"/>
      <c r="BF1083" s="1909"/>
      <c r="BG1083" s="1909"/>
      <c r="BH1083" s="1909"/>
      <c r="BI1083" s="1909"/>
    </row>
    <row r="1084" spans="1:61">
      <c r="A1084" s="1956"/>
      <c r="B1084" s="1955"/>
      <c r="C1084" s="1955"/>
      <c r="D1084" s="1955"/>
      <c r="E1084" s="1955"/>
      <c r="F1084" s="1955"/>
      <c r="G1084" s="1955"/>
      <c r="H1084" s="1909"/>
      <c r="I1084" s="1909"/>
      <c r="J1084" s="1909"/>
      <c r="K1084" s="1909"/>
      <c r="L1084" s="1909"/>
      <c r="M1084" s="1909"/>
      <c r="N1084" s="1909"/>
      <c r="O1084" s="1909"/>
      <c r="P1084" s="1909"/>
      <c r="Q1084" s="1909"/>
      <c r="R1084" s="1909"/>
      <c r="S1084" s="1909"/>
      <c r="T1084" s="1909"/>
      <c r="U1084" s="1909"/>
      <c r="V1084" s="1909"/>
      <c r="W1084" s="1909"/>
      <c r="X1084" s="1909"/>
      <c r="Y1084" s="1909"/>
      <c r="Z1084" s="1909"/>
      <c r="AA1084" s="1909"/>
      <c r="AB1084" s="1909"/>
      <c r="AC1084" s="1909"/>
      <c r="AD1084" s="1909"/>
      <c r="AE1084" s="1909"/>
      <c r="AF1084" s="1909"/>
      <c r="AG1084" s="1909"/>
      <c r="AH1084" s="1909"/>
      <c r="AI1084" s="1909"/>
      <c r="AJ1084" s="1909"/>
      <c r="AK1084" s="1909"/>
      <c r="AL1084" s="1909"/>
      <c r="AM1084" s="1909"/>
      <c r="AN1084" s="1909"/>
      <c r="AO1084" s="1909"/>
      <c r="AP1084" s="1909"/>
      <c r="AQ1084" s="1909"/>
      <c r="AR1084" s="1909"/>
      <c r="AS1084" s="1909"/>
      <c r="AT1084" s="1909"/>
      <c r="AU1084" s="1909"/>
      <c r="AV1084" s="1909"/>
      <c r="AW1084" s="1909"/>
      <c r="AX1084" s="1909"/>
      <c r="AY1084" s="1909"/>
      <c r="AZ1084" s="1909"/>
      <c r="BA1084" s="1909"/>
      <c r="BB1084" s="1909"/>
      <c r="BC1084" s="1909"/>
      <c r="BD1084" s="1909"/>
      <c r="BE1084" s="1909"/>
      <c r="BF1084" s="1909"/>
      <c r="BG1084" s="1909"/>
      <c r="BH1084" s="1909"/>
      <c r="BI1084" s="1909"/>
    </row>
    <row r="1085" spans="1:61">
      <c r="A1085" s="1956"/>
      <c r="B1085" s="1955"/>
      <c r="C1085" s="1955"/>
      <c r="D1085" s="1955"/>
      <c r="E1085" s="1955"/>
      <c r="F1085" s="1955"/>
      <c r="G1085" s="1955"/>
      <c r="H1085" s="1909"/>
      <c r="I1085" s="1909"/>
      <c r="J1085" s="1909"/>
      <c r="K1085" s="1909"/>
      <c r="L1085" s="1909"/>
      <c r="M1085" s="1909"/>
      <c r="N1085" s="1909"/>
      <c r="O1085" s="1909"/>
      <c r="P1085" s="1909"/>
      <c r="Q1085" s="1909"/>
      <c r="R1085" s="1909"/>
      <c r="S1085" s="1909"/>
      <c r="T1085" s="1909"/>
      <c r="U1085" s="1909"/>
      <c r="V1085" s="1909"/>
      <c r="W1085" s="1909"/>
      <c r="X1085" s="1909"/>
      <c r="Y1085" s="1909"/>
      <c r="Z1085" s="1909"/>
      <c r="AA1085" s="1909"/>
      <c r="AB1085" s="1909"/>
      <c r="AC1085" s="1909"/>
      <c r="AD1085" s="1909"/>
      <c r="AE1085" s="1909"/>
      <c r="AF1085" s="1909"/>
      <c r="AG1085" s="1909"/>
      <c r="AH1085" s="1909"/>
      <c r="AI1085" s="1909"/>
      <c r="AJ1085" s="1909"/>
      <c r="AK1085" s="1909"/>
      <c r="AL1085" s="1909"/>
      <c r="AM1085" s="1909"/>
      <c r="AN1085" s="1909"/>
      <c r="AO1085" s="1909"/>
      <c r="AP1085" s="1909"/>
      <c r="AQ1085" s="1909"/>
      <c r="AR1085" s="1909"/>
      <c r="AS1085" s="1909"/>
      <c r="AT1085" s="1909"/>
      <c r="AU1085" s="1909"/>
      <c r="AV1085" s="1909"/>
      <c r="AW1085" s="1909"/>
      <c r="AX1085" s="1909"/>
      <c r="AY1085" s="1909"/>
      <c r="AZ1085" s="1909"/>
      <c r="BA1085" s="1909"/>
      <c r="BB1085" s="1909"/>
      <c r="BC1085" s="1909"/>
      <c r="BD1085" s="1909"/>
      <c r="BE1085" s="1909"/>
      <c r="BF1085" s="1909"/>
      <c r="BG1085" s="1909"/>
      <c r="BH1085" s="1909"/>
      <c r="BI1085" s="1909"/>
    </row>
    <row r="1086" spans="1:61">
      <c r="A1086" s="1956"/>
      <c r="B1086" s="1955"/>
      <c r="C1086" s="1955"/>
      <c r="D1086" s="1955"/>
      <c r="E1086" s="1955"/>
      <c r="F1086" s="1955"/>
      <c r="G1086" s="1955"/>
      <c r="H1086" s="1909"/>
      <c r="I1086" s="1909"/>
      <c r="J1086" s="1909"/>
      <c r="K1086" s="1909"/>
      <c r="L1086" s="1909"/>
      <c r="M1086" s="1909"/>
      <c r="N1086" s="1909"/>
      <c r="O1086" s="1909"/>
      <c r="P1086" s="1909"/>
      <c r="Q1086" s="1909"/>
      <c r="R1086" s="1909"/>
      <c r="S1086" s="1909"/>
      <c r="T1086" s="1909"/>
      <c r="U1086" s="1909"/>
      <c r="V1086" s="1909"/>
      <c r="W1086" s="1909"/>
      <c r="X1086" s="1909"/>
      <c r="Y1086" s="1909"/>
      <c r="Z1086" s="1909"/>
      <c r="AA1086" s="1909"/>
      <c r="AB1086" s="1909"/>
      <c r="AC1086" s="1909"/>
      <c r="AD1086" s="1909"/>
      <c r="AE1086" s="1909"/>
      <c r="AF1086" s="1909"/>
      <c r="AG1086" s="1909"/>
      <c r="AH1086" s="1909"/>
      <c r="AI1086" s="1909"/>
      <c r="AJ1086" s="1909"/>
      <c r="AK1086" s="1909"/>
      <c r="AL1086" s="1909"/>
      <c r="AM1086" s="1909"/>
      <c r="AN1086" s="1909"/>
      <c r="AO1086" s="1909"/>
      <c r="AP1086" s="1909"/>
      <c r="AQ1086" s="1909"/>
      <c r="AR1086" s="1909"/>
      <c r="AS1086" s="1909"/>
      <c r="AT1086" s="1909"/>
      <c r="AU1086" s="1909"/>
      <c r="AV1086" s="1909"/>
      <c r="AW1086" s="1909"/>
      <c r="AX1086" s="1909"/>
      <c r="AY1086" s="1909"/>
      <c r="AZ1086" s="1909"/>
      <c r="BA1086" s="1909"/>
      <c r="BB1086" s="1909"/>
      <c r="BC1086" s="1909"/>
      <c r="BD1086" s="1909"/>
      <c r="BE1086" s="1909"/>
      <c r="BF1086" s="1909"/>
      <c r="BG1086" s="1909"/>
      <c r="BH1086" s="1909"/>
      <c r="BI1086" s="1909"/>
    </row>
    <row r="1087" spans="1:61">
      <c r="A1087" s="1956"/>
      <c r="B1087" s="1955"/>
      <c r="C1087" s="1955"/>
      <c r="D1087" s="1955"/>
      <c r="E1087" s="1955"/>
      <c r="F1087" s="1955"/>
      <c r="G1087" s="1955"/>
      <c r="H1087" s="1909"/>
      <c r="I1087" s="1909"/>
      <c r="J1087" s="1909"/>
      <c r="K1087" s="1909"/>
      <c r="L1087" s="1909"/>
      <c r="M1087" s="1909"/>
      <c r="N1087" s="1909"/>
      <c r="O1087" s="1909"/>
      <c r="P1087" s="1909"/>
      <c r="Q1087" s="1909"/>
      <c r="R1087" s="1909"/>
      <c r="S1087" s="1909"/>
      <c r="T1087" s="1909"/>
      <c r="U1087" s="1909"/>
      <c r="V1087" s="1909"/>
      <c r="W1087" s="1909"/>
      <c r="X1087" s="1909"/>
      <c r="Y1087" s="1909"/>
      <c r="Z1087" s="1909"/>
      <c r="AA1087" s="1909"/>
      <c r="AB1087" s="1909"/>
      <c r="AC1087" s="1909"/>
      <c r="AD1087" s="1909"/>
      <c r="AE1087" s="1909"/>
      <c r="AF1087" s="1909"/>
      <c r="AG1087" s="1909"/>
      <c r="AH1087" s="1909"/>
      <c r="AI1087" s="1909"/>
      <c r="AJ1087" s="1909"/>
      <c r="AK1087" s="1909"/>
      <c r="AL1087" s="1909"/>
      <c r="AM1087" s="1909"/>
      <c r="AN1087" s="1909"/>
      <c r="AO1087" s="1909"/>
      <c r="AP1087" s="1909"/>
      <c r="AQ1087" s="1909"/>
      <c r="AR1087" s="1909"/>
      <c r="AS1087" s="1909"/>
      <c r="AT1087" s="1909"/>
      <c r="AU1087" s="1909"/>
      <c r="AV1087" s="1909"/>
      <c r="AW1087" s="1909"/>
      <c r="AX1087" s="1909"/>
      <c r="AY1087" s="1909"/>
      <c r="AZ1087" s="1909"/>
      <c r="BA1087" s="1909"/>
      <c r="BB1087" s="1909"/>
      <c r="BC1087" s="1909"/>
      <c r="BD1087" s="1909"/>
      <c r="BE1087" s="1909"/>
      <c r="BF1087" s="1909"/>
      <c r="BG1087" s="1909"/>
      <c r="BH1087" s="1909"/>
      <c r="BI1087" s="1909"/>
    </row>
    <row r="1088" spans="1:61">
      <c r="A1088" s="1956"/>
      <c r="B1088" s="1955"/>
      <c r="C1088" s="1955"/>
      <c r="D1088" s="1955"/>
      <c r="E1088" s="1955"/>
      <c r="F1088" s="1955"/>
      <c r="G1088" s="1955"/>
      <c r="H1088" s="1909"/>
      <c r="I1088" s="1909"/>
      <c r="J1088" s="1909"/>
      <c r="K1088" s="1909"/>
      <c r="L1088" s="1909"/>
      <c r="M1088" s="1909"/>
      <c r="N1088" s="1909"/>
      <c r="O1088" s="1909"/>
      <c r="P1088" s="1909"/>
      <c r="Q1088" s="1909"/>
      <c r="R1088" s="1909"/>
      <c r="S1088" s="1909"/>
      <c r="T1088" s="1909"/>
      <c r="U1088" s="1909"/>
      <c r="V1088" s="1909"/>
      <c r="W1088" s="1909"/>
      <c r="X1088" s="1909"/>
      <c r="Y1088" s="1909"/>
      <c r="Z1088" s="1909"/>
      <c r="AA1088" s="1909"/>
      <c r="AB1088" s="1909"/>
      <c r="AC1088" s="1909"/>
      <c r="AD1088" s="1909"/>
      <c r="AE1088" s="1909"/>
      <c r="AF1088" s="1909"/>
      <c r="AG1088" s="1909"/>
      <c r="AH1088" s="1909"/>
      <c r="AI1088" s="1909"/>
      <c r="AJ1088" s="1909"/>
      <c r="AK1088" s="1909"/>
      <c r="AL1088" s="1909"/>
      <c r="AM1088" s="1909"/>
      <c r="AN1088" s="1909"/>
      <c r="AO1088" s="1909"/>
      <c r="AP1088" s="1909"/>
      <c r="AQ1088" s="1909"/>
      <c r="AR1088" s="1909"/>
      <c r="AS1088" s="1909"/>
      <c r="AT1088" s="1909"/>
      <c r="AU1088" s="1909"/>
      <c r="AV1088" s="1909"/>
      <c r="AW1088" s="1909"/>
      <c r="AX1088" s="1909"/>
      <c r="AY1088" s="1909"/>
      <c r="AZ1088" s="1909"/>
      <c r="BA1088" s="1909"/>
      <c r="BB1088" s="1909"/>
      <c r="BC1088" s="1909"/>
      <c r="BD1088" s="1909"/>
      <c r="BE1088" s="1909"/>
      <c r="BF1088" s="1909"/>
      <c r="BG1088" s="1909"/>
      <c r="BH1088" s="1909"/>
      <c r="BI1088" s="1909"/>
    </row>
    <row r="1089" spans="1:61">
      <c r="A1089" s="1956"/>
      <c r="B1089" s="1955"/>
      <c r="C1089" s="1955"/>
      <c r="D1089" s="1955"/>
      <c r="E1089" s="1955"/>
      <c r="F1089" s="1955"/>
      <c r="G1089" s="1955"/>
      <c r="H1089" s="1909"/>
      <c r="I1089" s="1909"/>
      <c r="J1089" s="1909"/>
      <c r="K1089" s="1909"/>
      <c r="L1089" s="1909"/>
      <c r="M1089" s="1909"/>
      <c r="N1089" s="1909"/>
      <c r="O1089" s="1909"/>
      <c r="P1089" s="1909"/>
      <c r="Q1089" s="1909"/>
      <c r="R1089" s="1909"/>
      <c r="S1089" s="1909"/>
      <c r="T1089" s="1909"/>
      <c r="U1089" s="1909"/>
      <c r="V1089" s="1909"/>
      <c r="W1089" s="1909"/>
      <c r="X1089" s="1909"/>
      <c r="Y1089" s="1909"/>
      <c r="Z1089" s="1909"/>
      <c r="AA1089" s="1909"/>
      <c r="AB1089" s="1909"/>
      <c r="AC1089" s="1909"/>
      <c r="AD1089" s="1909"/>
      <c r="AE1089" s="1909"/>
      <c r="AF1089" s="1909"/>
      <c r="AG1089" s="1909"/>
      <c r="AH1089" s="1909"/>
      <c r="AI1089" s="1909"/>
      <c r="AJ1089" s="1909"/>
      <c r="AK1089" s="1909"/>
      <c r="AL1089" s="1909"/>
      <c r="AM1089" s="1909"/>
      <c r="AN1089" s="1909"/>
      <c r="AO1089" s="1909"/>
      <c r="AP1089" s="1909"/>
      <c r="AQ1089" s="1909"/>
      <c r="AR1089" s="1909"/>
      <c r="AS1089" s="1909"/>
      <c r="AT1089" s="1909"/>
      <c r="AU1089" s="1909"/>
      <c r="AV1089" s="1909"/>
      <c r="AW1089" s="1909"/>
      <c r="AX1089" s="1909"/>
      <c r="AY1089" s="1909"/>
      <c r="AZ1089" s="1909"/>
      <c r="BA1089" s="1909"/>
      <c r="BB1089" s="1909"/>
      <c r="BC1089" s="1909"/>
      <c r="BD1089" s="1909"/>
      <c r="BE1089" s="1909"/>
      <c r="BF1089" s="1909"/>
      <c r="BG1089" s="1909"/>
      <c r="BH1089" s="1909"/>
      <c r="BI1089" s="1909"/>
    </row>
    <row r="1090" spans="1:61">
      <c r="A1090" s="1956"/>
      <c r="B1090" s="1955"/>
      <c r="C1090" s="1955"/>
      <c r="D1090" s="1955"/>
      <c r="E1090" s="1955"/>
      <c r="F1090" s="1955"/>
      <c r="G1090" s="1955"/>
      <c r="H1090" s="1909"/>
      <c r="I1090" s="1909"/>
      <c r="J1090" s="1909"/>
      <c r="K1090" s="1909"/>
      <c r="L1090" s="1909"/>
      <c r="M1090" s="1909"/>
      <c r="N1090" s="1909"/>
      <c r="O1090" s="1909"/>
      <c r="P1090" s="1909"/>
      <c r="Q1090" s="1909"/>
      <c r="R1090" s="1909"/>
      <c r="S1090" s="1909"/>
      <c r="T1090" s="1909"/>
      <c r="U1090" s="1909"/>
      <c r="V1090" s="1909"/>
      <c r="W1090" s="1909"/>
      <c r="X1090" s="1909"/>
      <c r="Y1090" s="1909"/>
      <c r="Z1090" s="1909"/>
      <c r="AA1090" s="1909"/>
      <c r="AB1090" s="1909"/>
      <c r="AC1090" s="1909"/>
      <c r="AD1090" s="1909"/>
      <c r="AE1090" s="1909"/>
      <c r="AF1090" s="1909"/>
      <c r="AG1090" s="1909"/>
      <c r="AH1090" s="1909"/>
      <c r="AI1090" s="1909"/>
      <c r="AJ1090" s="1909"/>
      <c r="AK1090" s="1909"/>
      <c r="AL1090" s="1909"/>
      <c r="AM1090" s="1909"/>
      <c r="AN1090" s="1909"/>
      <c r="AO1090" s="1909"/>
      <c r="AP1090" s="1909"/>
      <c r="AQ1090" s="1909"/>
      <c r="AR1090" s="1909"/>
      <c r="AS1090" s="1909"/>
      <c r="AT1090" s="1909"/>
      <c r="AU1090" s="1909"/>
      <c r="AV1090" s="1909"/>
      <c r="AW1090" s="1909"/>
      <c r="AX1090" s="1909"/>
      <c r="AY1090" s="1909"/>
      <c r="AZ1090" s="1909"/>
      <c r="BA1090" s="1909"/>
      <c r="BB1090" s="1909"/>
      <c r="BC1090" s="1909"/>
      <c r="BD1090" s="1909"/>
      <c r="BE1090" s="1909"/>
      <c r="BF1090" s="1909"/>
      <c r="BG1090" s="1909"/>
      <c r="BH1090" s="1909"/>
      <c r="BI1090" s="1909"/>
    </row>
    <row r="1091" spans="1:61">
      <c r="A1091" s="1956"/>
      <c r="B1091" s="1955"/>
      <c r="C1091" s="1955"/>
      <c r="D1091" s="1955"/>
      <c r="E1091" s="1955"/>
      <c r="F1091" s="1955"/>
      <c r="G1091" s="1955"/>
      <c r="H1091" s="1909"/>
      <c r="I1091" s="1909"/>
      <c r="J1091" s="1909"/>
      <c r="K1091" s="1909"/>
      <c r="L1091" s="1909"/>
      <c r="M1091" s="1909"/>
      <c r="N1091" s="1909"/>
      <c r="O1091" s="1909"/>
      <c r="P1091" s="1909"/>
      <c r="Q1091" s="1909"/>
      <c r="R1091" s="1909"/>
      <c r="S1091" s="1909"/>
      <c r="T1091" s="1909"/>
      <c r="U1091" s="1909"/>
      <c r="V1091" s="1909"/>
      <c r="W1091" s="1909"/>
      <c r="X1091" s="1909"/>
      <c r="Y1091" s="1909"/>
      <c r="Z1091" s="1909"/>
      <c r="AA1091" s="1909"/>
      <c r="AB1091" s="1909"/>
      <c r="AC1091" s="1909"/>
      <c r="AD1091" s="1909"/>
      <c r="AE1091" s="1909"/>
      <c r="AF1091" s="1909"/>
      <c r="AG1091" s="1909"/>
      <c r="AH1091" s="1909"/>
      <c r="AI1091" s="1909"/>
      <c r="AJ1091" s="1909"/>
      <c r="AK1091" s="1909"/>
      <c r="AL1091" s="1909"/>
      <c r="AM1091" s="1909"/>
      <c r="AN1091" s="1909"/>
      <c r="AO1091" s="1909"/>
      <c r="AP1091" s="1909"/>
      <c r="AQ1091" s="1909"/>
      <c r="AR1091" s="1909"/>
      <c r="AS1091" s="1909"/>
      <c r="AT1091" s="1909"/>
      <c r="AU1091" s="1909"/>
      <c r="AV1091" s="1909"/>
      <c r="AW1091" s="1909"/>
      <c r="AX1091" s="1909"/>
      <c r="AY1091" s="1909"/>
      <c r="AZ1091" s="1909"/>
      <c r="BA1091" s="1909"/>
      <c r="BB1091" s="1909"/>
      <c r="BC1091" s="1909"/>
      <c r="BD1091" s="1909"/>
      <c r="BE1091" s="1909"/>
      <c r="BF1091" s="1909"/>
      <c r="BG1091" s="1909"/>
      <c r="BH1091" s="1909"/>
      <c r="BI1091" s="1909"/>
    </row>
    <row r="1092" spans="1:61">
      <c r="A1092" s="1956"/>
      <c r="B1092" s="1955"/>
      <c r="C1092" s="1955"/>
      <c r="D1092" s="1955"/>
      <c r="E1092" s="1955"/>
      <c r="F1092" s="1955"/>
      <c r="G1092" s="1955"/>
      <c r="H1092" s="1909"/>
      <c r="I1092" s="1909"/>
      <c r="J1092" s="1909"/>
      <c r="K1092" s="1909"/>
      <c r="L1092" s="1909"/>
      <c r="M1092" s="1909"/>
      <c r="N1092" s="1909"/>
      <c r="O1092" s="1909"/>
      <c r="P1092" s="1909"/>
      <c r="Q1092" s="1909"/>
      <c r="R1092" s="1909"/>
      <c r="S1092" s="1909"/>
      <c r="T1092" s="1909"/>
      <c r="U1092" s="1909"/>
      <c r="V1092" s="1909"/>
      <c r="W1092" s="1909"/>
      <c r="X1092" s="1909"/>
      <c r="Y1092" s="1909"/>
      <c r="Z1092" s="1909"/>
      <c r="AA1092" s="1909"/>
      <c r="AB1092" s="1909"/>
      <c r="AC1092" s="1909"/>
      <c r="AD1092" s="1909"/>
      <c r="AE1092" s="1909"/>
      <c r="AF1092" s="1909"/>
      <c r="AG1092" s="1909"/>
      <c r="AH1092" s="1909"/>
      <c r="AI1092" s="1909"/>
      <c r="AJ1092" s="1909"/>
      <c r="AK1092" s="1909"/>
      <c r="AL1092" s="1909"/>
      <c r="AM1092" s="1909"/>
      <c r="AN1092" s="1909"/>
      <c r="AO1092" s="1909"/>
      <c r="AP1092" s="1909"/>
      <c r="AQ1092" s="1909"/>
      <c r="AR1092" s="1909"/>
      <c r="AS1092" s="1909"/>
      <c r="AT1092" s="1909"/>
      <c r="AU1092" s="1909"/>
      <c r="AV1092" s="1909"/>
      <c r="AW1092" s="1909"/>
      <c r="AX1092" s="1909"/>
      <c r="AY1092" s="1909"/>
      <c r="AZ1092" s="1909"/>
      <c r="BA1092" s="1909"/>
      <c r="BB1092" s="1909"/>
      <c r="BC1092" s="1909"/>
      <c r="BD1092" s="1909"/>
      <c r="BE1092" s="1909"/>
      <c r="BF1092" s="1909"/>
      <c r="BG1092" s="1909"/>
      <c r="BH1092" s="1909"/>
      <c r="BI1092" s="1909"/>
    </row>
    <row r="1093" spans="1:61">
      <c r="A1093" s="1956"/>
      <c r="B1093" s="1955"/>
      <c r="C1093" s="1955"/>
      <c r="D1093" s="1955"/>
      <c r="E1093" s="1955"/>
      <c r="F1093" s="1955"/>
      <c r="G1093" s="1955"/>
      <c r="H1093" s="1909"/>
      <c r="I1093" s="1909"/>
      <c r="J1093" s="1909"/>
      <c r="K1093" s="1909"/>
      <c r="L1093" s="1909"/>
      <c r="M1093" s="1909"/>
      <c r="N1093" s="1909"/>
      <c r="O1093" s="1909"/>
      <c r="P1093" s="1909"/>
      <c r="Q1093" s="1909"/>
      <c r="R1093" s="1909"/>
      <c r="S1093" s="1909"/>
      <c r="T1093" s="1909"/>
      <c r="U1093" s="1909"/>
      <c r="V1093" s="1909"/>
      <c r="W1093" s="1909"/>
      <c r="X1093" s="1909"/>
      <c r="Y1093" s="1909"/>
      <c r="Z1093" s="1909"/>
      <c r="AA1093" s="1909"/>
      <c r="AB1093" s="1909"/>
      <c r="AC1093" s="1909"/>
      <c r="AD1093" s="1909"/>
      <c r="AE1093" s="1909"/>
      <c r="AF1093" s="1909"/>
      <c r="AG1093" s="1909"/>
      <c r="AH1093" s="1909"/>
      <c r="AI1093" s="1909"/>
      <c r="AJ1093" s="1909"/>
      <c r="AK1093" s="1909"/>
      <c r="AL1093" s="1909"/>
      <c r="AM1093" s="1909"/>
      <c r="AN1093" s="1909"/>
      <c r="AO1093" s="1909"/>
      <c r="AP1093" s="1909"/>
      <c r="AQ1093" s="1909"/>
      <c r="AR1093" s="1909"/>
      <c r="AS1093" s="1909"/>
      <c r="AT1093" s="1909"/>
      <c r="AU1093" s="1909"/>
      <c r="AV1093" s="1909"/>
      <c r="AW1093" s="1909"/>
      <c r="AX1093" s="1909"/>
      <c r="AY1093" s="1909"/>
      <c r="AZ1093" s="1909"/>
      <c r="BA1093" s="1909"/>
      <c r="BB1093" s="1909"/>
      <c r="BC1093" s="1909"/>
      <c r="BD1093" s="1909"/>
      <c r="BE1093" s="1909"/>
      <c r="BF1093" s="1909"/>
      <c r="BG1093" s="1909"/>
      <c r="BH1093" s="1909"/>
      <c r="BI1093" s="1909"/>
    </row>
    <row r="1094" spans="1:61">
      <c r="A1094" s="1956"/>
      <c r="B1094" s="1955"/>
      <c r="C1094" s="1955"/>
      <c r="D1094" s="1955"/>
      <c r="E1094" s="1955"/>
      <c r="F1094" s="1955"/>
      <c r="G1094" s="1955"/>
      <c r="H1094" s="1909"/>
      <c r="I1094" s="1909"/>
      <c r="J1094" s="1909"/>
      <c r="K1094" s="1909"/>
      <c r="L1094" s="1909"/>
      <c r="M1094" s="1909"/>
      <c r="N1094" s="1909"/>
      <c r="O1094" s="1909"/>
      <c r="P1094" s="1909"/>
      <c r="Q1094" s="1909"/>
      <c r="R1094" s="1909"/>
      <c r="S1094" s="1909"/>
      <c r="T1094" s="1909"/>
      <c r="U1094" s="1909"/>
      <c r="V1094" s="1909"/>
      <c r="W1094" s="1909"/>
      <c r="X1094" s="1909"/>
      <c r="Y1094" s="1909"/>
      <c r="Z1094" s="1909"/>
      <c r="AA1094" s="1909"/>
      <c r="AB1094" s="1909"/>
      <c r="AC1094" s="1909"/>
      <c r="AD1094" s="1909"/>
      <c r="AE1094" s="1909"/>
      <c r="AF1094" s="1909"/>
      <c r="AG1094" s="1909"/>
      <c r="AH1094" s="1909"/>
      <c r="AI1094" s="1909"/>
      <c r="AJ1094" s="1909"/>
      <c r="AK1094" s="1909"/>
      <c r="AL1094" s="1909"/>
      <c r="AM1094" s="1909"/>
      <c r="AN1094" s="1909"/>
      <c r="AO1094" s="1909"/>
      <c r="AP1094" s="1909"/>
      <c r="AQ1094" s="1909"/>
      <c r="AR1094" s="1909"/>
      <c r="AS1094" s="1909"/>
      <c r="AT1094" s="1909"/>
      <c r="AU1094" s="1909"/>
      <c r="AV1094" s="1909"/>
      <c r="AW1094" s="1909"/>
      <c r="AX1094" s="1909"/>
      <c r="AY1094" s="1909"/>
      <c r="AZ1094" s="1909"/>
      <c r="BA1094" s="1909"/>
      <c r="BB1094" s="1909"/>
      <c r="BC1094" s="1909"/>
      <c r="BD1094" s="1909"/>
      <c r="BE1094" s="1909"/>
      <c r="BF1094" s="1909"/>
      <c r="BG1094" s="1909"/>
      <c r="BH1094" s="1909"/>
      <c r="BI1094" s="1909"/>
    </row>
    <row r="1095" spans="1:61">
      <c r="A1095" s="1956"/>
      <c r="B1095" s="1955"/>
      <c r="C1095" s="1955"/>
      <c r="D1095" s="1955"/>
      <c r="E1095" s="1955"/>
      <c r="F1095" s="1955"/>
      <c r="G1095" s="1955"/>
      <c r="H1095" s="1909"/>
      <c r="I1095" s="1909"/>
      <c r="J1095" s="1909"/>
      <c r="K1095" s="1909"/>
      <c r="L1095" s="1909"/>
      <c r="M1095" s="1909"/>
      <c r="N1095" s="1909"/>
      <c r="O1095" s="1909"/>
      <c r="P1095" s="1909"/>
      <c r="Q1095" s="1909"/>
      <c r="R1095" s="1909"/>
      <c r="S1095" s="1909"/>
      <c r="T1095" s="1909"/>
      <c r="U1095" s="1909"/>
      <c r="V1095" s="1909"/>
      <c r="W1095" s="1909"/>
      <c r="X1095" s="1909"/>
      <c r="Y1095" s="1909"/>
      <c r="Z1095" s="1909"/>
      <c r="AA1095" s="1909"/>
      <c r="AB1095" s="1909"/>
      <c r="AC1095" s="1909"/>
      <c r="AD1095" s="1909"/>
      <c r="AE1095" s="1909"/>
      <c r="AF1095" s="1909"/>
      <c r="AG1095" s="1909"/>
      <c r="AH1095" s="1909"/>
      <c r="AI1095" s="1909"/>
      <c r="AJ1095" s="1909"/>
      <c r="AK1095" s="1909"/>
      <c r="AL1095" s="1909"/>
      <c r="AM1095" s="1909"/>
      <c r="AN1095" s="1909"/>
      <c r="AO1095" s="1909"/>
      <c r="AP1095" s="1909"/>
      <c r="AQ1095" s="1909"/>
      <c r="AR1095" s="1909"/>
      <c r="AS1095" s="1909"/>
      <c r="AT1095" s="1909"/>
      <c r="AU1095" s="1909"/>
      <c r="AV1095" s="1909"/>
      <c r="AW1095" s="1909"/>
      <c r="AX1095" s="1909"/>
      <c r="AY1095" s="1909"/>
      <c r="AZ1095" s="1909"/>
      <c r="BA1095" s="1909"/>
      <c r="BB1095" s="1909"/>
      <c r="BC1095" s="1909"/>
      <c r="BD1095" s="1909"/>
      <c r="BE1095" s="1909"/>
      <c r="BF1095" s="1909"/>
      <c r="BG1095" s="1909"/>
      <c r="BH1095" s="1909"/>
      <c r="BI1095" s="1909"/>
    </row>
    <row r="1096" spans="1:61">
      <c r="A1096" s="1956"/>
      <c r="B1096" s="1955"/>
      <c r="C1096" s="1955"/>
      <c r="D1096" s="1955"/>
      <c r="E1096" s="1955"/>
      <c r="F1096" s="1955"/>
      <c r="G1096" s="1955"/>
      <c r="H1096" s="1909"/>
      <c r="I1096" s="1909"/>
      <c r="J1096" s="1909"/>
      <c r="K1096" s="1909"/>
      <c r="L1096" s="1909"/>
      <c r="M1096" s="1909"/>
      <c r="N1096" s="1909"/>
      <c r="O1096" s="1909"/>
      <c r="P1096" s="1909"/>
      <c r="Q1096" s="1909"/>
      <c r="R1096" s="1909"/>
      <c r="S1096" s="1909"/>
      <c r="T1096" s="1909"/>
      <c r="U1096" s="1909"/>
      <c r="V1096" s="1909"/>
      <c r="W1096" s="1909"/>
      <c r="X1096" s="1909"/>
      <c r="Y1096" s="1909"/>
      <c r="Z1096" s="1909"/>
      <c r="AA1096" s="1909"/>
      <c r="AB1096" s="1909"/>
      <c r="AC1096" s="1909"/>
      <c r="AD1096" s="1909"/>
      <c r="AE1096" s="1909"/>
      <c r="AF1096" s="1909"/>
      <c r="AG1096" s="1909"/>
      <c r="AH1096" s="1909"/>
      <c r="AI1096" s="1909"/>
      <c r="AJ1096" s="1909"/>
      <c r="AK1096" s="1909"/>
      <c r="AL1096" s="1909"/>
      <c r="AM1096" s="1909"/>
      <c r="AN1096" s="1909"/>
      <c r="AO1096" s="1909"/>
      <c r="AP1096" s="1909"/>
      <c r="AQ1096" s="1909"/>
      <c r="AR1096" s="1909"/>
      <c r="AS1096" s="1909"/>
      <c r="AT1096" s="1909"/>
      <c r="AU1096" s="1909"/>
      <c r="AV1096" s="1909"/>
      <c r="AW1096" s="1909"/>
      <c r="AX1096" s="1909"/>
      <c r="AY1096" s="1909"/>
      <c r="AZ1096" s="1909"/>
      <c r="BA1096" s="1909"/>
      <c r="BB1096" s="1909"/>
      <c r="BC1096" s="1909"/>
      <c r="BD1096" s="1909"/>
      <c r="BE1096" s="1909"/>
      <c r="BF1096" s="1909"/>
      <c r="BG1096" s="1909"/>
      <c r="BH1096" s="1909"/>
      <c r="BI1096" s="1909"/>
    </row>
    <row r="1097" spans="1:61">
      <c r="A1097" s="1956"/>
      <c r="B1097" s="1955"/>
      <c r="C1097" s="1955"/>
      <c r="D1097" s="1955"/>
      <c r="E1097" s="1955"/>
      <c r="F1097" s="1955"/>
      <c r="G1097" s="1955"/>
      <c r="H1097" s="1909"/>
      <c r="I1097" s="1909"/>
      <c r="J1097" s="1909"/>
      <c r="K1097" s="1909"/>
      <c r="L1097" s="1909"/>
      <c r="M1097" s="1909"/>
      <c r="N1097" s="1909"/>
      <c r="O1097" s="1909"/>
      <c r="P1097" s="1909"/>
      <c r="Q1097" s="1909"/>
      <c r="R1097" s="1909"/>
      <c r="S1097" s="1909"/>
      <c r="T1097" s="1909"/>
      <c r="U1097" s="1909"/>
      <c r="V1097" s="1909"/>
      <c r="W1097" s="1909"/>
      <c r="X1097" s="1909"/>
      <c r="Y1097" s="1909"/>
      <c r="Z1097" s="1909"/>
      <c r="AA1097" s="1909"/>
      <c r="AB1097" s="1909"/>
      <c r="AC1097" s="1909"/>
      <c r="AD1097" s="1909"/>
      <c r="AE1097" s="1909"/>
      <c r="AF1097" s="1909"/>
      <c r="AG1097" s="1909"/>
      <c r="AH1097" s="1909"/>
      <c r="AI1097" s="1909"/>
      <c r="AJ1097" s="1909"/>
      <c r="AK1097" s="1909"/>
      <c r="AL1097" s="1909"/>
      <c r="AM1097" s="1909"/>
      <c r="AN1097" s="1909"/>
      <c r="AO1097" s="1909"/>
      <c r="AP1097" s="1909"/>
      <c r="AQ1097" s="1909"/>
      <c r="AR1097" s="1909"/>
      <c r="AS1097" s="1909"/>
      <c r="AT1097" s="1909"/>
      <c r="AU1097" s="1909"/>
      <c r="AV1097" s="1909"/>
      <c r="AW1097" s="1909"/>
      <c r="AX1097" s="1909"/>
      <c r="AY1097" s="1909"/>
      <c r="AZ1097" s="1909"/>
      <c r="BA1097" s="1909"/>
      <c r="BB1097" s="1909"/>
      <c r="BC1097" s="1909"/>
      <c r="BD1097" s="1909"/>
      <c r="BE1097" s="1909"/>
      <c r="BF1097" s="1909"/>
      <c r="BG1097" s="1909"/>
      <c r="BH1097" s="1909"/>
      <c r="BI1097" s="1909"/>
    </row>
    <row r="1098" spans="1:61">
      <c r="A1098" s="1956"/>
      <c r="B1098" s="1955"/>
      <c r="C1098" s="1955"/>
      <c r="D1098" s="1955"/>
      <c r="E1098" s="1955"/>
      <c r="F1098" s="1955"/>
      <c r="G1098" s="1955"/>
      <c r="H1098" s="1909"/>
      <c r="I1098" s="1909"/>
      <c r="J1098" s="1909"/>
      <c r="K1098" s="1909"/>
      <c r="L1098" s="1909"/>
      <c r="M1098" s="1909"/>
      <c r="N1098" s="1909"/>
      <c r="O1098" s="1909"/>
      <c r="P1098" s="1909"/>
      <c r="Q1098" s="1909"/>
      <c r="R1098" s="1909"/>
      <c r="S1098" s="1909"/>
      <c r="T1098" s="1909"/>
      <c r="U1098" s="1909"/>
      <c r="V1098" s="1909"/>
      <c r="W1098" s="1909"/>
      <c r="X1098" s="1909"/>
      <c r="Y1098" s="1909"/>
      <c r="Z1098" s="1909"/>
      <c r="AA1098" s="1909"/>
      <c r="AB1098" s="1909"/>
      <c r="AC1098" s="1909"/>
      <c r="AD1098" s="1909"/>
      <c r="AE1098" s="1909"/>
      <c r="AF1098" s="1909"/>
      <c r="AG1098" s="1909"/>
      <c r="AH1098" s="1909"/>
      <c r="AI1098" s="1909"/>
      <c r="AJ1098" s="1909"/>
      <c r="AK1098" s="1909"/>
      <c r="AL1098" s="1909"/>
      <c r="AM1098" s="1909"/>
      <c r="AN1098" s="1909"/>
      <c r="AO1098" s="1909"/>
      <c r="AP1098" s="1909"/>
      <c r="AQ1098" s="1909"/>
      <c r="AR1098" s="1909"/>
      <c r="AS1098" s="1909"/>
      <c r="AT1098" s="1909"/>
      <c r="AU1098" s="1909"/>
      <c r="AV1098" s="1909"/>
      <c r="AW1098" s="1909"/>
      <c r="AX1098" s="1909"/>
      <c r="AY1098" s="1909"/>
      <c r="AZ1098" s="1909"/>
      <c r="BA1098" s="1909"/>
      <c r="BB1098" s="1909"/>
      <c r="BC1098" s="1909"/>
      <c r="BD1098" s="1909"/>
      <c r="BE1098" s="1909"/>
      <c r="BF1098" s="1909"/>
      <c r="BG1098" s="1909"/>
      <c r="BH1098" s="1909"/>
      <c r="BI1098" s="1909"/>
    </row>
    <row r="1099" spans="1:61">
      <c r="A1099" s="1956"/>
      <c r="B1099" s="1955"/>
      <c r="C1099" s="1955"/>
      <c r="D1099" s="1955"/>
      <c r="E1099" s="1955"/>
      <c r="F1099" s="1955"/>
      <c r="G1099" s="1955"/>
      <c r="H1099" s="1909"/>
      <c r="I1099" s="1909"/>
      <c r="J1099" s="1909"/>
      <c r="K1099" s="1909"/>
      <c r="L1099" s="1909"/>
      <c r="M1099" s="1909"/>
      <c r="N1099" s="1909"/>
      <c r="O1099" s="1909"/>
      <c r="P1099" s="1909"/>
      <c r="Q1099" s="1909"/>
      <c r="R1099" s="1909"/>
      <c r="S1099" s="1909"/>
      <c r="T1099" s="1909"/>
      <c r="U1099" s="1909"/>
      <c r="V1099" s="1909"/>
      <c r="W1099" s="1909"/>
      <c r="X1099" s="1909"/>
      <c r="Y1099" s="1909"/>
      <c r="Z1099" s="1909"/>
      <c r="AA1099" s="1909"/>
      <c r="AB1099" s="1909"/>
      <c r="AC1099" s="1909"/>
      <c r="AD1099" s="1909"/>
      <c r="AE1099" s="1909"/>
      <c r="AF1099" s="1909"/>
      <c r="AG1099" s="1909"/>
      <c r="AH1099" s="1909"/>
      <c r="AI1099" s="1909"/>
      <c r="AJ1099" s="1909"/>
      <c r="AK1099" s="1909"/>
      <c r="AL1099" s="1909"/>
      <c r="AM1099" s="1909"/>
      <c r="AN1099" s="1909"/>
      <c r="AO1099" s="1909"/>
      <c r="AP1099" s="1909"/>
      <c r="AQ1099" s="1909"/>
      <c r="AR1099" s="1909"/>
      <c r="AS1099" s="1909"/>
      <c r="AT1099" s="1909"/>
      <c r="AU1099" s="1909"/>
      <c r="AV1099" s="1909"/>
      <c r="AW1099" s="1909"/>
      <c r="AX1099" s="1909"/>
      <c r="AY1099" s="1909"/>
      <c r="AZ1099" s="1909"/>
      <c r="BA1099" s="1909"/>
      <c r="BB1099" s="1909"/>
      <c r="BC1099" s="1909"/>
      <c r="BD1099" s="1909"/>
      <c r="BE1099" s="1909"/>
      <c r="BF1099" s="1909"/>
      <c r="BG1099" s="1909"/>
      <c r="BH1099" s="1909"/>
      <c r="BI1099" s="1909"/>
    </row>
    <row r="1100" spans="1:61">
      <c r="A1100" s="1956"/>
      <c r="B1100" s="1955"/>
      <c r="C1100" s="1955"/>
      <c r="D1100" s="1955"/>
      <c r="E1100" s="1955"/>
      <c r="F1100" s="1955"/>
      <c r="G1100" s="1955"/>
      <c r="H1100" s="1909"/>
      <c r="I1100" s="1909"/>
      <c r="J1100" s="1909"/>
      <c r="K1100" s="1909"/>
      <c r="L1100" s="1909"/>
      <c r="M1100" s="1909"/>
      <c r="N1100" s="1909"/>
      <c r="O1100" s="1909"/>
      <c r="P1100" s="1909"/>
      <c r="Q1100" s="1909"/>
      <c r="R1100" s="1909"/>
      <c r="S1100" s="1909"/>
      <c r="T1100" s="1909"/>
      <c r="U1100" s="1909"/>
      <c r="V1100" s="1909"/>
      <c r="W1100" s="1909"/>
      <c r="X1100" s="1909"/>
      <c r="Y1100" s="1909"/>
      <c r="Z1100" s="1909"/>
      <c r="AA1100" s="1909"/>
      <c r="AB1100" s="1909"/>
      <c r="AC1100" s="1909"/>
      <c r="AD1100" s="1909"/>
      <c r="AE1100" s="1909"/>
      <c r="AF1100" s="1909"/>
      <c r="AG1100" s="1909"/>
      <c r="AH1100" s="1909"/>
      <c r="AI1100" s="1909"/>
      <c r="AJ1100" s="1909"/>
      <c r="AK1100" s="1909"/>
      <c r="AL1100" s="1909"/>
      <c r="AM1100" s="1909"/>
      <c r="AN1100" s="1909"/>
      <c r="AO1100" s="1909"/>
      <c r="AP1100" s="1909"/>
      <c r="AQ1100" s="1909"/>
      <c r="AR1100" s="1909"/>
      <c r="AS1100" s="1909"/>
      <c r="AT1100" s="1909"/>
      <c r="AU1100" s="1909"/>
      <c r="AV1100" s="1909"/>
      <c r="AW1100" s="1909"/>
      <c r="AX1100" s="1909"/>
      <c r="AY1100" s="1909"/>
      <c r="AZ1100" s="1909"/>
      <c r="BA1100" s="1909"/>
      <c r="BB1100" s="1909"/>
      <c r="BC1100" s="1909"/>
      <c r="BD1100" s="1909"/>
      <c r="BE1100" s="1909"/>
      <c r="BF1100" s="1909"/>
      <c r="BG1100" s="1909"/>
      <c r="BH1100" s="1909"/>
      <c r="BI1100" s="1909"/>
    </row>
    <row r="1101" spans="1:61">
      <c r="A1101" s="1956"/>
      <c r="B1101" s="1955"/>
      <c r="C1101" s="1955"/>
      <c r="D1101" s="1955"/>
      <c r="E1101" s="1955"/>
      <c r="F1101" s="1955"/>
      <c r="G1101" s="1955"/>
      <c r="H1101" s="1909"/>
      <c r="I1101" s="1909"/>
      <c r="J1101" s="1909"/>
      <c r="K1101" s="1909"/>
      <c r="L1101" s="1909"/>
      <c r="M1101" s="1909"/>
      <c r="N1101" s="1909"/>
      <c r="O1101" s="1909"/>
      <c r="P1101" s="1909"/>
      <c r="Q1101" s="1909"/>
      <c r="R1101" s="1909"/>
      <c r="S1101" s="1909"/>
      <c r="T1101" s="1909"/>
      <c r="U1101" s="1909"/>
      <c r="V1101" s="1909"/>
      <c r="W1101" s="1909"/>
      <c r="X1101" s="1909"/>
      <c r="Y1101" s="1909"/>
      <c r="Z1101" s="1909"/>
      <c r="AA1101" s="1909"/>
      <c r="AB1101" s="1909"/>
      <c r="AC1101" s="1909"/>
      <c r="AD1101" s="1909"/>
      <c r="AE1101" s="1909"/>
      <c r="AF1101" s="1909"/>
      <c r="AG1101" s="1909"/>
      <c r="AH1101" s="1909"/>
      <c r="AI1101" s="1909"/>
      <c r="AJ1101" s="1909"/>
      <c r="AK1101" s="1909"/>
      <c r="AL1101" s="1909"/>
      <c r="AM1101" s="1909"/>
      <c r="AN1101" s="1909"/>
      <c r="AO1101" s="1909"/>
      <c r="AP1101" s="1909"/>
      <c r="AQ1101" s="1909"/>
      <c r="AR1101" s="1909"/>
      <c r="AS1101" s="1909"/>
      <c r="AT1101" s="1909"/>
      <c r="AU1101" s="1909"/>
      <c r="AV1101" s="1909"/>
      <c r="AW1101" s="1909"/>
      <c r="AX1101" s="1909"/>
      <c r="AY1101" s="1909"/>
      <c r="AZ1101" s="1909"/>
      <c r="BA1101" s="1909"/>
      <c r="BB1101" s="1909"/>
      <c r="BC1101" s="1909"/>
      <c r="BD1101" s="1909"/>
      <c r="BE1101" s="1909"/>
      <c r="BF1101" s="1909"/>
      <c r="BG1101" s="1909"/>
      <c r="BH1101" s="1909"/>
      <c r="BI1101" s="1909"/>
    </row>
    <row r="1102" spans="1:61">
      <c r="A1102" s="1956"/>
      <c r="B1102" s="1955"/>
      <c r="C1102" s="1955"/>
      <c r="D1102" s="1955"/>
      <c r="E1102" s="1955"/>
      <c r="F1102" s="1955"/>
      <c r="G1102" s="1955"/>
      <c r="H1102" s="1909"/>
      <c r="I1102" s="1909"/>
      <c r="J1102" s="1909"/>
      <c r="K1102" s="1909"/>
      <c r="L1102" s="1909"/>
      <c r="M1102" s="1909"/>
      <c r="N1102" s="1909"/>
      <c r="O1102" s="1909"/>
      <c r="P1102" s="1909"/>
      <c r="Q1102" s="1909"/>
      <c r="R1102" s="1909"/>
      <c r="S1102" s="1909"/>
      <c r="T1102" s="1909"/>
      <c r="U1102" s="1909"/>
      <c r="V1102" s="1909"/>
      <c r="W1102" s="1909"/>
      <c r="X1102" s="1909"/>
      <c r="Y1102" s="1909"/>
      <c r="Z1102" s="1909"/>
      <c r="AA1102" s="1909"/>
      <c r="AB1102" s="1909"/>
      <c r="AC1102" s="1909"/>
      <c r="AD1102" s="1909"/>
      <c r="AE1102" s="1909"/>
      <c r="AF1102" s="1909"/>
      <c r="AG1102" s="1909"/>
      <c r="AH1102" s="1909"/>
      <c r="AI1102" s="1909"/>
      <c r="AJ1102" s="1909"/>
      <c r="AK1102" s="1909"/>
      <c r="AL1102" s="1909"/>
      <c r="AM1102" s="1909"/>
      <c r="AN1102" s="1909"/>
      <c r="AO1102" s="1909"/>
      <c r="AP1102" s="1909"/>
      <c r="AQ1102" s="1909"/>
      <c r="AR1102" s="1909"/>
      <c r="AS1102" s="1909"/>
      <c r="AT1102" s="1909"/>
      <c r="AU1102" s="1909"/>
      <c r="AV1102" s="1909"/>
      <c r="AW1102" s="1909"/>
      <c r="AX1102" s="1909"/>
      <c r="AY1102" s="1909"/>
      <c r="AZ1102" s="1909"/>
      <c r="BA1102" s="1909"/>
      <c r="BB1102" s="1909"/>
      <c r="BC1102" s="1909"/>
      <c r="BD1102" s="1909"/>
      <c r="BE1102" s="1909"/>
      <c r="BF1102" s="1909"/>
      <c r="BG1102" s="1909"/>
      <c r="BH1102" s="1909"/>
      <c r="BI1102" s="1909"/>
    </row>
    <row r="1103" spans="1:61">
      <c r="A1103" s="1956"/>
      <c r="B1103" s="1955"/>
      <c r="C1103" s="1955"/>
      <c r="D1103" s="1955"/>
      <c r="E1103" s="1955"/>
      <c r="F1103" s="1955"/>
      <c r="G1103" s="1955"/>
      <c r="H1103" s="1909"/>
      <c r="I1103" s="1909"/>
      <c r="J1103" s="1909"/>
      <c r="K1103" s="1909"/>
      <c r="L1103" s="1909"/>
      <c r="M1103" s="1909"/>
      <c r="N1103" s="1909"/>
      <c r="O1103" s="1909"/>
      <c r="P1103" s="1909"/>
      <c r="Q1103" s="1909"/>
      <c r="R1103" s="1909"/>
      <c r="S1103" s="1909"/>
      <c r="T1103" s="1909"/>
      <c r="U1103" s="1909"/>
      <c r="V1103" s="1909"/>
      <c r="W1103" s="1909"/>
      <c r="X1103" s="1909"/>
      <c r="Y1103" s="1909"/>
      <c r="Z1103" s="1909"/>
      <c r="AA1103" s="1909"/>
      <c r="AB1103" s="1909"/>
      <c r="AC1103" s="1909"/>
      <c r="AD1103" s="1909"/>
      <c r="AE1103" s="1909"/>
      <c r="AF1103" s="1909"/>
      <c r="AG1103" s="1909"/>
      <c r="AH1103" s="1909"/>
      <c r="AI1103" s="1909"/>
      <c r="AJ1103" s="1909"/>
      <c r="AK1103" s="1909"/>
      <c r="AL1103" s="1909"/>
      <c r="AM1103" s="1909"/>
      <c r="AN1103" s="1909"/>
      <c r="AO1103" s="1909"/>
      <c r="AP1103" s="1909"/>
      <c r="AQ1103" s="1909"/>
      <c r="AR1103" s="1909"/>
      <c r="AS1103" s="1909"/>
      <c r="AT1103" s="1909"/>
      <c r="AU1103" s="1909"/>
      <c r="AV1103" s="1909"/>
      <c r="AW1103" s="1909"/>
      <c r="AX1103" s="1909"/>
      <c r="AY1103" s="1909"/>
      <c r="AZ1103" s="1909"/>
      <c r="BA1103" s="1909"/>
      <c r="BB1103" s="1909"/>
      <c r="BC1103" s="1909"/>
      <c r="BD1103" s="1909"/>
      <c r="BE1103" s="1909"/>
      <c r="BF1103" s="1909"/>
      <c r="BG1103" s="1909"/>
      <c r="BH1103" s="1909"/>
      <c r="BI1103" s="1909"/>
    </row>
    <row r="1104" spans="1:61">
      <c r="A1104" s="1956"/>
      <c r="B1104" s="1955"/>
      <c r="C1104" s="1955"/>
      <c r="D1104" s="1955"/>
      <c r="E1104" s="1955"/>
      <c r="F1104" s="1955"/>
      <c r="G1104" s="1955"/>
      <c r="H1104" s="1909"/>
      <c r="I1104" s="1909"/>
      <c r="J1104" s="1909"/>
      <c r="K1104" s="1909"/>
      <c r="L1104" s="1909"/>
      <c r="M1104" s="1909"/>
      <c r="N1104" s="1909"/>
      <c r="O1104" s="1909"/>
      <c r="P1104" s="1909"/>
      <c r="Q1104" s="1909"/>
      <c r="R1104" s="1909"/>
      <c r="S1104" s="1909"/>
      <c r="T1104" s="1909"/>
      <c r="U1104" s="1909"/>
      <c r="V1104" s="1909"/>
      <c r="W1104" s="1909"/>
      <c r="X1104" s="1909"/>
      <c r="Y1104" s="1909"/>
      <c r="Z1104" s="1909"/>
      <c r="AA1104" s="1909"/>
      <c r="AB1104" s="1909"/>
      <c r="AC1104" s="1909"/>
      <c r="AD1104" s="1909"/>
      <c r="AE1104" s="1909"/>
      <c r="AF1104" s="1909"/>
      <c r="AG1104" s="1909"/>
      <c r="AH1104" s="1909"/>
      <c r="AI1104" s="1909"/>
      <c r="AJ1104" s="1909"/>
      <c r="AK1104" s="1909"/>
      <c r="AL1104" s="1909"/>
      <c r="AM1104" s="1909"/>
      <c r="AN1104" s="1909"/>
      <c r="AO1104" s="1909"/>
      <c r="AP1104" s="1909"/>
      <c r="AQ1104" s="1909"/>
      <c r="AR1104" s="1909"/>
      <c r="AS1104" s="1909"/>
      <c r="AT1104" s="1909"/>
      <c r="AU1104" s="1909"/>
      <c r="AV1104" s="1909"/>
      <c r="AW1104" s="1909"/>
      <c r="AX1104" s="1909"/>
      <c r="AY1104" s="1909"/>
      <c r="AZ1104" s="1909"/>
      <c r="BA1104" s="1909"/>
      <c r="BB1104" s="1909"/>
      <c r="BC1104" s="1909"/>
      <c r="BD1104" s="1909"/>
      <c r="BE1104" s="1909"/>
      <c r="BF1104" s="1909"/>
      <c r="BG1104" s="1909"/>
      <c r="BH1104" s="1909"/>
      <c r="BI1104" s="1909"/>
    </row>
    <row r="1105" spans="1:61">
      <c r="A1105" s="1956"/>
      <c r="B1105" s="1955"/>
      <c r="C1105" s="1955"/>
      <c r="D1105" s="1955"/>
      <c r="E1105" s="1955"/>
      <c r="F1105" s="1955"/>
      <c r="G1105" s="1955"/>
      <c r="H1105" s="1909"/>
      <c r="I1105" s="1909"/>
      <c r="J1105" s="1909"/>
      <c r="K1105" s="1909"/>
      <c r="L1105" s="1909"/>
      <c r="M1105" s="1909"/>
      <c r="N1105" s="1909"/>
      <c r="O1105" s="1909"/>
      <c r="P1105" s="1909"/>
      <c r="Q1105" s="1909"/>
      <c r="R1105" s="1909"/>
      <c r="S1105" s="1909"/>
      <c r="T1105" s="1909"/>
      <c r="U1105" s="1909"/>
      <c r="V1105" s="1909"/>
      <c r="W1105" s="1909"/>
      <c r="X1105" s="1909"/>
      <c r="Y1105" s="1909"/>
      <c r="Z1105" s="1909"/>
      <c r="AA1105" s="1909"/>
      <c r="AB1105" s="1909"/>
      <c r="AC1105" s="1909"/>
      <c r="AD1105" s="1909"/>
      <c r="AE1105" s="1909"/>
      <c r="AF1105" s="1909"/>
      <c r="AG1105" s="1909"/>
      <c r="AH1105" s="1909"/>
      <c r="AI1105" s="1909"/>
      <c r="AJ1105" s="1909"/>
      <c r="AK1105" s="1909"/>
      <c r="AL1105" s="1909"/>
      <c r="AM1105" s="1909"/>
      <c r="AN1105" s="1909"/>
      <c r="AO1105" s="1909"/>
      <c r="AP1105" s="1909"/>
      <c r="AQ1105" s="1909"/>
      <c r="AR1105" s="1909"/>
      <c r="AS1105" s="1909"/>
      <c r="AT1105" s="1909"/>
      <c r="AU1105" s="1909"/>
      <c r="AV1105" s="1909"/>
      <c r="AW1105" s="1909"/>
      <c r="AX1105" s="1909"/>
      <c r="AY1105" s="1909"/>
      <c r="AZ1105" s="1909"/>
      <c r="BA1105" s="1909"/>
      <c r="BB1105" s="1909"/>
      <c r="BC1105" s="1909"/>
      <c r="BD1105" s="1909"/>
      <c r="BE1105" s="1909"/>
      <c r="BF1105" s="1909"/>
      <c r="BG1105" s="1909"/>
      <c r="BH1105" s="1909"/>
      <c r="BI1105" s="1909"/>
    </row>
    <row r="1106" spans="1:61">
      <c r="A1106" s="1956"/>
      <c r="B1106" s="1955"/>
      <c r="C1106" s="1955"/>
      <c r="D1106" s="1955"/>
      <c r="E1106" s="1955"/>
      <c r="F1106" s="1955"/>
      <c r="G1106" s="1955"/>
      <c r="H1106" s="1909"/>
      <c r="I1106" s="1909"/>
      <c r="J1106" s="1909"/>
      <c r="K1106" s="1909"/>
      <c r="L1106" s="1909"/>
      <c r="M1106" s="1909"/>
      <c r="N1106" s="1909"/>
      <c r="O1106" s="1909"/>
      <c r="P1106" s="1909"/>
      <c r="Q1106" s="1909"/>
      <c r="R1106" s="1909"/>
      <c r="S1106" s="1909"/>
      <c r="T1106" s="1909"/>
      <c r="U1106" s="1909"/>
      <c r="V1106" s="1909"/>
      <c r="W1106" s="1909"/>
      <c r="X1106" s="1909"/>
      <c r="Y1106" s="1909"/>
      <c r="Z1106" s="1909"/>
      <c r="AA1106" s="1909"/>
      <c r="AB1106" s="1909"/>
      <c r="AC1106" s="1909"/>
      <c r="AD1106" s="1909"/>
      <c r="AE1106" s="1909"/>
      <c r="AF1106" s="1909"/>
      <c r="AG1106" s="1909"/>
      <c r="AH1106" s="1909"/>
      <c r="AI1106" s="1909"/>
      <c r="AJ1106" s="1909"/>
      <c r="AK1106" s="1909"/>
      <c r="AL1106" s="1909"/>
      <c r="AM1106" s="1909"/>
      <c r="AN1106" s="1909"/>
      <c r="AO1106" s="1909"/>
      <c r="AP1106" s="1909"/>
      <c r="AQ1106" s="1909"/>
      <c r="AR1106" s="1909"/>
      <c r="AS1106" s="1909"/>
      <c r="AT1106" s="1909"/>
      <c r="AU1106" s="1909"/>
      <c r="AV1106" s="1909"/>
      <c r="AW1106" s="1909"/>
      <c r="AX1106" s="1909"/>
      <c r="AY1106" s="1909"/>
      <c r="AZ1106" s="1909"/>
      <c r="BA1106" s="1909"/>
      <c r="BB1106" s="1909"/>
      <c r="BC1106" s="1909"/>
      <c r="BD1106" s="1909"/>
      <c r="BE1106" s="1909"/>
      <c r="BF1106" s="1909"/>
      <c r="BG1106" s="1909"/>
      <c r="BH1106" s="1909"/>
      <c r="BI1106" s="1909"/>
    </row>
    <row r="1107" spans="1:61">
      <c r="A1107" s="1956"/>
      <c r="B1107" s="1955"/>
      <c r="C1107" s="1955"/>
      <c r="D1107" s="1955"/>
      <c r="E1107" s="1955"/>
      <c r="F1107" s="1955"/>
      <c r="G1107" s="1955"/>
      <c r="H1107" s="1909"/>
      <c r="I1107" s="1909"/>
      <c r="J1107" s="1909"/>
      <c r="K1107" s="1909"/>
      <c r="L1107" s="1909"/>
      <c r="M1107" s="1909"/>
      <c r="N1107" s="1909"/>
      <c r="O1107" s="1909"/>
      <c r="P1107" s="1909"/>
      <c r="Q1107" s="1909"/>
      <c r="R1107" s="1909"/>
      <c r="S1107" s="1909"/>
      <c r="T1107" s="1909"/>
      <c r="U1107" s="1909"/>
      <c r="V1107" s="1909"/>
      <c r="W1107" s="1909"/>
      <c r="X1107" s="1909"/>
      <c r="Y1107" s="1909"/>
      <c r="Z1107" s="1909"/>
      <c r="AA1107" s="1909"/>
      <c r="AB1107" s="1909"/>
      <c r="AC1107" s="1909"/>
      <c r="AD1107" s="1909"/>
      <c r="AE1107" s="1909"/>
      <c r="AF1107" s="1909"/>
      <c r="AG1107" s="1909"/>
      <c r="AH1107" s="1909"/>
      <c r="AI1107" s="1909"/>
      <c r="AJ1107" s="1909"/>
      <c r="AK1107" s="1909"/>
      <c r="AL1107" s="1909"/>
      <c r="AM1107" s="1909"/>
      <c r="AN1107" s="1909"/>
      <c r="AO1107" s="1909"/>
      <c r="AP1107" s="1909"/>
      <c r="AQ1107" s="1909"/>
      <c r="AR1107" s="1909"/>
      <c r="AS1107" s="1909"/>
      <c r="AT1107" s="1909"/>
      <c r="AU1107" s="1909"/>
      <c r="AV1107" s="1909"/>
      <c r="AW1107" s="1909"/>
      <c r="AX1107" s="1909"/>
      <c r="AY1107" s="1909"/>
      <c r="AZ1107" s="1909"/>
      <c r="BA1107" s="1909"/>
      <c r="BB1107" s="1909"/>
      <c r="BC1107" s="1909"/>
      <c r="BD1107" s="1909"/>
      <c r="BE1107" s="1909"/>
      <c r="BF1107" s="1909"/>
      <c r="BG1107" s="1909"/>
      <c r="BH1107" s="1909"/>
      <c r="BI1107" s="1909"/>
    </row>
    <row r="1108" spans="1:61">
      <c r="A1108" s="1956"/>
      <c r="B1108" s="1955"/>
      <c r="C1108" s="1955"/>
      <c r="D1108" s="1955"/>
      <c r="E1108" s="1955"/>
      <c r="F1108" s="1955"/>
      <c r="G1108" s="1955"/>
      <c r="H1108" s="1909"/>
      <c r="I1108" s="1909"/>
      <c r="J1108" s="1909"/>
      <c r="K1108" s="1909"/>
      <c r="L1108" s="1909"/>
      <c r="M1108" s="1909"/>
      <c r="N1108" s="1909"/>
      <c r="O1108" s="1909"/>
      <c r="P1108" s="1909"/>
      <c r="Q1108" s="1909"/>
      <c r="R1108" s="1909"/>
      <c r="S1108" s="1909"/>
      <c r="T1108" s="1909"/>
      <c r="U1108" s="1909"/>
      <c r="V1108" s="1909"/>
      <c r="W1108" s="1909"/>
      <c r="X1108" s="1909"/>
      <c r="Y1108" s="1909"/>
      <c r="Z1108" s="1909"/>
      <c r="AA1108" s="1909"/>
      <c r="AB1108" s="1909"/>
      <c r="AC1108" s="1909"/>
      <c r="AD1108" s="1909"/>
      <c r="AE1108" s="1909"/>
      <c r="AF1108" s="1909"/>
      <c r="AG1108" s="1909"/>
      <c r="AH1108" s="1909"/>
      <c r="AI1108" s="1909"/>
      <c r="AJ1108" s="1909"/>
      <c r="AK1108" s="1909"/>
      <c r="AL1108" s="1909"/>
      <c r="AM1108" s="1909"/>
      <c r="AN1108" s="1909"/>
      <c r="AO1108" s="1909"/>
      <c r="AP1108" s="1909"/>
      <c r="AQ1108" s="1909"/>
      <c r="AR1108" s="1909"/>
      <c r="AS1108" s="1909"/>
      <c r="AT1108" s="1909"/>
      <c r="AU1108" s="1909"/>
      <c r="AV1108" s="1909"/>
      <c r="AW1108" s="1909"/>
      <c r="AX1108" s="1909"/>
      <c r="AY1108" s="1909"/>
      <c r="AZ1108" s="1909"/>
      <c r="BA1108" s="1909"/>
      <c r="BB1108" s="1909"/>
      <c r="BC1108" s="1909"/>
      <c r="BD1108" s="1909"/>
      <c r="BE1108" s="1909"/>
      <c r="BF1108" s="1909"/>
      <c r="BG1108" s="1909"/>
      <c r="BH1108" s="1909"/>
      <c r="BI1108" s="1909"/>
    </row>
    <row r="1109" spans="1:61">
      <c r="A1109" s="1956"/>
      <c r="B1109" s="1955"/>
      <c r="C1109" s="1955"/>
      <c r="D1109" s="1955"/>
      <c r="E1109" s="1955"/>
      <c r="F1109" s="1955"/>
      <c r="G1109" s="1955"/>
      <c r="H1109" s="1909"/>
      <c r="I1109" s="1909"/>
      <c r="J1109" s="1909"/>
      <c r="K1109" s="1909"/>
      <c r="L1109" s="1909"/>
      <c r="M1109" s="1909"/>
      <c r="N1109" s="1909"/>
      <c r="O1109" s="1909"/>
      <c r="P1109" s="1909"/>
      <c r="Q1109" s="1909"/>
      <c r="R1109" s="1909"/>
      <c r="S1109" s="1909"/>
      <c r="T1109" s="1909"/>
      <c r="U1109" s="1909"/>
      <c r="V1109" s="1909"/>
      <c r="W1109" s="1909"/>
      <c r="X1109" s="1909"/>
      <c r="Y1109" s="1909"/>
      <c r="Z1109" s="1909"/>
      <c r="AA1109" s="1909"/>
      <c r="AB1109" s="1909"/>
      <c r="AC1109" s="1909"/>
      <c r="AD1109" s="1909"/>
      <c r="AE1109" s="1909"/>
      <c r="AF1109" s="1909"/>
      <c r="AG1109" s="1909"/>
      <c r="AH1109" s="1909"/>
      <c r="AI1109" s="1909"/>
      <c r="AJ1109" s="1909"/>
      <c r="AK1109" s="1909"/>
      <c r="AL1109" s="1909"/>
      <c r="AM1109" s="1909"/>
      <c r="AN1109" s="1909"/>
      <c r="AO1109" s="1909"/>
      <c r="AP1109" s="1909"/>
      <c r="AQ1109" s="1909"/>
      <c r="AR1109" s="1909"/>
      <c r="AS1109" s="1909"/>
      <c r="AT1109" s="1909"/>
      <c r="AU1109" s="1909"/>
      <c r="AV1109" s="1909"/>
      <c r="AW1109" s="1909"/>
      <c r="AX1109" s="1909"/>
      <c r="AY1109" s="1909"/>
      <c r="AZ1109" s="1909"/>
      <c r="BA1109" s="1909"/>
      <c r="BB1109" s="1909"/>
      <c r="BC1109" s="1909"/>
      <c r="BD1109" s="1909"/>
      <c r="BE1109" s="1909"/>
      <c r="BF1109" s="1909"/>
      <c r="BG1109" s="1909"/>
      <c r="BH1109" s="1909"/>
      <c r="BI1109" s="1909"/>
    </row>
    <row r="1110" spans="1:61">
      <c r="A1110" s="1956"/>
      <c r="B1110" s="1955"/>
      <c r="C1110" s="1955"/>
      <c r="D1110" s="1955"/>
      <c r="E1110" s="1955"/>
      <c r="F1110" s="1955"/>
      <c r="G1110" s="1955"/>
      <c r="H1110" s="1909"/>
      <c r="I1110" s="1909"/>
      <c r="J1110" s="1909"/>
      <c r="K1110" s="1909"/>
      <c r="L1110" s="1909"/>
      <c r="M1110" s="1909"/>
      <c r="N1110" s="1909"/>
      <c r="O1110" s="1909"/>
      <c r="P1110" s="1909"/>
      <c r="Q1110" s="1909"/>
      <c r="R1110" s="1909"/>
      <c r="S1110" s="1909"/>
      <c r="T1110" s="1909"/>
      <c r="U1110" s="1909"/>
      <c r="V1110" s="1909"/>
      <c r="W1110" s="1909"/>
      <c r="X1110" s="1909"/>
      <c r="Y1110" s="1909"/>
      <c r="Z1110" s="1909"/>
      <c r="AA1110" s="1909"/>
      <c r="AB1110" s="1909"/>
      <c r="AC1110" s="1909"/>
      <c r="AD1110" s="1909"/>
      <c r="AE1110" s="1909"/>
      <c r="AF1110" s="1909"/>
      <c r="AG1110" s="1909"/>
      <c r="AH1110" s="1909"/>
      <c r="AI1110" s="1909"/>
      <c r="AJ1110" s="1909"/>
      <c r="AK1110" s="1909"/>
      <c r="AL1110" s="1909"/>
      <c r="AM1110" s="1909"/>
      <c r="AN1110" s="1909"/>
      <c r="AO1110" s="1909"/>
      <c r="AP1110" s="1909"/>
      <c r="AQ1110" s="1909"/>
      <c r="AR1110" s="1909"/>
      <c r="AS1110" s="1909"/>
      <c r="AT1110" s="1909"/>
      <c r="AU1110" s="1909"/>
      <c r="AV1110" s="1909"/>
      <c r="AW1110" s="1909"/>
      <c r="AX1110" s="1909"/>
      <c r="AY1110" s="1909"/>
      <c r="AZ1110" s="1909"/>
      <c r="BA1110" s="1909"/>
      <c r="BB1110" s="1909"/>
      <c r="BC1110" s="1909"/>
      <c r="BD1110" s="1909"/>
      <c r="BE1110" s="1909"/>
      <c r="BF1110" s="1909"/>
      <c r="BG1110" s="1909"/>
      <c r="BH1110" s="1909"/>
      <c r="BI1110" s="1909"/>
    </row>
    <row r="1111" spans="1:61">
      <c r="A1111" s="1956"/>
      <c r="B1111" s="1955"/>
      <c r="C1111" s="1955"/>
      <c r="D1111" s="1955"/>
      <c r="E1111" s="1955"/>
      <c r="F1111" s="1955"/>
      <c r="G1111" s="1955"/>
      <c r="H1111" s="1909"/>
      <c r="I1111" s="1909"/>
      <c r="J1111" s="1909"/>
      <c r="K1111" s="1909"/>
      <c r="L1111" s="1909"/>
      <c r="M1111" s="1909"/>
      <c r="N1111" s="1909"/>
      <c r="O1111" s="1909"/>
      <c r="P1111" s="1909"/>
      <c r="Q1111" s="1909"/>
      <c r="R1111" s="1909"/>
      <c r="S1111" s="1909"/>
      <c r="T1111" s="1909"/>
      <c r="U1111" s="1909"/>
      <c r="V1111" s="1909"/>
      <c r="W1111" s="1909"/>
      <c r="X1111" s="1909"/>
      <c r="Y1111" s="1909"/>
      <c r="Z1111" s="1909"/>
      <c r="AA1111" s="1909"/>
      <c r="AB1111" s="1909"/>
      <c r="AC1111" s="1909"/>
      <c r="AD1111" s="1909"/>
      <c r="AE1111" s="1909"/>
      <c r="AF1111" s="1909"/>
      <c r="AG1111" s="1909"/>
      <c r="AH1111" s="1909"/>
      <c r="AI1111" s="1909"/>
      <c r="AJ1111" s="1909"/>
      <c r="AK1111" s="1909"/>
      <c r="AL1111" s="1909"/>
      <c r="AM1111" s="1909"/>
      <c r="AN1111" s="1909"/>
      <c r="AO1111" s="1909"/>
      <c r="AP1111" s="1909"/>
      <c r="AQ1111" s="1909"/>
      <c r="AR1111" s="1909"/>
      <c r="AS1111" s="1909"/>
      <c r="AT1111" s="1909"/>
      <c r="AU1111" s="1909"/>
      <c r="AV1111" s="1909"/>
      <c r="AW1111" s="1909"/>
      <c r="AX1111" s="1909"/>
      <c r="AY1111" s="1909"/>
      <c r="AZ1111" s="1909"/>
      <c r="BA1111" s="1909"/>
      <c r="BB1111" s="1909"/>
      <c r="BC1111" s="1909"/>
      <c r="BD1111" s="1909"/>
      <c r="BE1111" s="1909"/>
      <c r="BF1111" s="1909"/>
      <c r="BG1111" s="1909"/>
      <c r="BH1111" s="1909"/>
      <c r="BI1111" s="1909"/>
    </row>
    <row r="1112" spans="1:61">
      <c r="A1112" s="1956"/>
      <c r="B1112" s="1955"/>
      <c r="C1112" s="1955"/>
      <c r="D1112" s="1955"/>
      <c r="E1112" s="1955"/>
      <c r="F1112" s="1955"/>
      <c r="G1112" s="1955"/>
      <c r="H1112" s="1909"/>
      <c r="I1112" s="1909"/>
      <c r="J1112" s="1909"/>
      <c r="K1112" s="1909"/>
      <c r="L1112" s="1909"/>
      <c r="M1112" s="1909"/>
      <c r="N1112" s="1909"/>
      <c r="O1112" s="1909"/>
      <c r="P1112" s="1909"/>
      <c r="Q1112" s="1909"/>
      <c r="R1112" s="1909"/>
      <c r="S1112" s="1909"/>
      <c r="T1112" s="1909"/>
      <c r="U1112" s="1909"/>
      <c r="V1112" s="1909"/>
      <c r="W1112" s="1909"/>
      <c r="X1112" s="1909"/>
      <c r="Y1112" s="1909"/>
      <c r="Z1112" s="1909"/>
      <c r="AA1112" s="1909"/>
      <c r="AB1112" s="1909"/>
      <c r="AC1112" s="1909"/>
      <c r="AD1112" s="1909"/>
      <c r="AE1112" s="1909"/>
      <c r="AF1112" s="1909"/>
      <c r="AG1112" s="1909"/>
      <c r="AH1112" s="1909"/>
      <c r="AI1112" s="1909"/>
      <c r="AJ1112" s="1909"/>
      <c r="AK1112" s="1909"/>
      <c r="AL1112" s="1909"/>
      <c r="AM1112" s="1909"/>
      <c r="AN1112" s="1909"/>
      <c r="AO1112" s="1909"/>
      <c r="AP1112" s="1909"/>
      <c r="AQ1112" s="1909"/>
      <c r="AR1112" s="1909"/>
      <c r="AS1112" s="1909"/>
      <c r="AT1112" s="1909"/>
      <c r="AU1112" s="1909"/>
      <c r="AV1112" s="1909"/>
      <c r="AW1112" s="1909"/>
      <c r="AX1112" s="1909"/>
      <c r="AY1112" s="1909"/>
      <c r="AZ1112" s="1909"/>
      <c r="BA1112" s="1909"/>
      <c r="BB1112" s="1909"/>
      <c r="BC1112" s="1909"/>
      <c r="BD1112" s="1909"/>
      <c r="BE1112" s="1909"/>
      <c r="BF1112" s="1909"/>
      <c r="BG1112" s="1909"/>
      <c r="BH1112" s="1909"/>
      <c r="BI1112" s="1909"/>
    </row>
    <row r="1113" spans="1:61">
      <c r="A1113" s="1956"/>
      <c r="B1113" s="1955"/>
      <c r="C1113" s="1955"/>
      <c r="D1113" s="1955"/>
      <c r="E1113" s="1955"/>
      <c r="F1113" s="1955"/>
      <c r="G1113" s="1955"/>
      <c r="H1113" s="1909"/>
      <c r="I1113" s="1909"/>
      <c r="J1113" s="1909"/>
      <c r="K1113" s="1909"/>
      <c r="L1113" s="1909"/>
      <c r="M1113" s="1909"/>
      <c r="N1113" s="1909"/>
      <c r="O1113" s="1909"/>
      <c r="P1113" s="1909"/>
      <c r="Q1113" s="1909"/>
      <c r="R1113" s="1909"/>
      <c r="S1113" s="1909"/>
      <c r="T1113" s="1909"/>
      <c r="U1113" s="1909"/>
      <c r="V1113" s="1909"/>
      <c r="W1113" s="1909"/>
      <c r="X1113" s="1909"/>
      <c r="Y1113" s="1909"/>
      <c r="Z1113" s="1909"/>
      <c r="AA1113" s="1909"/>
      <c r="AB1113" s="1909"/>
      <c r="AC1113" s="1909"/>
      <c r="AD1113" s="1909"/>
      <c r="AE1113" s="1909"/>
      <c r="AF1113" s="1909"/>
      <c r="AG1113" s="1909"/>
      <c r="AH1113" s="1909"/>
      <c r="AI1113" s="1909"/>
      <c r="AJ1113" s="1909"/>
      <c r="AK1113" s="1909"/>
      <c r="AL1113" s="1909"/>
      <c r="AM1113" s="1909"/>
      <c r="AN1113" s="1909"/>
      <c r="AO1113" s="1909"/>
      <c r="AP1113" s="1909"/>
      <c r="AQ1113" s="1909"/>
      <c r="AR1113" s="1909"/>
      <c r="AS1113" s="1909"/>
      <c r="AT1113" s="1909"/>
      <c r="AU1113" s="1909"/>
      <c r="AV1113" s="1909"/>
      <c r="AW1113" s="1909"/>
      <c r="AX1113" s="1909"/>
      <c r="AY1113" s="1909"/>
      <c r="AZ1113" s="1909"/>
      <c r="BA1113" s="1909"/>
      <c r="BB1113" s="1909"/>
      <c r="BC1113" s="1909"/>
      <c r="BD1113" s="1909"/>
      <c r="BE1113" s="1909"/>
      <c r="BF1113" s="1909"/>
      <c r="BG1113" s="1909"/>
      <c r="BH1113" s="1909"/>
      <c r="BI1113" s="1909"/>
    </row>
    <row r="1114" spans="1:61">
      <c r="A1114" s="1956"/>
      <c r="B1114" s="1955"/>
      <c r="C1114" s="1955"/>
      <c r="D1114" s="1955"/>
      <c r="E1114" s="1955"/>
      <c r="F1114" s="1955"/>
      <c r="G1114" s="1955"/>
      <c r="H1114" s="1909"/>
      <c r="I1114" s="1909"/>
      <c r="J1114" s="1909"/>
      <c r="K1114" s="1909"/>
      <c r="L1114" s="1909"/>
      <c r="M1114" s="1909"/>
      <c r="N1114" s="1909"/>
      <c r="O1114" s="1909"/>
      <c r="P1114" s="1909"/>
      <c r="Q1114" s="1909"/>
      <c r="R1114" s="1909"/>
      <c r="S1114" s="1909"/>
      <c r="T1114" s="1909"/>
      <c r="U1114" s="1909"/>
      <c r="V1114" s="1909"/>
      <c r="W1114" s="1909"/>
      <c r="X1114" s="1909"/>
      <c r="Y1114" s="1909"/>
      <c r="Z1114" s="1909"/>
      <c r="AA1114" s="1909"/>
      <c r="AB1114" s="1909"/>
      <c r="AC1114" s="1909"/>
      <c r="AD1114" s="1909"/>
      <c r="AE1114" s="1909"/>
      <c r="AF1114" s="1909"/>
      <c r="AG1114" s="1909"/>
      <c r="AH1114" s="1909"/>
      <c r="AI1114" s="1909"/>
      <c r="AJ1114" s="1909"/>
      <c r="AK1114" s="1909"/>
      <c r="AL1114" s="1909"/>
      <c r="AM1114" s="1909"/>
      <c r="AN1114" s="1909"/>
      <c r="AO1114" s="1909"/>
      <c r="AP1114" s="1909"/>
      <c r="AQ1114" s="1909"/>
      <c r="AR1114" s="1909"/>
      <c r="AS1114" s="1909"/>
      <c r="AT1114" s="1909"/>
      <c r="AU1114" s="1909"/>
      <c r="AV1114" s="1909"/>
      <c r="AW1114" s="1909"/>
      <c r="AX1114" s="1909"/>
      <c r="AY1114" s="1909"/>
      <c r="AZ1114" s="1909"/>
      <c r="BA1114" s="1909"/>
      <c r="BB1114" s="1909"/>
      <c r="BC1114" s="1909"/>
      <c r="BD1114" s="1909"/>
      <c r="BE1114" s="1909"/>
      <c r="BF1114" s="1909"/>
      <c r="BG1114" s="1909"/>
      <c r="BH1114" s="1909"/>
      <c r="BI1114" s="1909"/>
    </row>
    <row r="1115" spans="1:61">
      <c r="A1115" s="1956"/>
      <c r="B1115" s="1955"/>
      <c r="C1115" s="1955"/>
      <c r="D1115" s="1955"/>
      <c r="E1115" s="1955"/>
      <c r="F1115" s="1955"/>
      <c r="G1115" s="1955"/>
      <c r="H1115" s="1909"/>
      <c r="I1115" s="1909"/>
      <c r="J1115" s="1909"/>
      <c r="K1115" s="1909"/>
      <c r="L1115" s="1909"/>
      <c r="M1115" s="1909"/>
      <c r="N1115" s="1909"/>
      <c r="O1115" s="1909"/>
      <c r="P1115" s="1909"/>
      <c r="Q1115" s="1909"/>
      <c r="R1115" s="1909"/>
      <c r="S1115" s="1909"/>
      <c r="T1115" s="1909"/>
      <c r="U1115" s="1909"/>
      <c r="V1115" s="1909"/>
      <c r="W1115" s="1909"/>
      <c r="X1115" s="1909"/>
      <c r="Y1115" s="1909"/>
      <c r="Z1115" s="1909"/>
      <c r="AA1115" s="1909"/>
      <c r="AB1115" s="1909"/>
      <c r="AC1115" s="1909"/>
      <c r="AD1115" s="1909"/>
      <c r="AE1115" s="1909"/>
      <c r="AF1115" s="1909"/>
      <c r="AG1115" s="1909"/>
      <c r="AH1115" s="1909"/>
      <c r="AI1115" s="1909"/>
      <c r="AJ1115" s="1909"/>
      <c r="AK1115" s="1909"/>
      <c r="AL1115" s="1909"/>
      <c r="AM1115" s="1909"/>
      <c r="AN1115" s="1909"/>
      <c r="AO1115" s="1909"/>
      <c r="AP1115" s="1909"/>
      <c r="AQ1115" s="1909"/>
      <c r="AR1115" s="1909"/>
      <c r="AS1115" s="1909"/>
      <c r="AT1115" s="1909"/>
      <c r="AU1115" s="1909"/>
      <c r="AV1115" s="1909"/>
      <c r="AW1115" s="1909"/>
      <c r="AX1115" s="1909"/>
      <c r="AY1115" s="1909"/>
      <c r="AZ1115" s="1909"/>
      <c r="BA1115" s="1909"/>
      <c r="BB1115" s="1909"/>
      <c r="BC1115" s="1909"/>
      <c r="BD1115" s="1909"/>
      <c r="BE1115" s="1909"/>
      <c r="BF1115" s="1909"/>
      <c r="BG1115" s="1909"/>
      <c r="BH1115" s="1909"/>
      <c r="BI1115" s="1909"/>
    </row>
    <row r="1116" spans="1:61">
      <c r="A1116" s="1956"/>
      <c r="B1116" s="1955"/>
      <c r="C1116" s="1955"/>
      <c r="D1116" s="1955"/>
      <c r="E1116" s="1955"/>
      <c r="F1116" s="1955"/>
      <c r="G1116" s="1955"/>
      <c r="H1116" s="1909"/>
      <c r="I1116" s="1909"/>
      <c r="J1116" s="1909"/>
      <c r="K1116" s="1909"/>
      <c r="L1116" s="1909"/>
      <c r="M1116" s="1909"/>
      <c r="N1116" s="1909"/>
      <c r="O1116" s="1909"/>
      <c r="P1116" s="1909"/>
      <c r="Q1116" s="1909"/>
      <c r="R1116" s="1909"/>
      <c r="S1116" s="1909"/>
      <c r="T1116" s="1909"/>
      <c r="U1116" s="1909"/>
      <c r="V1116" s="1909"/>
      <c r="W1116" s="1909"/>
      <c r="X1116" s="1909"/>
      <c r="Y1116" s="1909"/>
      <c r="Z1116" s="1909"/>
      <c r="AA1116" s="1909"/>
      <c r="AB1116" s="1909"/>
      <c r="AC1116" s="1909"/>
      <c r="AD1116" s="1909"/>
      <c r="AE1116" s="1909"/>
      <c r="AF1116" s="1909"/>
      <c r="AG1116" s="1909"/>
      <c r="AH1116" s="1909"/>
      <c r="AI1116" s="1909"/>
      <c r="AJ1116" s="1909"/>
      <c r="AK1116" s="1909"/>
      <c r="AL1116" s="1909"/>
      <c r="AM1116" s="1909"/>
      <c r="AN1116" s="1909"/>
      <c r="AO1116" s="1909"/>
      <c r="AP1116" s="1909"/>
      <c r="AQ1116" s="1909"/>
      <c r="AR1116" s="1909"/>
      <c r="AS1116" s="1909"/>
      <c r="AT1116" s="1909"/>
      <c r="AU1116" s="1909"/>
      <c r="AV1116" s="1909"/>
      <c r="AW1116" s="1909"/>
      <c r="AX1116" s="1909"/>
      <c r="AY1116" s="1909"/>
      <c r="AZ1116" s="1909"/>
      <c r="BA1116" s="1909"/>
      <c r="BB1116" s="1909"/>
      <c r="BC1116" s="1909"/>
      <c r="BD1116" s="1909"/>
      <c r="BE1116" s="1909"/>
      <c r="BF1116" s="1909"/>
      <c r="BG1116" s="1909"/>
      <c r="BH1116" s="1909"/>
      <c r="BI1116" s="1909"/>
    </row>
    <row r="1117" spans="1:61">
      <c r="A1117" s="1956"/>
      <c r="B1117" s="1955"/>
      <c r="C1117" s="1955"/>
      <c r="D1117" s="1955"/>
      <c r="E1117" s="1955"/>
      <c r="F1117" s="1955"/>
      <c r="G1117" s="1955"/>
      <c r="H1117" s="1909"/>
      <c r="I1117" s="1909"/>
      <c r="J1117" s="1909"/>
      <c r="K1117" s="1909"/>
      <c r="L1117" s="1909"/>
      <c r="M1117" s="1909"/>
      <c r="N1117" s="1909"/>
      <c r="O1117" s="1909"/>
      <c r="P1117" s="1909"/>
      <c r="Q1117" s="1909"/>
      <c r="R1117" s="1909"/>
      <c r="S1117" s="1909"/>
      <c r="T1117" s="1909"/>
      <c r="U1117" s="1909"/>
      <c r="V1117" s="1909"/>
      <c r="W1117" s="1909"/>
      <c r="X1117" s="1909"/>
      <c r="Y1117" s="1909"/>
      <c r="Z1117" s="1909"/>
      <c r="AA1117" s="1909"/>
      <c r="AB1117" s="1909"/>
      <c r="AC1117" s="1909"/>
      <c r="AD1117" s="1909"/>
      <c r="AE1117" s="1909"/>
      <c r="AF1117" s="1909"/>
      <c r="AG1117" s="1909"/>
      <c r="AH1117" s="1909"/>
      <c r="AI1117" s="1909"/>
      <c r="AJ1117" s="1909"/>
      <c r="AK1117" s="1909"/>
      <c r="AL1117" s="1909"/>
      <c r="AM1117" s="1909"/>
      <c r="AN1117" s="1909"/>
      <c r="AO1117" s="1909"/>
      <c r="AP1117" s="1909"/>
      <c r="AQ1117" s="1909"/>
      <c r="AR1117" s="1909"/>
      <c r="AS1117" s="1909"/>
      <c r="AT1117" s="1909"/>
      <c r="AU1117" s="1909"/>
      <c r="AV1117" s="1909"/>
      <c r="AW1117" s="1909"/>
      <c r="AX1117" s="1909"/>
      <c r="AY1117" s="1909"/>
      <c r="AZ1117" s="1909"/>
      <c r="BA1117" s="1909"/>
      <c r="BB1117" s="1909"/>
      <c r="BC1117" s="1909"/>
      <c r="BD1117" s="1909"/>
      <c r="BE1117" s="1909"/>
      <c r="BF1117" s="1909"/>
      <c r="BG1117" s="1909"/>
      <c r="BH1117" s="1909"/>
      <c r="BI1117" s="1909"/>
    </row>
    <row r="1118" spans="1:61">
      <c r="A1118" s="1956"/>
      <c r="B1118" s="1955"/>
      <c r="C1118" s="1955"/>
      <c r="D1118" s="1955"/>
      <c r="E1118" s="1955"/>
      <c r="F1118" s="1955"/>
      <c r="G1118" s="1955"/>
      <c r="H1118" s="1909"/>
      <c r="I1118" s="1909"/>
      <c r="J1118" s="1909"/>
      <c r="K1118" s="1909"/>
      <c r="L1118" s="1909"/>
      <c r="M1118" s="1909"/>
      <c r="N1118" s="1909"/>
      <c r="O1118" s="1909"/>
      <c r="P1118" s="1909"/>
      <c r="Q1118" s="1909"/>
      <c r="R1118" s="1909"/>
      <c r="S1118" s="1909"/>
      <c r="T1118" s="1909"/>
      <c r="U1118" s="1909"/>
      <c r="V1118" s="1909"/>
      <c r="W1118" s="1909"/>
      <c r="X1118" s="1909"/>
      <c r="Y1118" s="1909"/>
      <c r="Z1118" s="1909"/>
      <c r="AA1118" s="1909"/>
      <c r="AB1118" s="1909"/>
      <c r="AC1118" s="1909"/>
      <c r="AD1118" s="1909"/>
      <c r="AE1118" s="1909"/>
      <c r="AF1118" s="1909"/>
      <c r="AG1118" s="1909"/>
      <c r="AH1118" s="1909"/>
      <c r="AI1118" s="1909"/>
      <c r="AJ1118" s="1909"/>
      <c r="AK1118" s="1909"/>
      <c r="AL1118" s="1909"/>
      <c r="AM1118" s="1909"/>
      <c r="AN1118" s="1909"/>
      <c r="AO1118" s="1909"/>
      <c r="AP1118" s="1909"/>
      <c r="AQ1118" s="1909"/>
      <c r="AR1118" s="1909"/>
      <c r="AS1118" s="1909"/>
      <c r="AT1118" s="1909"/>
      <c r="AU1118" s="1909"/>
      <c r="AV1118" s="1909"/>
      <c r="AW1118" s="1909"/>
      <c r="AX1118" s="1909"/>
      <c r="AY1118" s="1909"/>
      <c r="AZ1118" s="1909"/>
      <c r="BA1118" s="1909"/>
      <c r="BB1118" s="1909"/>
      <c r="BC1118" s="1909"/>
      <c r="BD1118" s="1909"/>
      <c r="BE1118" s="1909"/>
      <c r="BF1118" s="1909"/>
      <c r="BG1118" s="1909"/>
      <c r="BH1118" s="1909"/>
      <c r="BI1118" s="1909"/>
    </row>
    <row r="1119" spans="1:61">
      <c r="A1119" s="1956"/>
      <c r="B1119" s="1955"/>
      <c r="C1119" s="1955"/>
      <c r="D1119" s="1955"/>
      <c r="E1119" s="1955"/>
      <c r="F1119" s="1955"/>
      <c r="G1119" s="1955"/>
      <c r="H1119" s="1909"/>
      <c r="I1119" s="1909"/>
      <c r="J1119" s="1909"/>
      <c r="K1119" s="1909"/>
      <c r="L1119" s="1909"/>
      <c r="M1119" s="1909"/>
      <c r="N1119" s="1909"/>
      <c r="O1119" s="1909"/>
      <c r="P1119" s="1909"/>
      <c r="Q1119" s="1909"/>
      <c r="R1119" s="1909"/>
      <c r="S1119" s="1909"/>
      <c r="T1119" s="1909"/>
      <c r="U1119" s="1909"/>
      <c r="V1119" s="1909"/>
      <c r="W1119" s="1909"/>
      <c r="X1119" s="1909"/>
      <c r="Y1119" s="1909"/>
      <c r="Z1119" s="1909"/>
      <c r="AA1119" s="1909"/>
      <c r="AB1119" s="1909"/>
      <c r="AC1119" s="1909"/>
      <c r="AD1119" s="1909"/>
      <c r="AE1119" s="1909"/>
      <c r="AF1119" s="1909"/>
      <c r="AG1119" s="1909"/>
      <c r="AH1119" s="1909"/>
      <c r="AI1119" s="1909"/>
      <c r="AJ1119" s="1909"/>
      <c r="AK1119" s="1909"/>
      <c r="AL1119" s="1909"/>
      <c r="AM1119" s="1909"/>
      <c r="AN1119" s="1909"/>
      <c r="AO1119" s="1909"/>
      <c r="AP1119" s="1909"/>
      <c r="AQ1119" s="1909"/>
      <c r="AR1119" s="1909"/>
      <c r="AS1119" s="1909"/>
      <c r="AT1119" s="1909"/>
      <c r="AU1119" s="1909"/>
      <c r="AV1119" s="1909"/>
      <c r="AW1119" s="1909"/>
      <c r="AX1119" s="1909"/>
      <c r="AY1119" s="1909"/>
      <c r="AZ1119" s="1909"/>
      <c r="BA1119" s="1909"/>
      <c r="BB1119" s="1909"/>
      <c r="BC1119" s="1909"/>
      <c r="BD1119" s="1909"/>
      <c r="BE1119" s="1909"/>
      <c r="BF1119" s="1909"/>
      <c r="BG1119" s="1909"/>
      <c r="BH1119" s="1909"/>
      <c r="BI1119" s="1909"/>
    </row>
    <row r="1120" spans="1:61">
      <c r="A1120" s="1956"/>
      <c r="B1120" s="1955"/>
      <c r="C1120" s="1955"/>
      <c r="D1120" s="1955"/>
      <c r="E1120" s="1955"/>
      <c r="F1120" s="1955"/>
      <c r="G1120" s="1955"/>
      <c r="H1120" s="1909"/>
      <c r="I1120" s="1909"/>
      <c r="J1120" s="1909"/>
      <c r="K1120" s="1909"/>
      <c r="L1120" s="1909"/>
      <c r="M1120" s="1909"/>
      <c r="N1120" s="1909"/>
      <c r="O1120" s="1909"/>
      <c r="P1120" s="1909"/>
      <c r="Q1120" s="1909"/>
      <c r="R1120" s="1909"/>
      <c r="S1120" s="1909"/>
      <c r="T1120" s="1909"/>
      <c r="U1120" s="1909"/>
      <c r="V1120" s="1909"/>
      <c r="W1120" s="1909"/>
      <c r="X1120" s="1909"/>
      <c r="Y1120" s="1909"/>
      <c r="Z1120" s="1909"/>
      <c r="AA1120" s="1909"/>
      <c r="AB1120" s="1909"/>
      <c r="AC1120" s="1909"/>
      <c r="AD1120" s="1909"/>
      <c r="AE1120" s="1909"/>
      <c r="AF1120" s="1909"/>
      <c r="AG1120" s="1909"/>
      <c r="AH1120" s="1909"/>
      <c r="AI1120" s="1909"/>
      <c r="AJ1120" s="1909"/>
      <c r="AK1120" s="1909"/>
      <c r="AL1120" s="1909"/>
      <c r="AM1120" s="1909"/>
      <c r="AN1120" s="1909"/>
      <c r="AO1120" s="1909"/>
      <c r="AP1120" s="1909"/>
      <c r="AQ1120" s="1909"/>
      <c r="AR1120" s="1909"/>
      <c r="AS1120" s="1909"/>
      <c r="AT1120" s="1909"/>
      <c r="AU1120" s="1909"/>
      <c r="AV1120" s="1909"/>
      <c r="AW1120" s="1909"/>
      <c r="AX1120" s="1909"/>
      <c r="AY1120" s="1909"/>
      <c r="AZ1120" s="1909"/>
      <c r="BA1120" s="1909"/>
      <c r="BB1120" s="1909"/>
      <c r="BC1120" s="1909"/>
      <c r="BD1120" s="1909"/>
      <c r="BE1120" s="1909"/>
      <c r="BF1120" s="1909"/>
      <c r="BG1120" s="1909"/>
      <c r="BH1120" s="1909"/>
      <c r="BI1120" s="1909"/>
    </row>
    <row r="1121" spans="1:61">
      <c r="A1121" s="1956"/>
      <c r="B1121" s="1955"/>
      <c r="C1121" s="1955"/>
      <c r="D1121" s="1955"/>
      <c r="E1121" s="1955"/>
      <c r="F1121" s="1955"/>
      <c r="G1121" s="1955"/>
      <c r="H1121" s="1909"/>
      <c r="I1121" s="1909"/>
      <c r="J1121" s="1909"/>
      <c r="K1121" s="1909"/>
      <c r="L1121" s="1909"/>
      <c r="M1121" s="1909"/>
      <c r="N1121" s="1909"/>
      <c r="O1121" s="1909"/>
      <c r="P1121" s="1909"/>
      <c r="Q1121" s="1909"/>
      <c r="R1121" s="1909"/>
      <c r="S1121" s="1909"/>
      <c r="T1121" s="1909"/>
      <c r="U1121" s="1909"/>
      <c r="V1121" s="1909"/>
      <c r="W1121" s="1909"/>
      <c r="X1121" s="1909"/>
      <c r="Y1121" s="1909"/>
      <c r="Z1121" s="1909"/>
      <c r="AA1121" s="1909"/>
      <c r="AB1121" s="1909"/>
      <c r="AC1121" s="1909"/>
      <c r="AD1121" s="1909"/>
      <c r="AE1121" s="1909"/>
      <c r="AF1121" s="1909"/>
      <c r="AG1121" s="1909"/>
      <c r="AH1121" s="1909"/>
      <c r="AI1121" s="1909"/>
      <c r="AJ1121" s="1909"/>
      <c r="AK1121" s="1909"/>
      <c r="AL1121" s="1909"/>
      <c r="AM1121" s="1909"/>
      <c r="AN1121" s="1909"/>
      <c r="AO1121" s="1909"/>
      <c r="AP1121" s="1909"/>
      <c r="AQ1121" s="1909"/>
      <c r="AR1121" s="1909"/>
      <c r="AS1121" s="1909"/>
      <c r="AT1121" s="1909"/>
      <c r="AU1121" s="1909"/>
      <c r="AV1121" s="1909"/>
      <c r="AW1121" s="1909"/>
      <c r="AX1121" s="1909"/>
      <c r="AY1121" s="1909"/>
      <c r="AZ1121" s="1909"/>
      <c r="BA1121" s="1909"/>
      <c r="BB1121" s="1909"/>
      <c r="BC1121" s="1909"/>
      <c r="BD1121" s="1909"/>
      <c r="BE1121" s="1909"/>
      <c r="BF1121" s="1909"/>
      <c r="BG1121" s="1909"/>
      <c r="BH1121" s="1909"/>
      <c r="BI1121" s="1909"/>
    </row>
    <row r="1122" spans="1:61">
      <c r="A1122" s="1956"/>
      <c r="B1122" s="1955"/>
      <c r="C1122" s="1955"/>
      <c r="D1122" s="1955"/>
      <c r="E1122" s="1955"/>
      <c r="F1122" s="1955"/>
      <c r="G1122" s="1955"/>
      <c r="H1122" s="1909"/>
      <c r="I1122" s="1909"/>
      <c r="J1122" s="1909"/>
      <c r="K1122" s="1909"/>
      <c r="L1122" s="1909"/>
      <c r="M1122" s="1909"/>
      <c r="N1122" s="1909"/>
      <c r="O1122" s="1909"/>
      <c r="P1122" s="1909"/>
      <c r="Q1122" s="1909"/>
      <c r="R1122" s="1909"/>
      <c r="S1122" s="1909"/>
      <c r="T1122" s="1909"/>
      <c r="U1122" s="1909"/>
      <c r="V1122" s="1909"/>
      <c r="W1122" s="1909"/>
      <c r="X1122" s="1909"/>
      <c r="Y1122" s="1909"/>
      <c r="Z1122" s="1909"/>
      <c r="AA1122" s="1909"/>
      <c r="AB1122" s="1909"/>
      <c r="AC1122" s="1909"/>
      <c r="AD1122" s="1909"/>
      <c r="AE1122" s="1909"/>
      <c r="AF1122" s="1909"/>
      <c r="AG1122" s="1909"/>
      <c r="AH1122" s="1909"/>
      <c r="AI1122" s="1909"/>
      <c r="AJ1122" s="1909"/>
      <c r="AK1122" s="1909"/>
      <c r="AL1122" s="1909"/>
      <c r="AM1122" s="1909"/>
      <c r="AN1122" s="1909"/>
      <c r="AO1122" s="1909"/>
      <c r="AP1122" s="1909"/>
      <c r="AQ1122" s="1909"/>
      <c r="AR1122" s="1909"/>
      <c r="AS1122" s="1909"/>
      <c r="AT1122" s="1909"/>
      <c r="AU1122" s="1909"/>
      <c r="AV1122" s="1909"/>
      <c r="AW1122" s="1909"/>
      <c r="AX1122" s="1909"/>
      <c r="AY1122" s="1909"/>
      <c r="AZ1122" s="1909"/>
      <c r="BA1122" s="1909"/>
      <c r="BB1122" s="1909"/>
      <c r="BC1122" s="1909"/>
      <c r="BD1122" s="1909"/>
      <c r="BE1122" s="1909"/>
      <c r="BF1122" s="1909"/>
      <c r="BG1122" s="1909"/>
      <c r="BH1122" s="1909"/>
      <c r="BI1122" s="1909"/>
    </row>
    <row r="1123" spans="1:61">
      <c r="A1123" s="1956"/>
      <c r="B1123" s="1955"/>
      <c r="C1123" s="1955"/>
      <c r="D1123" s="1955"/>
      <c r="E1123" s="1955"/>
      <c r="F1123" s="1955"/>
      <c r="G1123" s="1955"/>
      <c r="H1123" s="1909"/>
      <c r="I1123" s="1909"/>
      <c r="J1123" s="1909"/>
      <c r="K1123" s="1909"/>
      <c r="L1123" s="1909"/>
      <c r="M1123" s="1909"/>
      <c r="N1123" s="1909"/>
      <c r="O1123" s="1909"/>
      <c r="P1123" s="1909"/>
      <c r="Q1123" s="1909"/>
      <c r="R1123" s="1909"/>
      <c r="S1123" s="1909"/>
      <c r="T1123" s="1909"/>
      <c r="U1123" s="1909"/>
      <c r="V1123" s="1909"/>
      <c r="W1123" s="1909"/>
      <c r="X1123" s="1909"/>
      <c r="Y1123" s="1909"/>
      <c r="Z1123" s="1909"/>
      <c r="AA1123" s="1909"/>
      <c r="AB1123" s="1909"/>
      <c r="AC1123" s="1909"/>
      <c r="AD1123" s="1909"/>
      <c r="AE1123" s="1909"/>
      <c r="AF1123" s="1909"/>
      <c r="AG1123" s="1909"/>
      <c r="AH1123" s="1909"/>
      <c r="AI1123" s="1909"/>
      <c r="AJ1123" s="1909"/>
      <c r="AK1123" s="1909"/>
      <c r="AL1123" s="1909"/>
      <c r="AM1123" s="1909"/>
      <c r="AN1123" s="1909"/>
      <c r="AO1123" s="1909"/>
      <c r="AP1123" s="1909"/>
      <c r="AQ1123" s="1909"/>
      <c r="AR1123" s="1909"/>
      <c r="AS1123" s="1909"/>
      <c r="AT1123" s="1909"/>
      <c r="AU1123" s="1909"/>
      <c r="AV1123" s="1909"/>
      <c r="AW1123" s="1909"/>
      <c r="AX1123" s="1909"/>
      <c r="AY1123" s="1909"/>
      <c r="AZ1123" s="1909"/>
      <c r="BA1123" s="1909"/>
      <c r="BB1123" s="1909"/>
      <c r="BC1123" s="1909"/>
      <c r="BD1123" s="1909"/>
      <c r="BE1123" s="1909"/>
      <c r="BF1123" s="1909"/>
      <c r="BG1123" s="1909"/>
      <c r="BH1123" s="1909"/>
      <c r="BI1123" s="1909"/>
    </row>
    <row r="1124" spans="1:61">
      <c r="A1124" s="1956"/>
      <c r="B1124" s="1955"/>
      <c r="C1124" s="1955"/>
      <c r="D1124" s="1955"/>
      <c r="E1124" s="1955"/>
      <c r="F1124" s="1955"/>
      <c r="G1124" s="1955"/>
      <c r="H1124" s="1909"/>
      <c r="I1124" s="1909"/>
      <c r="J1124" s="1909"/>
      <c r="K1124" s="1909"/>
      <c r="L1124" s="1909"/>
      <c r="M1124" s="1909"/>
      <c r="N1124" s="1909"/>
      <c r="O1124" s="1909"/>
      <c r="P1124" s="1909"/>
      <c r="Q1124" s="1909"/>
      <c r="R1124" s="1909"/>
      <c r="S1124" s="1909"/>
      <c r="T1124" s="1909"/>
      <c r="U1124" s="1909"/>
      <c r="V1124" s="1909"/>
      <c r="W1124" s="1909"/>
      <c r="X1124" s="1909"/>
      <c r="Y1124" s="1909"/>
      <c r="Z1124" s="1909"/>
      <c r="AA1124" s="1909"/>
      <c r="AB1124" s="1909"/>
      <c r="AC1124" s="1909"/>
      <c r="AD1124" s="1909"/>
      <c r="AE1124" s="1909"/>
      <c r="AF1124" s="1909"/>
      <c r="AG1124" s="1909"/>
      <c r="AH1124" s="1909"/>
      <c r="AI1124" s="1909"/>
      <c r="AJ1124" s="1909"/>
      <c r="AK1124" s="1909"/>
      <c r="AL1124" s="1909"/>
      <c r="AM1124" s="1909"/>
      <c r="AN1124" s="1909"/>
      <c r="AO1124" s="1909"/>
      <c r="AP1124" s="1909"/>
      <c r="AQ1124" s="1909"/>
      <c r="AR1124" s="1909"/>
      <c r="AS1124" s="1909"/>
      <c r="AT1124" s="1909"/>
      <c r="AU1124" s="1909"/>
      <c r="AV1124" s="1909"/>
      <c r="AW1124" s="1909"/>
      <c r="AX1124" s="1909"/>
      <c r="AY1124" s="1909"/>
      <c r="AZ1124" s="1909"/>
      <c r="BA1124" s="1909"/>
      <c r="BB1124" s="1909"/>
      <c r="BC1124" s="1909"/>
      <c r="BD1124" s="1909"/>
      <c r="BE1124" s="1909"/>
      <c r="BF1124" s="1909"/>
      <c r="BG1124" s="1909"/>
      <c r="BH1124" s="1909"/>
      <c r="BI1124" s="1909"/>
    </row>
    <row r="1125" spans="1:61">
      <c r="A1125" s="1956"/>
      <c r="B1125" s="1955"/>
      <c r="C1125" s="1955"/>
      <c r="D1125" s="1955"/>
      <c r="E1125" s="1955"/>
      <c r="F1125" s="1955"/>
      <c r="G1125" s="1955"/>
      <c r="H1125" s="1909"/>
      <c r="I1125" s="1909"/>
      <c r="J1125" s="1909"/>
      <c r="K1125" s="1909"/>
      <c r="L1125" s="1909"/>
      <c r="M1125" s="1909"/>
      <c r="N1125" s="1909"/>
      <c r="O1125" s="1909"/>
      <c r="P1125" s="1909"/>
      <c r="Q1125" s="1909"/>
      <c r="R1125" s="1909"/>
      <c r="S1125" s="1909"/>
      <c r="T1125" s="1909"/>
      <c r="U1125" s="1909"/>
      <c r="V1125" s="1909"/>
      <c r="W1125" s="1909"/>
      <c r="X1125" s="1909"/>
      <c r="Y1125" s="1909"/>
      <c r="Z1125" s="1909"/>
      <c r="AA1125" s="1909"/>
      <c r="AB1125" s="1909"/>
      <c r="AC1125" s="1909"/>
      <c r="AD1125" s="1909"/>
      <c r="AE1125" s="1909"/>
      <c r="AF1125" s="1909"/>
      <c r="AG1125" s="1909"/>
      <c r="AH1125" s="1909"/>
      <c r="AI1125" s="1909"/>
      <c r="AJ1125" s="1909"/>
      <c r="AK1125" s="1909"/>
      <c r="AL1125" s="1909"/>
      <c r="AM1125" s="1909"/>
      <c r="AN1125" s="1909"/>
      <c r="AO1125" s="1909"/>
      <c r="AP1125" s="1909"/>
      <c r="AQ1125" s="1909"/>
      <c r="AR1125" s="1909"/>
      <c r="AS1125" s="1909"/>
      <c r="AT1125" s="1909"/>
      <c r="AU1125" s="1909"/>
      <c r="AV1125" s="1909"/>
      <c r="AW1125" s="1909"/>
      <c r="AX1125" s="1909"/>
      <c r="AY1125" s="1909"/>
      <c r="AZ1125" s="1909"/>
      <c r="BA1125" s="1909"/>
      <c r="BB1125" s="1909"/>
      <c r="BC1125" s="1909"/>
      <c r="BD1125" s="1909"/>
      <c r="BE1125" s="1909"/>
      <c r="BF1125" s="1909"/>
      <c r="BG1125" s="1909"/>
      <c r="BH1125" s="1909"/>
      <c r="BI1125" s="1909"/>
    </row>
    <row r="1126" spans="1:61">
      <c r="A1126" s="1956"/>
      <c r="B1126" s="1955"/>
      <c r="C1126" s="1955"/>
      <c r="D1126" s="1955"/>
      <c r="E1126" s="1955"/>
      <c r="F1126" s="1955"/>
      <c r="G1126" s="1955"/>
      <c r="H1126" s="1909"/>
      <c r="I1126" s="1909"/>
      <c r="J1126" s="1909"/>
      <c r="K1126" s="1909"/>
      <c r="L1126" s="1909"/>
      <c r="M1126" s="1909"/>
      <c r="N1126" s="1909"/>
      <c r="O1126" s="1909"/>
      <c r="P1126" s="1909"/>
      <c r="Q1126" s="1909"/>
      <c r="R1126" s="1909"/>
      <c r="S1126" s="1909"/>
      <c r="T1126" s="1909"/>
      <c r="U1126" s="1909"/>
      <c r="V1126" s="1909"/>
      <c r="W1126" s="1909"/>
      <c r="X1126" s="1909"/>
      <c r="Y1126" s="1909"/>
      <c r="Z1126" s="1909"/>
      <c r="AA1126" s="1909"/>
      <c r="AB1126" s="1909"/>
      <c r="AC1126" s="1909"/>
      <c r="AD1126" s="1909"/>
      <c r="AE1126" s="1909"/>
      <c r="AF1126" s="1909"/>
      <c r="AG1126" s="1909"/>
      <c r="AH1126" s="1909"/>
      <c r="AI1126" s="1909"/>
      <c r="AJ1126" s="1909"/>
      <c r="AK1126" s="1909"/>
      <c r="AL1126" s="1909"/>
      <c r="AM1126" s="1909"/>
      <c r="AN1126" s="1909"/>
      <c r="AO1126" s="1909"/>
      <c r="AP1126" s="1909"/>
      <c r="AQ1126" s="1909"/>
      <c r="AR1126" s="1909"/>
      <c r="AS1126" s="1909"/>
      <c r="AT1126" s="1909"/>
      <c r="AU1126" s="1909"/>
      <c r="AV1126" s="1909"/>
      <c r="AW1126" s="1909"/>
      <c r="AX1126" s="1909"/>
      <c r="AY1126" s="1909"/>
      <c r="AZ1126" s="1909"/>
      <c r="BA1126" s="1909"/>
      <c r="BB1126" s="1909"/>
      <c r="BC1126" s="1909"/>
      <c r="BD1126" s="1909"/>
      <c r="BE1126" s="1909"/>
      <c r="BF1126" s="1909"/>
      <c r="BG1126" s="1909"/>
      <c r="BH1126" s="1909"/>
      <c r="BI1126" s="1909"/>
    </row>
    <row r="1127" spans="1:61">
      <c r="A1127" s="1956"/>
      <c r="B1127" s="1955"/>
      <c r="C1127" s="1955"/>
      <c r="D1127" s="1955"/>
      <c r="E1127" s="1955"/>
      <c r="F1127" s="1955"/>
      <c r="G1127" s="1955"/>
      <c r="H1127" s="1909"/>
      <c r="I1127" s="1909"/>
      <c r="J1127" s="1909"/>
      <c r="K1127" s="1909"/>
      <c r="L1127" s="1909"/>
      <c r="M1127" s="1909"/>
      <c r="N1127" s="1909"/>
      <c r="O1127" s="1909"/>
      <c r="P1127" s="1909"/>
      <c r="Q1127" s="1909"/>
      <c r="R1127" s="1909"/>
      <c r="S1127" s="1909"/>
      <c r="T1127" s="1909"/>
      <c r="U1127" s="1909"/>
      <c r="V1127" s="1909"/>
      <c r="W1127" s="1909"/>
      <c r="X1127" s="1909"/>
      <c r="Y1127" s="1909"/>
      <c r="Z1127" s="1909"/>
      <c r="AA1127" s="1909"/>
      <c r="AB1127" s="1909"/>
      <c r="AC1127" s="1909"/>
      <c r="AD1127" s="1909"/>
      <c r="AE1127" s="1909"/>
      <c r="AF1127" s="1909"/>
      <c r="AG1127" s="1909"/>
      <c r="AH1127" s="1909"/>
      <c r="AI1127" s="1909"/>
      <c r="AJ1127" s="1909"/>
      <c r="AK1127" s="1909"/>
      <c r="AL1127" s="1909"/>
      <c r="AM1127" s="1909"/>
      <c r="AN1127" s="1909"/>
      <c r="AO1127" s="1909"/>
      <c r="AP1127" s="1909"/>
      <c r="AQ1127" s="1909"/>
      <c r="AR1127" s="1909"/>
      <c r="AS1127" s="1909"/>
      <c r="AT1127" s="1909"/>
      <c r="AU1127" s="1909"/>
      <c r="AV1127" s="1909"/>
      <c r="AW1127" s="1909"/>
      <c r="AX1127" s="1909"/>
      <c r="AY1127" s="1909"/>
      <c r="AZ1127" s="1909"/>
      <c r="BA1127" s="1909"/>
      <c r="BB1127" s="1909"/>
      <c r="BC1127" s="1909"/>
      <c r="BD1127" s="1909"/>
      <c r="BE1127" s="1909"/>
      <c r="BF1127" s="1909"/>
      <c r="BG1127" s="1909"/>
      <c r="BH1127" s="1909"/>
      <c r="BI1127" s="1909"/>
    </row>
    <row r="1128" spans="1:61">
      <c r="A1128" s="1956"/>
      <c r="B1128" s="1955"/>
      <c r="C1128" s="1955"/>
      <c r="D1128" s="1955"/>
      <c r="E1128" s="1955"/>
      <c r="F1128" s="1955"/>
      <c r="G1128" s="1955"/>
      <c r="H1128" s="1909"/>
      <c r="I1128" s="1909"/>
      <c r="J1128" s="1909"/>
      <c r="K1128" s="1909"/>
      <c r="L1128" s="1909"/>
      <c r="M1128" s="1909"/>
      <c r="N1128" s="1909"/>
      <c r="O1128" s="1909"/>
      <c r="P1128" s="1909"/>
      <c r="Q1128" s="1909"/>
      <c r="R1128" s="1909"/>
      <c r="S1128" s="1909"/>
      <c r="T1128" s="1909"/>
      <c r="U1128" s="1909"/>
      <c r="V1128" s="1909"/>
      <c r="W1128" s="1909"/>
      <c r="X1128" s="1909"/>
      <c r="Y1128" s="1909"/>
      <c r="Z1128" s="1909"/>
      <c r="AA1128" s="1909"/>
      <c r="AB1128" s="1909"/>
      <c r="AC1128" s="1909"/>
      <c r="AD1128" s="1909"/>
      <c r="AE1128" s="1909"/>
      <c r="AF1128" s="1909"/>
      <c r="AG1128" s="1909"/>
      <c r="AH1128" s="1909"/>
      <c r="AI1128" s="1909"/>
      <c r="AJ1128" s="1909"/>
      <c r="AK1128" s="1909"/>
      <c r="AL1128" s="1909"/>
      <c r="AM1128" s="1909"/>
      <c r="AN1128" s="1909"/>
      <c r="AO1128" s="1909"/>
      <c r="AP1128" s="1909"/>
      <c r="AQ1128" s="1909"/>
      <c r="AR1128" s="1909"/>
      <c r="AS1128" s="1909"/>
      <c r="AT1128" s="1909"/>
      <c r="AU1128" s="1909"/>
      <c r="AV1128" s="1909"/>
      <c r="AW1128" s="1909"/>
      <c r="AX1128" s="1909"/>
      <c r="AY1128" s="1909"/>
      <c r="AZ1128" s="1909"/>
      <c r="BA1128" s="1909"/>
      <c r="BB1128" s="1909"/>
      <c r="BC1128" s="1909"/>
      <c r="BD1128" s="1909"/>
      <c r="BE1128" s="1909"/>
      <c r="BF1128" s="1909"/>
      <c r="BG1128" s="1909"/>
      <c r="BH1128" s="1909"/>
      <c r="BI1128" s="1909"/>
    </row>
    <row r="1129" spans="1:61">
      <c r="A1129" s="1956"/>
      <c r="B1129" s="1955"/>
      <c r="C1129" s="1955"/>
      <c r="D1129" s="1955"/>
      <c r="E1129" s="1955"/>
      <c r="F1129" s="1955"/>
      <c r="G1129" s="1955"/>
      <c r="H1129" s="1909"/>
      <c r="I1129" s="1909"/>
      <c r="J1129" s="1909"/>
      <c r="K1129" s="1909"/>
      <c r="L1129" s="1909"/>
      <c r="M1129" s="1909"/>
      <c r="N1129" s="1909"/>
      <c r="O1129" s="1909"/>
      <c r="P1129" s="1909"/>
      <c r="Q1129" s="1909"/>
      <c r="R1129" s="1909"/>
      <c r="S1129" s="1909"/>
      <c r="T1129" s="1909"/>
      <c r="U1129" s="1909"/>
      <c r="V1129" s="1909"/>
      <c r="W1129" s="1909"/>
      <c r="X1129" s="1909"/>
      <c r="Y1129" s="1909"/>
      <c r="Z1129" s="1909"/>
      <c r="AA1129" s="1909"/>
      <c r="AB1129" s="1909"/>
      <c r="AC1129" s="1909"/>
      <c r="AD1129" s="1909"/>
      <c r="AE1129" s="1909"/>
      <c r="AF1129" s="1909"/>
      <c r="AG1129" s="1909"/>
      <c r="AH1129" s="1909"/>
      <c r="AI1129" s="1909"/>
      <c r="AJ1129" s="1909"/>
      <c r="AK1129" s="1909"/>
      <c r="AL1129" s="1909"/>
      <c r="AM1129" s="1909"/>
      <c r="AN1129" s="1909"/>
      <c r="AO1129" s="1909"/>
      <c r="AP1129" s="1909"/>
      <c r="AQ1129" s="1909"/>
      <c r="AR1129" s="1909"/>
      <c r="AS1129" s="1909"/>
      <c r="AT1129" s="1909"/>
      <c r="AU1129" s="1909"/>
      <c r="AV1129" s="1909"/>
      <c r="AW1129" s="1909"/>
      <c r="AX1129" s="1909"/>
      <c r="AY1129" s="1909"/>
      <c r="AZ1129" s="1909"/>
      <c r="BA1129" s="1909"/>
      <c r="BB1129" s="1909"/>
      <c r="BC1129" s="1909"/>
      <c r="BD1129" s="1909"/>
      <c r="BE1129" s="1909"/>
      <c r="BF1129" s="1909"/>
      <c r="BG1129" s="1909"/>
      <c r="BH1129" s="1909"/>
      <c r="BI1129" s="1909"/>
    </row>
    <row r="1130" spans="1:61">
      <c r="A1130" s="1956"/>
      <c r="B1130" s="1955"/>
      <c r="C1130" s="1955"/>
      <c r="D1130" s="1955"/>
      <c r="E1130" s="1955"/>
      <c r="F1130" s="1955"/>
      <c r="G1130" s="1955"/>
      <c r="H1130" s="1909"/>
      <c r="I1130" s="1909"/>
      <c r="J1130" s="1909"/>
      <c r="K1130" s="1909"/>
      <c r="L1130" s="1909"/>
      <c r="M1130" s="1909"/>
      <c r="N1130" s="1909"/>
      <c r="O1130" s="1909"/>
      <c r="P1130" s="1909"/>
      <c r="Q1130" s="1909"/>
      <c r="R1130" s="1909"/>
      <c r="S1130" s="1909"/>
      <c r="T1130" s="1909"/>
      <c r="U1130" s="1909"/>
      <c r="V1130" s="1909"/>
      <c r="W1130" s="1909"/>
      <c r="X1130" s="1909"/>
      <c r="Y1130" s="1909"/>
      <c r="Z1130" s="1909"/>
      <c r="AA1130" s="1909"/>
      <c r="AB1130" s="1909"/>
      <c r="AC1130" s="1909"/>
      <c r="AD1130" s="1909"/>
      <c r="AE1130" s="1909"/>
      <c r="AF1130" s="1909"/>
      <c r="AG1130" s="1909"/>
      <c r="AH1130" s="1909"/>
      <c r="AI1130" s="1909"/>
      <c r="AJ1130" s="1909"/>
      <c r="AK1130" s="1909"/>
      <c r="AL1130" s="1909"/>
      <c r="AM1130" s="1909"/>
      <c r="AN1130" s="1909"/>
      <c r="AO1130" s="1909"/>
      <c r="AP1130" s="1909"/>
      <c r="AQ1130" s="1909"/>
      <c r="AR1130" s="1909"/>
      <c r="AS1130" s="1909"/>
      <c r="AT1130" s="1909"/>
      <c r="AU1130" s="1909"/>
      <c r="AV1130" s="1909"/>
      <c r="AW1130" s="1909"/>
      <c r="AX1130" s="1909"/>
      <c r="AY1130" s="1909"/>
      <c r="AZ1130" s="1909"/>
      <c r="BA1130" s="1909"/>
      <c r="BB1130" s="1909"/>
      <c r="BC1130" s="1909"/>
      <c r="BD1130" s="1909"/>
      <c r="BE1130" s="1909"/>
      <c r="BF1130" s="1909"/>
      <c r="BG1130" s="1909"/>
      <c r="BH1130" s="1909"/>
      <c r="BI1130" s="1909"/>
    </row>
    <row r="1131" spans="1:61">
      <c r="A1131" s="1956"/>
      <c r="B1131" s="1955"/>
      <c r="C1131" s="1955"/>
      <c r="D1131" s="1955"/>
      <c r="E1131" s="1955"/>
      <c r="F1131" s="1955"/>
      <c r="G1131" s="1955"/>
      <c r="H1131" s="1909"/>
      <c r="I1131" s="1909"/>
      <c r="J1131" s="1909"/>
      <c r="K1131" s="1909"/>
      <c r="L1131" s="1909"/>
      <c r="M1131" s="1909"/>
      <c r="N1131" s="1909"/>
      <c r="O1131" s="1909"/>
      <c r="P1131" s="1909"/>
      <c r="Q1131" s="1909"/>
      <c r="R1131" s="1909"/>
      <c r="S1131" s="1909"/>
      <c r="T1131" s="1909"/>
      <c r="U1131" s="1909"/>
      <c r="V1131" s="1909"/>
      <c r="W1131" s="1909"/>
      <c r="X1131" s="1909"/>
      <c r="Y1131" s="1909"/>
      <c r="Z1131" s="1909"/>
      <c r="AA1131" s="1909"/>
      <c r="AB1131" s="1909"/>
      <c r="AC1131" s="1909"/>
      <c r="AD1131" s="1909"/>
      <c r="AE1131" s="1909"/>
      <c r="AF1131" s="1909"/>
      <c r="AG1131" s="1909"/>
      <c r="AH1131" s="1909"/>
      <c r="AI1131" s="1909"/>
      <c r="AJ1131" s="1909"/>
      <c r="AK1131" s="1909"/>
      <c r="AL1131" s="1909"/>
      <c r="AM1131" s="1909"/>
      <c r="AN1131" s="1909"/>
      <c r="AO1131" s="1909"/>
      <c r="AP1131" s="1909"/>
      <c r="AQ1131" s="1909"/>
      <c r="AR1131" s="1909"/>
      <c r="AS1131" s="1909"/>
      <c r="AT1131" s="1909"/>
      <c r="AU1131" s="1909"/>
      <c r="AV1131" s="1909"/>
      <c r="AW1131" s="1909"/>
      <c r="AX1131" s="1909"/>
      <c r="AY1131" s="1909"/>
      <c r="AZ1131" s="1909"/>
      <c r="BA1131" s="1909"/>
      <c r="BB1131" s="1909"/>
      <c r="BC1131" s="1909"/>
      <c r="BD1131" s="1909"/>
      <c r="BE1131" s="1909"/>
      <c r="BF1131" s="1909"/>
      <c r="BG1131" s="1909"/>
      <c r="BH1131" s="1909"/>
      <c r="BI1131" s="1909"/>
    </row>
    <row r="1132" spans="1:61">
      <c r="A1132" s="1956"/>
      <c r="B1132" s="1955"/>
      <c r="C1132" s="1955"/>
      <c r="D1132" s="1955"/>
      <c r="E1132" s="1955"/>
      <c r="F1132" s="1955"/>
      <c r="G1132" s="1955"/>
      <c r="H1132" s="1909"/>
      <c r="I1132" s="1909"/>
      <c r="J1132" s="1909"/>
      <c r="K1132" s="1909"/>
      <c r="L1132" s="1909"/>
      <c r="M1132" s="1909"/>
      <c r="N1132" s="1909"/>
      <c r="O1132" s="1909"/>
      <c r="P1132" s="1909"/>
      <c r="Q1132" s="1909"/>
      <c r="R1132" s="1909"/>
      <c r="S1132" s="1909"/>
      <c r="T1132" s="1909"/>
      <c r="U1132" s="1909"/>
      <c r="V1132" s="1909"/>
      <c r="W1132" s="1909"/>
      <c r="X1132" s="1909"/>
      <c r="Y1132" s="1909"/>
      <c r="Z1132" s="1909"/>
      <c r="AA1132" s="1909"/>
      <c r="AB1132" s="1909"/>
      <c r="AC1132" s="1909"/>
      <c r="AD1132" s="1909"/>
      <c r="AE1132" s="1909"/>
      <c r="AF1132" s="1909"/>
      <c r="AG1132" s="1909"/>
      <c r="AH1132" s="1909"/>
      <c r="AI1132" s="1909"/>
      <c r="AJ1132" s="1909"/>
      <c r="AK1132" s="1909"/>
      <c r="AL1132" s="1909"/>
      <c r="AM1132" s="1909"/>
      <c r="AN1132" s="1909"/>
      <c r="AO1132" s="1909"/>
      <c r="AP1132" s="1909"/>
      <c r="AQ1132" s="1909"/>
      <c r="AR1132" s="1909"/>
      <c r="AS1132" s="1909"/>
      <c r="AT1132" s="1909"/>
      <c r="AU1132" s="1909"/>
      <c r="AV1132" s="1909"/>
      <c r="AW1132" s="1909"/>
      <c r="AX1132" s="1909"/>
      <c r="AY1132" s="1909"/>
      <c r="AZ1132" s="1909"/>
      <c r="BA1132" s="1909"/>
      <c r="BB1132" s="1909"/>
      <c r="BC1132" s="1909"/>
      <c r="BD1132" s="1909"/>
      <c r="BE1132" s="1909"/>
      <c r="BF1132" s="1909"/>
      <c r="BG1132" s="1909"/>
      <c r="BH1132" s="1909"/>
      <c r="BI1132" s="1909"/>
    </row>
    <row r="1133" spans="1:61">
      <c r="A1133" s="1956"/>
      <c r="B1133" s="1955"/>
      <c r="C1133" s="1955"/>
      <c r="D1133" s="1955"/>
      <c r="E1133" s="1955"/>
      <c r="F1133" s="1955"/>
      <c r="G1133" s="1955"/>
      <c r="H1133" s="1909"/>
      <c r="I1133" s="1909"/>
      <c r="J1133" s="1909"/>
      <c r="K1133" s="1909"/>
      <c r="L1133" s="1909"/>
      <c r="M1133" s="1909"/>
      <c r="N1133" s="1909"/>
      <c r="O1133" s="1909"/>
      <c r="P1133" s="1909"/>
      <c r="Q1133" s="1909"/>
      <c r="R1133" s="1909"/>
      <c r="S1133" s="1909"/>
      <c r="T1133" s="1909"/>
      <c r="U1133" s="1909"/>
      <c r="V1133" s="1909"/>
      <c r="W1133" s="1909"/>
      <c r="X1133" s="1909"/>
      <c r="Y1133" s="1909"/>
      <c r="Z1133" s="1909"/>
      <c r="AA1133" s="1909"/>
      <c r="AB1133" s="1909"/>
      <c r="AC1133" s="1909"/>
      <c r="AD1133" s="1909"/>
      <c r="AE1133" s="1909"/>
      <c r="AF1133" s="1909"/>
      <c r="AG1133" s="1909"/>
      <c r="AH1133" s="1909"/>
      <c r="AI1133" s="1909"/>
      <c r="AJ1133" s="1909"/>
      <c r="AK1133" s="1909"/>
      <c r="AL1133" s="1909"/>
      <c r="AM1133" s="1909"/>
      <c r="AN1133" s="1909"/>
      <c r="AO1133" s="1909"/>
      <c r="AP1133" s="1909"/>
      <c r="AQ1133" s="1909"/>
      <c r="AR1133" s="1909"/>
      <c r="AS1133" s="1909"/>
      <c r="AT1133" s="1909"/>
      <c r="AU1133" s="1909"/>
      <c r="AV1133" s="1909"/>
      <c r="AW1133" s="1909"/>
      <c r="AX1133" s="1909"/>
      <c r="AY1133" s="1909"/>
      <c r="AZ1133" s="1909"/>
      <c r="BA1133" s="1909"/>
      <c r="BB1133" s="1909"/>
      <c r="BC1133" s="1909"/>
      <c r="BD1133" s="1909"/>
      <c r="BE1133" s="1909"/>
      <c r="BF1133" s="1909"/>
      <c r="BG1133" s="1909"/>
      <c r="BH1133" s="1909"/>
      <c r="BI1133" s="1909"/>
    </row>
    <row r="1134" spans="1:61">
      <c r="A1134" s="1956"/>
      <c r="B1134" s="1955"/>
      <c r="C1134" s="1955"/>
      <c r="D1134" s="1955"/>
      <c r="E1134" s="1955"/>
      <c r="F1134" s="1955"/>
      <c r="G1134" s="1955"/>
      <c r="H1134" s="1909"/>
      <c r="I1134" s="1909"/>
      <c r="J1134" s="1909"/>
      <c r="K1134" s="1909"/>
      <c r="L1134" s="1909"/>
      <c r="M1134" s="1909"/>
      <c r="N1134" s="1909"/>
      <c r="O1134" s="1909"/>
      <c r="P1134" s="1909"/>
      <c r="Q1134" s="1909"/>
      <c r="R1134" s="1909"/>
      <c r="S1134" s="1909"/>
      <c r="T1134" s="1909"/>
      <c r="U1134" s="1909"/>
      <c r="V1134" s="1909"/>
      <c r="W1134" s="1909"/>
      <c r="X1134" s="1909"/>
      <c r="Y1134" s="1909"/>
      <c r="Z1134" s="1909"/>
      <c r="AA1134" s="1909"/>
      <c r="AB1134" s="1909"/>
      <c r="AC1134" s="1909"/>
      <c r="AD1134" s="1909"/>
      <c r="AE1134" s="1909"/>
      <c r="AF1134" s="1909"/>
      <c r="AG1134" s="1909"/>
      <c r="AH1134" s="1909"/>
      <c r="AI1134" s="1909"/>
      <c r="AJ1134" s="1909"/>
      <c r="AK1134" s="1909"/>
      <c r="AL1134" s="1909"/>
      <c r="AM1134" s="1909"/>
      <c r="AN1134" s="1909"/>
      <c r="AO1134" s="1909"/>
      <c r="AP1134" s="1909"/>
      <c r="AQ1134" s="1909"/>
      <c r="AR1134" s="1909"/>
      <c r="AS1134" s="1909"/>
      <c r="AT1134" s="1909"/>
      <c r="AU1134" s="1909"/>
      <c r="AV1134" s="1909"/>
      <c r="AW1134" s="1909"/>
      <c r="AX1134" s="1909"/>
      <c r="AY1134" s="1909"/>
      <c r="AZ1134" s="1909"/>
      <c r="BA1134" s="1909"/>
      <c r="BB1134" s="1909"/>
      <c r="BC1134" s="1909"/>
      <c r="BD1134" s="1909"/>
      <c r="BE1134" s="1909"/>
      <c r="BF1134" s="1909"/>
      <c r="BG1134" s="1909"/>
      <c r="BH1134" s="1909"/>
      <c r="BI1134" s="1909"/>
    </row>
    <row r="1135" spans="1:61">
      <c r="A1135" s="1956"/>
      <c r="B1135" s="1955"/>
      <c r="C1135" s="1955"/>
      <c r="D1135" s="1955"/>
      <c r="E1135" s="1955"/>
      <c r="F1135" s="1955"/>
      <c r="G1135" s="1955"/>
      <c r="H1135" s="1909"/>
      <c r="I1135" s="1909"/>
      <c r="J1135" s="1909"/>
      <c r="K1135" s="1909"/>
      <c r="L1135" s="1909"/>
      <c r="M1135" s="1909"/>
      <c r="N1135" s="1909"/>
      <c r="O1135" s="1909"/>
      <c r="P1135" s="1909"/>
      <c r="Q1135" s="1909"/>
      <c r="R1135" s="1909"/>
      <c r="S1135" s="1909"/>
      <c r="T1135" s="1909"/>
      <c r="U1135" s="1909"/>
      <c r="V1135" s="1909"/>
      <c r="W1135" s="1909"/>
      <c r="X1135" s="1909"/>
      <c r="Y1135" s="1909"/>
      <c r="Z1135" s="1909"/>
      <c r="AA1135" s="1909"/>
      <c r="AB1135" s="1909"/>
      <c r="AC1135" s="1909"/>
      <c r="AD1135" s="1909"/>
      <c r="AE1135" s="1909"/>
      <c r="AF1135" s="1909"/>
      <c r="AG1135" s="1909"/>
      <c r="AH1135" s="1909"/>
      <c r="AI1135" s="1909"/>
      <c r="AJ1135" s="1909"/>
      <c r="AK1135" s="1909"/>
      <c r="AL1135" s="1909"/>
      <c r="AM1135" s="1909"/>
      <c r="AN1135" s="1909"/>
      <c r="AO1135" s="1909"/>
      <c r="AP1135" s="1909"/>
      <c r="AQ1135" s="1909"/>
      <c r="AR1135" s="1909"/>
      <c r="AS1135" s="1909"/>
      <c r="AT1135" s="1909"/>
      <c r="AU1135" s="1909"/>
      <c r="AV1135" s="1909"/>
      <c r="AW1135" s="1909"/>
      <c r="AX1135" s="1909"/>
      <c r="AY1135" s="1909"/>
      <c r="AZ1135" s="1909"/>
      <c r="BA1135" s="1909"/>
      <c r="BB1135" s="1909"/>
      <c r="BC1135" s="1909"/>
      <c r="BD1135" s="1909"/>
      <c r="BE1135" s="1909"/>
      <c r="BF1135" s="1909"/>
      <c r="BG1135" s="1909"/>
      <c r="BH1135" s="1909"/>
      <c r="BI1135" s="1909"/>
    </row>
    <row r="1136" spans="1:61">
      <c r="A1136" s="1956"/>
      <c r="B1136" s="1955"/>
      <c r="C1136" s="1955"/>
      <c r="D1136" s="1955"/>
      <c r="E1136" s="1955"/>
      <c r="F1136" s="1955"/>
      <c r="G1136" s="1955"/>
      <c r="H1136" s="1909"/>
      <c r="I1136" s="1909"/>
      <c r="J1136" s="1909"/>
      <c r="K1136" s="1909"/>
      <c r="L1136" s="1909"/>
      <c r="M1136" s="1909"/>
      <c r="N1136" s="1909"/>
      <c r="O1136" s="1909"/>
      <c r="P1136" s="1909"/>
      <c r="Q1136" s="1909"/>
      <c r="R1136" s="1909"/>
      <c r="S1136" s="1909"/>
      <c r="T1136" s="1909"/>
      <c r="U1136" s="1909"/>
      <c r="V1136" s="1909"/>
      <c r="W1136" s="1909"/>
      <c r="X1136" s="1909"/>
      <c r="Y1136" s="1909"/>
      <c r="Z1136" s="1909"/>
      <c r="AA1136" s="1909"/>
      <c r="AB1136" s="1909"/>
      <c r="AC1136" s="1909"/>
      <c r="AD1136" s="1909"/>
      <c r="AE1136" s="1909"/>
      <c r="AF1136" s="1909"/>
      <c r="AG1136" s="1909"/>
      <c r="AH1136" s="1909"/>
      <c r="AI1136" s="1909"/>
      <c r="AJ1136" s="1909"/>
      <c r="AK1136" s="1909"/>
      <c r="AL1136" s="1909"/>
      <c r="AM1136" s="1909"/>
      <c r="AN1136" s="1909"/>
      <c r="AO1136" s="1909"/>
      <c r="AP1136" s="1909"/>
      <c r="AQ1136" s="1909"/>
      <c r="AR1136" s="1909"/>
      <c r="AS1136" s="1909"/>
      <c r="AT1136" s="1909"/>
      <c r="AU1136" s="1909"/>
      <c r="AV1136" s="1909"/>
      <c r="AW1136" s="1909"/>
      <c r="AX1136" s="1909"/>
      <c r="AY1136" s="1909"/>
      <c r="AZ1136" s="1909"/>
      <c r="BA1136" s="1909"/>
      <c r="BB1136" s="1909"/>
      <c r="BC1136" s="1909"/>
      <c r="BD1136" s="1909"/>
      <c r="BE1136" s="1909"/>
      <c r="BF1136" s="1909"/>
      <c r="BG1136" s="1909"/>
      <c r="BH1136" s="1909"/>
      <c r="BI1136" s="1909"/>
    </row>
    <row r="1137" spans="1:61">
      <c r="A1137" s="1956"/>
      <c r="B1137" s="1955"/>
      <c r="C1137" s="1955"/>
      <c r="D1137" s="1955"/>
      <c r="E1137" s="1955"/>
      <c r="F1137" s="1955"/>
      <c r="G1137" s="1955"/>
      <c r="H1137" s="1909"/>
      <c r="I1137" s="1909"/>
      <c r="J1137" s="1909"/>
      <c r="K1137" s="1909"/>
      <c r="L1137" s="1909"/>
      <c r="M1137" s="1909"/>
      <c r="N1137" s="1909"/>
      <c r="O1137" s="1909"/>
      <c r="P1137" s="1909"/>
      <c r="Q1137" s="1909"/>
      <c r="R1137" s="1909"/>
      <c r="S1137" s="1909"/>
      <c r="T1137" s="1909"/>
      <c r="U1137" s="1909"/>
      <c r="V1137" s="1909"/>
      <c r="W1137" s="1909"/>
      <c r="X1137" s="1909"/>
      <c r="Y1137" s="1909"/>
      <c r="Z1137" s="1909"/>
      <c r="AA1137" s="1909"/>
      <c r="AB1137" s="1909"/>
      <c r="AC1137" s="1909"/>
      <c r="AD1137" s="1909"/>
      <c r="AE1137" s="1909"/>
      <c r="AF1137" s="1909"/>
      <c r="AG1137" s="1909"/>
      <c r="AH1137" s="1909"/>
      <c r="AI1137" s="1909"/>
      <c r="AJ1137" s="1909"/>
      <c r="AK1137" s="1909"/>
      <c r="AL1137" s="1909"/>
      <c r="AM1137" s="1909"/>
      <c r="AN1137" s="1909"/>
      <c r="AO1137" s="1909"/>
      <c r="AP1137" s="1909"/>
      <c r="AQ1137" s="1909"/>
      <c r="AR1137" s="1909"/>
      <c r="AS1137" s="1909"/>
      <c r="AT1137" s="1909"/>
      <c r="AU1137" s="1909"/>
      <c r="AV1137" s="1909"/>
      <c r="AW1137" s="1909"/>
      <c r="AX1137" s="1909"/>
      <c r="AY1137" s="1909"/>
      <c r="AZ1137" s="1909"/>
      <c r="BA1137" s="1909"/>
      <c r="BB1137" s="1909"/>
      <c r="BC1137" s="1909"/>
      <c r="BD1137" s="1909"/>
      <c r="BE1137" s="1909"/>
      <c r="BF1137" s="1909"/>
      <c r="BG1137" s="1909"/>
      <c r="BH1137" s="1909"/>
      <c r="BI1137" s="1909"/>
    </row>
    <row r="1138" spans="1:61">
      <c r="A1138" s="1956"/>
      <c r="B1138" s="1955"/>
      <c r="C1138" s="1955"/>
      <c r="D1138" s="1955"/>
      <c r="E1138" s="1955"/>
      <c r="F1138" s="1955"/>
      <c r="G1138" s="1955"/>
      <c r="H1138" s="1909"/>
      <c r="I1138" s="1909"/>
      <c r="J1138" s="1909"/>
      <c r="K1138" s="1909"/>
      <c r="L1138" s="1909"/>
      <c r="M1138" s="1909"/>
      <c r="N1138" s="1909"/>
      <c r="O1138" s="1909"/>
      <c r="P1138" s="1909"/>
      <c r="Q1138" s="1909"/>
      <c r="R1138" s="1909"/>
      <c r="S1138" s="1909"/>
      <c r="T1138" s="1909"/>
      <c r="U1138" s="1909"/>
      <c r="V1138" s="1909"/>
      <c r="W1138" s="1909"/>
      <c r="X1138" s="1909"/>
      <c r="Y1138" s="1909"/>
      <c r="Z1138" s="1909"/>
      <c r="AA1138" s="1909"/>
      <c r="AB1138" s="1909"/>
      <c r="AC1138" s="1909"/>
      <c r="AD1138" s="1909"/>
      <c r="AE1138" s="1909"/>
      <c r="AF1138" s="1909"/>
      <c r="AG1138" s="1909"/>
      <c r="AH1138" s="1909"/>
      <c r="AI1138" s="1909"/>
      <c r="AJ1138" s="1909"/>
      <c r="AK1138" s="1909"/>
      <c r="AL1138" s="1909"/>
      <c r="AM1138" s="1909"/>
      <c r="AN1138" s="1909"/>
      <c r="AO1138" s="1909"/>
      <c r="AP1138" s="1909"/>
      <c r="AQ1138" s="1909"/>
      <c r="AR1138" s="1909"/>
      <c r="AS1138" s="1909"/>
      <c r="AT1138" s="1909"/>
      <c r="AU1138" s="1909"/>
      <c r="AV1138" s="1909"/>
      <c r="AW1138" s="1909"/>
      <c r="AX1138" s="1909"/>
      <c r="AY1138" s="1909"/>
      <c r="AZ1138" s="1909"/>
      <c r="BA1138" s="1909"/>
      <c r="BB1138" s="1909"/>
      <c r="BC1138" s="1909"/>
      <c r="BD1138" s="1909"/>
      <c r="BE1138" s="1909"/>
      <c r="BF1138" s="1909"/>
      <c r="BG1138" s="1909"/>
      <c r="BH1138" s="1909"/>
      <c r="BI1138" s="1909"/>
    </row>
    <row r="1139" spans="1:61">
      <c r="A1139" s="1956"/>
      <c r="B1139" s="1955"/>
      <c r="C1139" s="1955"/>
      <c r="D1139" s="1955"/>
      <c r="E1139" s="1955"/>
      <c r="F1139" s="1955"/>
      <c r="G1139" s="1955"/>
      <c r="H1139" s="1909"/>
      <c r="I1139" s="1909"/>
      <c r="J1139" s="1909"/>
      <c r="K1139" s="1909"/>
      <c r="L1139" s="1909"/>
      <c r="M1139" s="1909"/>
      <c r="N1139" s="1909"/>
      <c r="O1139" s="1909"/>
      <c r="P1139" s="1909"/>
      <c r="Q1139" s="1909"/>
      <c r="R1139" s="1909"/>
      <c r="S1139" s="1909"/>
      <c r="T1139" s="1909"/>
      <c r="U1139" s="1909"/>
      <c r="V1139" s="1909"/>
      <c r="W1139" s="1909"/>
      <c r="X1139" s="1909"/>
      <c r="Y1139" s="1909"/>
      <c r="Z1139" s="1909"/>
      <c r="AA1139" s="1909"/>
      <c r="AB1139" s="1909"/>
      <c r="AC1139" s="1909"/>
      <c r="AD1139" s="1909"/>
      <c r="AE1139" s="1909"/>
      <c r="AF1139" s="1909"/>
      <c r="AG1139" s="1909"/>
      <c r="AH1139" s="1909"/>
      <c r="AI1139" s="1909"/>
      <c r="AJ1139" s="1909"/>
      <c r="AK1139" s="1909"/>
      <c r="AL1139" s="1909"/>
      <c r="AM1139" s="1909"/>
      <c r="AN1139" s="1909"/>
      <c r="AO1139" s="1909"/>
      <c r="AP1139" s="1909"/>
      <c r="AQ1139" s="1909"/>
      <c r="AR1139" s="1909"/>
      <c r="AS1139" s="1909"/>
      <c r="AT1139" s="1909"/>
      <c r="AU1139" s="1909"/>
      <c r="AV1139" s="1909"/>
      <c r="AW1139" s="1909"/>
      <c r="AX1139" s="1909"/>
      <c r="AY1139" s="1909"/>
      <c r="AZ1139" s="1909"/>
      <c r="BA1139" s="1909"/>
      <c r="BB1139" s="1909"/>
      <c r="BC1139" s="1909"/>
      <c r="BD1139" s="1909"/>
      <c r="BE1139" s="1909"/>
      <c r="BF1139" s="1909"/>
      <c r="BG1139" s="1909"/>
      <c r="BH1139" s="1909"/>
      <c r="BI1139" s="1909"/>
    </row>
    <row r="1140" spans="1:61">
      <c r="A1140" s="1956"/>
      <c r="B1140" s="1955"/>
      <c r="C1140" s="1955"/>
      <c r="D1140" s="1955"/>
      <c r="E1140" s="1955"/>
      <c r="F1140" s="1955"/>
      <c r="G1140" s="1955"/>
      <c r="H1140" s="1909"/>
      <c r="I1140" s="1909"/>
      <c r="J1140" s="1909"/>
      <c r="K1140" s="1909"/>
      <c r="L1140" s="1909"/>
      <c r="M1140" s="1909"/>
      <c r="N1140" s="1909"/>
      <c r="O1140" s="1909"/>
      <c r="P1140" s="1909"/>
      <c r="Q1140" s="1909"/>
      <c r="R1140" s="1909"/>
      <c r="S1140" s="1909"/>
      <c r="T1140" s="1909"/>
      <c r="U1140" s="1909"/>
      <c r="V1140" s="1909"/>
      <c r="W1140" s="1909"/>
      <c r="X1140" s="1909"/>
      <c r="Y1140" s="1909"/>
      <c r="Z1140" s="1909"/>
      <c r="AA1140" s="1909"/>
      <c r="AB1140" s="1909"/>
      <c r="AC1140" s="1909"/>
      <c r="AD1140" s="1909"/>
      <c r="AE1140" s="1909"/>
      <c r="AF1140" s="1909"/>
      <c r="AG1140" s="1909"/>
      <c r="AH1140" s="1909"/>
      <c r="AI1140" s="1909"/>
      <c r="AJ1140" s="1909"/>
      <c r="AK1140" s="1909"/>
      <c r="AL1140" s="1909"/>
      <c r="AM1140" s="1909"/>
      <c r="AN1140" s="1909"/>
      <c r="AO1140" s="1909"/>
      <c r="AP1140" s="1909"/>
      <c r="AQ1140" s="1909"/>
      <c r="AR1140" s="1909"/>
      <c r="AS1140" s="1909"/>
      <c r="AT1140" s="1909"/>
      <c r="AU1140" s="1909"/>
      <c r="AV1140" s="1909"/>
      <c r="AW1140" s="1909"/>
      <c r="AX1140" s="1909"/>
      <c r="AY1140" s="1909"/>
      <c r="AZ1140" s="1909"/>
      <c r="BA1140" s="1909"/>
      <c r="BB1140" s="1909"/>
      <c r="BC1140" s="1909"/>
      <c r="BD1140" s="1909"/>
      <c r="BE1140" s="1909"/>
      <c r="BF1140" s="1909"/>
      <c r="BG1140" s="1909"/>
      <c r="BH1140" s="1909"/>
      <c r="BI1140" s="1909"/>
    </row>
    <row r="1141" spans="1:61">
      <c r="A1141" s="1956"/>
      <c r="B1141" s="1955"/>
      <c r="C1141" s="1955"/>
      <c r="D1141" s="1955"/>
      <c r="E1141" s="1955"/>
      <c r="F1141" s="1955"/>
      <c r="G1141" s="1955"/>
      <c r="H1141" s="1909"/>
      <c r="I1141" s="1909"/>
      <c r="J1141" s="1909"/>
      <c r="K1141" s="1909"/>
      <c r="L1141" s="1909"/>
      <c r="M1141" s="1909"/>
      <c r="N1141" s="1909"/>
      <c r="O1141" s="1909"/>
      <c r="P1141" s="1909"/>
      <c r="Q1141" s="1909"/>
      <c r="R1141" s="1909"/>
      <c r="S1141" s="1909"/>
      <c r="T1141" s="1909"/>
      <c r="U1141" s="1909"/>
      <c r="V1141" s="1909"/>
      <c r="W1141" s="1909"/>
      <c r="X1141" s="1909"/>
      <c r="Y1141" s="1909"/>
      <c r="Z1141" s="1909"/>
      <c r="AA1141" s="1909"/>
      <c r="AB1141" s="1909"/>
      <c r="AC1141" s="1909"/>
      <c r="AD1141" s="1909"/>
      <c r="AE1141" s="1909"/>
      <c r="AF1141" s="1909"/>
      <c r="AG1141" s="1909"/>
      <c r="AH1141" s="1909"/>
      <c r="AI1141" s="1909"/>
      <c r="AJ1141" s="1909"/>
      <c r="AK1141" s="1909"/>
      <c r="AL1141" s="1909"/>
      <c r="AM1141" s="1909"/>
      <c r="AN1141" s="1909"/>
      <c r="AO1141" s="1909"/>
      <c r="AP1141" s="1909"/>
      <c r="AQ1141" s="1909"/>
      <c r="AR1141" s="1909"/>
      <c r="AS1141" s="1909"/>
      <c r="AT1141" s="1909"/>
      <c r="AU1141" s="1909"/>
      <c r="AV1141" s="1909"/>
      <c r="AW1141" s="1909"/>
      <c r="AX1141" s="1909"/>
      <c r="AY1141" s="1909"/>
      <c r="AZ1141" s="1909"/>
      <c r="BA1141" s="1909"/>
      <c r="BB1141" s="1909"/>
      <c r="BC1141" s="1909"/>
      <c r="BD1141" s="1909"/>
      <c r="BE1141" s="1909"/>
      <c r="BF1141" s="1909"/>
      <c r="BG1141" s="1909"/>
      <c r="BH1141" s="1909"/>
      <c r="BI1141" s="1909"/>
    </row>
    <row r="1142" spans="1:61">
      <c r="A1142" s="1956"/>
      <c r="B1142" s="1955"/>
      <c r="C1142" s="1955"/>
      <c r="D1142" s="1955"/>
      <c r="E1142" s="1955"/>
      <c r="F1142" s="1955"/>
      <c r="G1142" s="1955"/>
      <c r="H1142" s="1909"/>
      <c r="I1142" s="1909"/>
      <c r="J1142" s="1909"/>
      <c r="K1142" s="1909"/>
      <c r="L1142" s="1909"/>
      <c r="M1142" s="1909"/>
      <c r="N1142" s="1909"/>
      <c r="O1142" s="1909"/>
      <c r="P1142" s="1909"/>
      <c r="Q1142" s="1909"/>
      <c r="R1142" s="1909"/>
      <c r="S1142" s="1909"/>
      <c r="T1142" s="1909"/>
      <c r="U1142" s="1909"/>
      <c r="V1142" s="1909"/>
      <c r="W1142" s="1909"/>
      <c r="X1142" s="1909"/>
      <c r="Y1142" s="1909"/>
      <c r="Z1142" s="1909"/>
      <c r="AA1142" s="1909"/>
      <c r="AB1142" s="1909"/>
      <c r="AC1142" s="1909"/>
      <c r="AD1142" s="1909"/>
      <c r="AE1142" s="1909"/>
      <c r="AF1142" s="1909"/>
      <c r="AG1142" s="1909"/>
      <c r="AH1142" s="1909"/>
      <c r="AI1142" s="1909"/>
      <c r="AJ1142" s="1909"/>
      <c r="AK1142" s="1909"/>
      <c r="AL1142" s="1909"/>
      <c r="AM1142" s="1909"/>
      <c r="AN1142" s="1909"/>
      <c r="AO1142" s="1909"/>
      <c r="AP1142" s="1909"/>
      <c r="AQ1142" s="1909"/>
      <c r="AR1142" s="1909"/>
      <c r="AS1142" s="1909"/>
      <c r="AT1142" s="1909"/>
      <c r="AU1142" s="1909"/>
      <c r="AV1142" s="1909"/>
      <c r="AW1142" s="1909"/>
      <c r="AX1142" s="1909"/>
      <c r="AY1142" s="1909"/>
      <c r="AZ1142" s="1909"/>
      <c r="BA1142" s="1909"/>
      <c r="BB1142" s="1909"/>
      <c r="BC1142" s="1909"/>
      <c r="BD1142" s="1909"/>
      <c r="BE1142" s="1909"/>
      <c r="BF1142" s="1909"/>
      <c r="BG1142" s="1909"/>
      <c r="BH1142" s="1909"/>
      <c r="BI1142" s="1909"/>
    </row>
    <row r="1143" spans="1:61">
      <c r="A1143" s="1956"/>
      <c r="B1143" s="1955"/>
      <c r="C1143" s="1955"/>
      <c r="D1143" s="1955"/>
      <c r="E1143" s="1955"/>
      <c r="F1143" s="1955"/>
      <c r="G1143" s="1955"/>
      <c r="H1143" s="1909"/>
      <c r="I1143" s="1909"/>
      <c r="J1143" s="1909"/>
      <c r="K1143" s="1909"/>
      <c r="L1143" s="1909"/>
      <c r="M1143" s="1909"/>
      <c r="N1143" s="1909"/>
      <c r="O1143" s="1909"/>
      <c r="P1143" s="1909"/>
      <c r="Q1143" s="1909"/>
      <c r="R1143" s="1909"/>
      <c r="S1143" s="1909"/>
      <c r="T1143" s="1909"/>
      <c r="U1143" s="1909"/>
      <c r="V1143" s="1909"/>
      <c r="W1143" s="1909"/>
      <c r="X1143" s="1909"/>
      <c r="Y1143" s="1909"/>
      <c r="Z1143" s="1909"/>
      <c r="AA1143" s="1909"/>
      <c r="AB1143" s="1909"/>
      <c r="AC1143" s="1909"/>
      <c r="AD1143" s="1909"/>
      <c r="AE1143" s="1909"/>
      <c r="AF1143" s="1909"/>
      <c r="AG1143" s="1909"/>
      <c r="AH1143" s="1909"/>
      <c r="AI1143" s="1909"/>
      <c r="AJ1143" s="1909"/>
      <c r="AK1143" s="1909"/>
      <c r="AL1143" s="1909"/>
      <c r="AM1143" s="1909"/>
      <c r="AN1143" s="1909"/>
      <c r="AO1143" s="1909"/>
      <c r="AP1143" s="1909"/>
      <c r="AQ1143" s="1909"/>
      <c r="AR1143" s="1909"/>
      <c r="AS1143" s="1909"/>
      <c r="AT1143" s="1909"/>
      <c r="AU1143" s="1909"/>
      <c r="AV1143" s="1909"/>
      <c r="AW1143" s="1909"/>
      <c r="AX1143" s="1909"/>
      <c r="AY1143" s="1909"/>
      <c r="AZ1143" s="1909"/>
      <c r="BA1143" s="1909"/>
      <c r="BB1143" s="1909"/>
      <c r="BC1143" s="1909"/>
      <c r="BD1143" s="1909"/>
      <c r="BE1143" s="1909"/>
      <c r="BF1143" s="1909"/>
      <c r="BG1143" s="1909"/>
      <c r="BH1143" s="1909"/>
      <c r="BI1143" s="1909"/>
    </row>
    <row r="1144" spans="1:61">
      <c r="A1144" s="1956"/>
      <c r="B1144" s="1955"/>
      <c r="C1144" s="1955"/>
      <c r="D1144" s="1955"/>
      <c r="E1144" s="1955"/>
      <c r="F1144" s="1955"/>
      <c r="G1144" s="1955"/>
      <c r="H1144" s="1909"/>
      <c r="I1144" s="1909"/>
      <c r="J1144" s="1909"/>
      <c r="K1144" s="1909"/>
      <c r="L1144" s="1909"/>
      <c r="M1144" s="1909"/>
      <c r="N1144" s="1909"/>
      <c r="O1144" s="1909"/>
      <c r="P1144" s="1909"/>
      <c r="Q1144" s="1909"/>
      <c r="R1144" s="1909"/>
      <c r="S1144" s="1909"/>
      <c r="T1144" s="1909"/>
      <c r="U1144" s="1909"/>
      <c r="V1144" s="1909"/>
      <c r="W1144" s="1909"/>
      <c r="X1144" s="1909"/>
      <c r="Y1144" s="1909"/>
      <c r="Z1144" s="1909"/>
      <c r="AA1144" s="1909"/>
      <c r="AB1144" s="1909"/>
      <c r="AC1144" s="1909"/>
      <c r="AD1144" s="1909"/>
      <c r="AE1144" s="1909"/>
      <c r="AF1144" s="1909"/>
      <c r="AG1144" s="1909"/>
      <c r="AH1144" s="1909"/>
      <c r="AI1144" s="1909"/>
      <c r="AJ1144" s="1909"/>
      <c r="AK1144" s="1909"/>
      <c r="AL1144" s="1909"/>
      <c r="AM1144" s="1909"/>
      <c r="AN1144" s="1909"/>
      <c r="AO1144" s="1909"/>
      <c r="AP1144" s="1909"/>
      <c r="AQ1144" s="1909"/>
      <c r="AR1144" s="1909"/>
      <c r="AS1144" s="1909"/>
      <c r="AT1144" s="1909"/>
      <c r="AU1144" s="1909"/>
      <c r="AV1144" s="1909"/>
      <c r="AW1144" s="1909"/>
      <c r="AX1144" s="1909"/>
      <c r="AY1144" s="1909"/>
      <c r="AZ1144" s="1909"/>
      <c r="BA1144" s="1909"/>
      <c r="BB1144" s="1909"/>
      <c r="BC1144" s="1909"/>
      <c r="BD1144" s="1909"/>
      <c r="BE1144" s="1909"/>
      <c r="BF1144" s="1909"/>
      <c r="BG1144" s="1909"/>
      <c r="BH1144" s="1909"/>
      <c r="BI1144" s="1909"/>
    </row>
    <row r="1145" spans="1:61">
      <c r="A1145" s="1956"/>
      <c r="B1145" s="1955"/>
      <c r="C1145" s="1955"/>
      <c r="D1145" s="1955"/>
      <c r="E1145" s="1955"/>
      <c r="F1145" s="1955"/>
      <c r="G1145" s="1955"/>
      <c r="H1145" s="1909"/>
      <c r="I1145" s="1909"/>
      <c r="J1145" s="1909"/>
      <c r="K1145" s="1909"/>
      <c r="L1145" s="1909"/>
      <c r="M1145" s="1909"/>
      <c r="N1145" s="1909"/>
      <c r="O1145" s="1909"/>
      <c r="P1145" s="1909"/>
      <c r="Q1145" s="1909"/>
      <c r="R1145" s="1909"/>
      <c r="S1145" s="1909"/>
      <c r="T1145" s="1909"/>
      <c r="U1145" s="1909"/>
      <c r="V1145" s="1909"/>
      <c r="W1145" s="1909"/>
      <c r="X1145" s="1909"/>
      <c r="Y1145" s="1909"/>
      <c r="Z1145" s="1909"/>
      <c r="AA1145" s="1909"/>
      <c r="AB1145" s="1909"/>
      <c r="AC1145" s="1909"/>
      <c r="AD1145" s="1909"/>
      <c r="AE1145" s="1909"/>
      <c r="AF1145" s="1909"/>
      <c r="AG1145" s="1909"/>
      <c r="AH1145" s="1909"/>
      <c r="AI1145" s="1909"/>
      <c r="AJ1145" s="1909"/>
      <c r="AK1145" s="1909"/>
      <c r="AL1145" s="1909"/>
      <c r="AM1145" s="1909"/>
      <c r="AN1145" s="1909"/>
      <c r="AO1145" s="1909"/>
      <c r="AP1145" s="1909"/>
      <c r="AQ1145" s="1909"/>
      <c r="AR1145" s="1909"/>
      <c r="AS1145" s="1909"/>
      <c r="AT1145" s="1909"/>
      <c r="AU1145" s="1909"/>
      <c r="AV1145" s="1909"/>
      <c r="AW1145" s="1909"/>
      <c r="AX1145" s="1909"/>
      <c r="AY1145" s="1909"/>
      <c r="AZ1145" s="1909"/>
      <c r="BA1145" s="1909"/>
      <c r="BB1145" s="1909"/>
      <c r="BC1145" s="1909"/>
      <c r="BD1145" s="1909"/>
      <c r="BE1145" s="1909"/>
      <c r="BF1145" s="1909"/>
      <c r="BG1145" s="1909"/>
      <c r="BH1145" s="1909"/>
      <c r="BI1145" s="1909"/>
    </row>
    <row r="1146" spans="1:61">
      <c r="A1146" s="1956"/>
      <c r="B1146" s="1955"/>
      <c r="C1146" s="1955"/>
      <c r="D1146" s="1955"/>
      <c r="E1146" s="1955"/>
      <c r="F1146" s="1955"/>
      <c r="G1146" s="1955"/>
      <c r="H1146" s="1909"/>
      <c r="I1146" s="1909"/>
      <c r="J1146" s="1909"/>
      <c r="K1146" s="1909"/>
      <c r="L1146" s="1909"/>
      <c r="M1146" s="1909"/>
      <c r="N1146" s="1909"/>
      <c r="O1146" s="1909"/>
      <c r="P1146" s="1909"/>
      <c r="Q1146" s="1909"/>
      <c r="R1146" s="1909"/>
      <c r="S1146" s="1909"/>
      <c r="T1146" s="1909"/>
      <c r="U1146" s="1909"/>
      <c r="V1146" s="1909"/>
      <c r="W1146" s="1909"/>
      <c r="X1146" s="1909"/>
      <c r="Y1146" s="1909"/>
      <c r="Z1146" s="1909"/>
      <c r="AA1146" s="1909"/>
      <c r="AB1146" s="1909"/>
      <c r="AC1146" s="1909"/>
      <c r="AD1146" s="1909"/>
      <c r="AE1146" s="1909"/>
      <c r="AF1146" s="1909"/>
      <c r="AG1146" s="1909"/>
      <c r="AH1146" s="1909"/>
      <c r="AI1146" s="1909"/>
      <c r="AJ1146" s="1909"/>
      <c r="AK1146" s="1909"/>
      <c r="AL1146" s="1909"/>
      <c r="AM1146" s="1909"/>
      <c r="AN1146" s="1909"/>
      <c r="AO1146" s="1909"/>
      <c r="AP1146" s="1909"/>
      <c r="AQ1146" s="1909"/>
      <c r="AR1146" s="1909"/>
      <c r="AS1146" s="1909"/>
      <c r="AT1146" s="1909"/>
      <c r="AU1146" s="1909"/>
      <c r="AV1146" s="1909"/>
      <c r="AW1146" s="1909"/>
      <c r="AX1146" s="1909"/>
      <c r="AY1146" s="1909"/>
      <c r="AZ1146" s="1909"/>
      <c r="BA1146" s="1909"/>
      <c r="BB1146" s="1909"/>
      <c r="BC1146" s="1909"/>
      <c r="BD1146" s="1909"/>
      <c r="BE1146" s="1909"/>
      <c r="BF1146" s="1909"/>
      <c r="BG1146" s="1909"/>
      <c r="BH1146" s="1909"/>
      <c r="BI1146" s="1909"/>
    </row>
    <row r="1147" spans="1:61">
      <c r="A1147" s="1956"/>
      <c r="B1147" s="1955"/>
      <c r="C1147" s="1955"/>
      <c r="D1147" s="1955"/>
      <c r="E1147" s="1955"/>
      <c r="F1147" s="1955"/>
      <c r="G1147" s="1955"/>
      <c r="H1147" s="1909"/>
      <c r="I1147" s="1909"/>
      <c r="J1147" s="1909"/>
      <c r="K1147" s="1909"/>
      <c r="L1147" s="1909"/>
      <c r="M1147" s="1909"/>
      <c r="N1147" s="1909"/>
      <c r="O1147" s="1909"/>
      <c r="P1147" s="1909"/>
      <c r="Q1147" s="1909"/>
      <c r="R1147" s="1909"/>
      <c r="S1147" s="1909"/>
      <c r="T1147" s="1909"/>
      <c r="U1147" s="1909"/>
      <c r="V1147" s="1909"/>
      <c r="W1147" s="1909"/>
      <c r="X1147" s="1909"/>
      <c r="Y1147" s="1909"/>
      <c r="Z1147" s="1909"/>
      <c r="AA1147" s="1909"/>
      <c r="AB1147" s="1909"/>
      <c r="AC1147" s="1909"/>
      <c r="AD1147" s="1909"/>
      <c r="AE1147" s="1909"/>
      <c r="AF1147" s="1909"/>
      <c r="AG1147" s="1909"/>
      <c r="AH1147" s="1909"/>
      <c r="AI1147" s="1909"/>
      <c r="AJ1147" s="1909"/>
      <c r="AK1147" s="1909"/>
      <c r="AL1147" s="1909"/>
      <c r="AM1147" s="1909"/>
      <c r="AN1147" s="1909"/>
      <c r="AO1147" s="1909"/>
      <c r="AP1147" s="1909"/>
      <c r="AQ1147" s="1909"/>
      <c r="AR1147" s="1909"/>
      <c r="AS1147" s="1909"/>
      <c r="AT1147" s="1909"/>
      <c r="AU1147" s="1909"/>
      <c r="AV1147" s="1909"/>
      <c r="AW1147" s="1909"/>
      <c r="AX1147" s="1909"/>
      <c r="AY1147" s="1909"/>
      <c r="AZ1147" s="1909"/>
      <c r="BA1147" s="1909"/>
      <c r="BB1147" s="1909"/>
      <c r="BC1147" s="1909"/>
      <c r="BD1147" s="1909"/>
      <c r="BE1147" s="1909"/>
      <c r="BF1147" s="1909"/>
      <c r="BG1147" s="1909"/>
      <c r="BH1147" s="1909"/>
      <c r="BI1147" s="1909"/>
    </row>
    <row r="1148" spans="1:61">
      <c r="A1148" s="1956"/>
      <c r="B1148" s="1955"/>
      <c r="C1148" s="1955"/>
      <c r="D1148" s="1955"/>
      <c r="E1148" s="1955"/>
      <c r="F1148" s="1955"/>
      <c r="G1148" s="1955"/>
      <c r="H1148" s="1909"/>
      <c r="I1148" s="1909"/>
      <c r="J1148" s="1909"/>
      <c r="K1148" s="1909"/>
      <c r="L1148" s="1909"/>
      <c r="M1148" s="1909"/>
      <c r="N1148" s="1909"/>
      <c r="O1148" s="1909"/>
      <c r="P1148" s="1909"/>
      <c r="Q1148" s="1909"/>
      <c r="R1148" s="1909"/>
      <c r="S1148" s="1909"/>
      <c r="T1148" s="1909"/>
      <c r="U1148" s="1909"/>
      <c r="V1148" s="1909"/>
      <c r="W1148" s="1909"/>
      <c r="X1148" s="1909"/>
      <c r="Y1148" s="1909"/>
      <c r="Z1148" s="1909"/>
      <c r="AA1148" s="1909"/>
      <c r="AB1148" s="1909"/>
      <c r="AC1148" s="1909"/>
      <c r="AD1148" s="1909"/>
      <c r="AE1148" s="1909"/>
      <c r="AF1148" s="1909"/>
      <c r="AG1148" s="1909"/>
      <c r="AH1148" s="1909"/>
      <c r="AI1148" s="1909"/>
      <c r="AJ1148" s="1909"/>
      <c r="AK1148" s="1909"/>
      <c r="AL1148" s="1909"/>
      <c r="AM1148" s="1909"/>
      <c r="AN1148" s="1909"/>
      <c r="AO1148" s="1909"/>
      <c r="AP1148" s="1909"/>
      <c r="AQ1148" s="1909"/>
      <c r="AR1148" s="1909"/>
      <c r="AS1148" s="1909"/>
      <c r="AT1148" s="1909"/>
      <c r="AU1148" s="1909"/>
      <c r="AV1148" s="1909"/>
      <c r="AW1148" s="1909"/>
      <c r="AX1148" s="1909"/>
      <c r="AY1148" s="1909"/>
      <c r="AZ1148" s="1909"/>
      <c r="BA1148" s="1909"/>
      <c r="BB1148" s="1909"/>
      <c r="BC1148" s="1909"/>
      <c r="BD1148" s="1909"/>
      <c r="BE1148" s="1909"/>
      <c r="BF1148" s="1909"/>
      <c r="BG1148" s="1909"/>
      <c r="BH1148" s="1909"/>
      <c r="BI1148" s="1909"/>
    </row>
    <row r="1149" spans="1:61">
      <c r="A1149" s="1956"/>
      <c r="B1149" s="1955"/>
      <c r="C1149" s="1955"/>
      <c r="D1149" s="1955"/>
      <c r="E1149" s="1955"/>
      <c r="F1149" s="1955"/>
      <c r="G1149" s="1955"/>
      <c r="H1149" s="1909"/>
      <c r="I1149" s="1909"/>
      <c r="J1149" s="1909"/>
      <c r="K1149" s="1909"/>
      <c r="L1149" s="1909"/>
      <c r="M1149" s="1909"/>
      <c r="N1149" s="1909"/>
      <c r="O1149" s="1909"/>
      <c r="P1149" s="1909"/>
      <c r="Q1149" s="1909"/>
      <c r="R1149" s="1909"/>
      <c r="S1149" s="1909"/>
      <c r="T1149" s="1909"/>
      <c r="U1149" s="1909"/>
      <c r="V1149" s="1909"/>
      <c r="W1149" s="1909"/>
      <c r="X1149" s="1909"/>
      <c r="Y1149" s="1909"/>
      <c r="Z1149" s="1909"/>
      <c r="AA1149" s="1909"/>
      <c r="AB1149" s="1909"/>
      <c r="AC1149" s="1909"/>
      <c r="AD1149" s="1909"/>
      <c r="AE1149" s="1909"/>
      <c r="AF1149" s="1909"/>
      <c r="AG1149" s="1909"/>
      <c r="AH1149" s="1909"/>
      <c r="AI1149" s="1909"/>
      <c r="AJ1149" s="1909"/>
      <c r="AK1149" s="1909"/>
      <c r="AL1149" s="1909"/>
      <c r="AM1149" s="1909"/>
      <c r="AN1149" s="1909"/>
      <c r="AO1149" s="1909"/>
      <c r="AP1149" s="1909"/>
      <c r="AQ1149" s="1909"/>
      <c r="AR1149" s="1909"/>
      <c r="AS1149" s="1909"/>
      <c r="AT1149" s="1909"/>
      <c r="AU1149" s="1909"/>
      <c r="AV1149" s="1909"/>
      <c r="AW1149" s="1909"/>
      <c r="AX1149" s="1909"/>
      <c r="AY1149" s="1909"/>
      <c r="AZ1149" s="1909"/>
      <c r="BA1149" s="1909"/>
      <c r="BB1149" s="1909"/>
      <c r="BC1149" s="1909"/>
      <c r="BD1149" s="1909"/>
      <c r="BE1149" s="1909"/>
      <c r="BF1149" s="1909"/>
      <c r="BG1149" s="1909"/>
      <c r="BH1149" s="1909"/>
      <c r="BI1149" s="1909"/>
    </row>
    <row r="1150" spans="1:61">
      <c r="A1150" s="1956"/>
      <c r="B1150" s="1955"/>
      <c r="C1150" s="1955"/>
      <c r="D1150" s="1955"/>
      <c r="E1150" s="1955"/>
      <c r="F1150" s="1955"/>
      <c r="G1150" s="1955"/>
      <c r="H1150" s="1909"/>
      <c r="I1150" s="1909"/>
      <c r="J1150" s="1909"/>
      <c r="K1150" s="1909"/>
      <c r="L1150" s="1909"/>
      <c r="M1150" s="1909"/>
      <c r="N1150" s="1909"/>
      <c r="O1150" s="1909"/>
      <c r="P1150" s="1909"/>
      <c r="Q1150" s="1909"/>
      <c r="R1150" s="1909"/>
      <c r="S1150" s="1909"/>
      <c r="T1150" s="1909"/>
      <c r="U1150" s="1909"/>
      <c r="V1150" s="1909"/>
      <c r="W1150" s="1909"/>
      <c r="X1150" s="1909"/>
      <c r="Y1150" s="1909"/>
      <c r="Z1150" s="1909"/>
      <c r="AA1150" s="1909"/>
      <c r="AB1150" s="1909"/>
      <c r="AC1150" s="1909"/>
      <c r="AD1150" s="1909"/>
      <c r="AE1150" s="1909"/>
      <c r="AF1150" s="1909"/>
      <c r="AG1150" s="1909"/>
      <c r="AH1150" s="1909"/>
      <c r="AI1150" s="1909"/>
      <c r="AJ1150" s="1909"/>
      <c r="AK1150" s="1909"/>
      <c r="AL1150" s="1909"/>
      <c r="AM1150" s="1909"/>
      <c r="AN1150" s="1909"/>
      <c r="AO1150" s="1909"/>
      <c r="AP1150" s="1909"/>
      <c r="AQ1150" s="1909"/>
      <c r="AR1150" s="1909"/>
      <c r="AS1150" s="1909"/>
      <c r="AT1150" s="1909"/>
      <c r="AU1150" s="1909"/>
      <c r="AV1150" s="1909"/>
      <c r="AW1150" s="1909"/>
      <c r="AX1150" s="1909"/>
      <c r="AY1150" s="1909"/>
      <c r="AZ1150" s="1909"/>
      <c r="BA1150" s="1909"/>
      <c r="BB1150" s="1909"/>
      <c r="BC1150" s="1909"/>
      <c r="BD1150" s="1909"/>
      <c r="BE1150" s="1909"/>
      <c r="BF1150" s="1909"/>
      <c r="BG1150" s="1909"/>
      <c r="BH1150" s="1909"/>
      <c r="BI1150" s="1909"/>
    </row>
    <row r="1151" spans="1:61">
      <c r="A1151" s="1956"/>
      <c r="B1151" s="1955"/>
      <c r="C1151" s="1955"/>
      <c r="D1151" s="1955"/>
      <c r="E1151" s="1955"/>
      <c r="F1151" s="1955"/>
      <c r="G1151" s="1955"/>
      <c r="H1151" s="1909"/>
      <c r="I1151" s="1909"/>
      <c r="J1151" s="1909"/>
      <c r="K1151" s="1909"/>
      <c r="L1151" s="1909"/>
      <c r="M1151" s="1909"/>
      <c r="N1151" s="1909"/>
      <c r="O1151" s="1909"/>
      <c r="P1151" s="1909"/>
      <c r="Q1151" s="1909"/>
      <c r="R1151" s="1909"/>
      <c r="S1151" s="1909"/>
      <c r="T1151" s="1909"/>
      <c r="U1151" s="1909"/>
      <c r="V1151" s="1909"/>
      <c r="W1151" s="1909"/>
      <c r="X1151" s="1909"/>
      <c r="Y1151" s="1909"/>
      <c r="Z1151" s="1909"/>
      <c r="AA1151" s="1909"/>
      <c r="AB1151" s="1909"/>
      <c r="AC1151" s="1909"/>
      <c r="AD1151" s="1909"/>
      <c r="AE1151" s="1909"/>
      <c r="AF1151" s="1909"/>
      <c r="AG1151" s="1909"/>
      <c r="AH1151" s="1909"/>
      <c r="AI1151" s="1909"/>
      <c r="AJ1151" s="1909"/>
      <c r="AK1151" s="1909"/>
      <c r="AL1151" s="1909"/>
      <c r="AM1151" s="1909"/>
      <c r="AN1151" s="1909"/>
      <c r="AO1151" s="1909"/>
      <c r="AP1151" s="1909"/>
      <c r="AQ1151" s="1909"/>
      <c r="AR1151" s="1909"/>
      <c r="AS1151" s="1909"/>
      <c r="AT1151" s="1909"/>
      <c r="AU1151" s="1909"/>
      <c r="AV1151" s="1909"/>
      <c r="AW1151" s="1909"/>
      <c r="AX1151" s="1909"/>
      <c r="AY1151" s="1909"/>
      <c r="AZ1151" s="1909"/>
      <c r="BA1151" s="1909"/>
      <c r="BB1151" s="1909"/>
      <c r="BC1151" s="1909"/>
      <c r="BD1151" s="1909"/>
      <c r="BE1151" s="1909"/>
      <c r="BF1151" s="1909"/>
      <c r="BG1151" s="1909"/>
      <c r="BH1151" s="1909"/>
      <c r="BI1151" s="1909"/>
    </row>
    <row r="1152" spans="1:61">
      <c r="A1152" s="1956"/>
      <c r="B1152" s="1955"/>
      <c r="C1152" s="1955"/>
      <c r="D1152" s="1955"/>
      <c r="E1152" s="1955"/>
      <c r="F1152" s="1955"/>
      <c r="G1152" s="1955"/>
      <c r="H1152" s="1909"/>
      <c r="I1152" s="1909"/>
      <c r="J1152" s="1909"/>
      <c r="K1152" s="1909"/>
      <c r="L1152" s="1909"/>
      <c r="M1152" s="1909"/>
      <c r="N1152" s="1909"/>
      <c r="O1152" s="1909"/>
      <c r="P1152" s="1909"/>
      <c r="Q1152" s="1909"/>
      <c r="R1152" s="1909"/>
      <c r="S1152" s="1909"/>
      <c r="T1152" s="1909"/>
      <c r="U1152" s="1909"/>
      <c r="V1152" s="1909"/>
      <c r="W1152" s="1909"/>
      <c r="X1152" s="1909"/>
      <c r="Y1152" s="1909"/>
      <c r="Z1152" s="1909"/>
      <c r="AA1152" s="1909"/>
      <c r="AB1152" s="1909"/>
      <c r="AC1152" s="1909"/>
      <c r="AD1152" s="1909"/>
      <c r="AE1152" s="1909"/>
      <c r="AF1152" s="1909"/>
      <c r="AG1152" s="1909"/>
      <c r="AH1152" s="1909"/>
      <c r="AI1152" s="1909"/>
      <c r="AJ1152" s="1909"/>
      <c r="AK1152" s="1909"/>
      <c r="AL1152" s="1909"/>
      <c r="AM1152" s="1909"/>
      <c r="AN1152" s="1909"/>
      <c r="AO1152" s="1909"/>
      <c r="AP1152" s="1909"/>
      <c r="AQ1152" s="1909"/>
      <c r="AR1152" s="1909"/>
      <c r="AS1152" s="1909"/>
      <c r="AT1152" s="1909"/>
      <c r="AU1152" s="1909"/>
      <c r="AV1152" s="1909"/>
      <c r="AW1152" s="1909"/>
      <c r="AX1152" s="1909"/>
      <c r="AY1152" s="1909"/>
      <c r="AZ1152" s="1909"/>
      <c r="BA1152" s="1909"/>
      <c r="BB1152" s="1909"/>
      <c r="BC1152" s="1909"/>
      <c r="BD1152" s="1909"/>
      <c r="BE1152" s="1909"/>
      <c r="BF1152" s="1909"/>
      <c r="BG1152" s="1909"/>
      <c r="BH1152" s="1909"/>
      <c r="BI1152" s="1909"/>
    </row>
    <row r="1153" spans="1:61">
      <c r="A1153" s="1956"/>
      <c r="B1153" s="1955"/>
      <c r="C1153" s="1955"/>
      <c r="D1153" s="1955"/>
      <c r="E1153" s="1955"/>
      <c r="F1153" s="1955"/>
      <c r="G1153" s="1955"/>
      <c r="H1153" s="1909"/>
      <c r="I1153" s="1909"/>
      <c r="J1153" s="1909"/>
      <c r="K1153" s="1909"/>
      <c r="L1153" s="1909"/>
      <c r="M1153" s="1909"/>
      <c r="N1153" s="1909"/>
      <c r="O1153" s="1909"/>
      <c r="P1153" s="1909"/>
      <c r="Q1153" s="1909"/>
      <c r="R1153" s="1909"/>
      <c r="S1153" s="1909"/>
      <c r="T1153" s="1909"/>
      <c r="U1153" s="1909"/>
      <c r="V1153" s="1909"/>
      <c r="W1153" s="1909"/>
      <c r="X1153" s="1909"/>
      <c r="Y1153" s="1909"/>
      <c r="Z1153" s="1909"/>
      <c r="AA1153" s="1909"/>
      <c r="AB1153" s="1909"/>
      <c r="AC1153" s="1909"/>
      <c r="AD1153" s="1909"/>
      <c r="AE1153" s="1909"/>
      <c r="AF1153" s="1909"/>
      <c r="AG1153" s="1909"/>
      <c r="AH1153" s="1909"/>
      <c r="AI1153" s="1909"/>
      <c r="AJ1153" s="1909"/>
      <c r="AK1153" s="1909"/>
      <c r="AL1153" s="1909"/>
      <c r="AM1153" s="1909"/>
      <c r="AN1153" s="1909"/>
      <c r="AO1153" s="1909"/>
      <c r="AP1153" s="1909"/>
      <c r="AQ1153" s="1909"/>
      <c r="AR1153" s="1909"/>
      <c r="AS1153" s="1909"/>
      <c r="AT1153" s="1909"/>
      <c r="AU1153" s="1909"/>
      <c r="AV1153" s="1909"/>
      <c r="AW1153" s="1909"/>
      <c r="AX1153" s="1909"/>
      <c r="AY1153" s="1909"/>
      <c r="AZ1153" s="1909"/>
      <c r="BA1153" s="1909"/>
      <c r="BB1153" s="1909"/>
      <c r="BC1153" s="1909"/>
      <c r="BD1153" s="1909"/>
      <c r="BE1153" s="1909"/>
      <c r="BF1153" s="1909"/>
      <c r="BG1153" s="1909"/>
      <c r="BH1153" s="1909"/>
      <c r="BI1153" s="1909"/>
    </row>
    <row r="1154" spans="1:61">
      <c r="A1154" s="1956"/>
      <c r="B1154" s="1955"/>
      <c r="C1154" s="1955"/>
      <c r="D1154" s="1955"/>
      <c r="E1154" s="1955"/>
      <c r="F1154" s="1955"/>
      <c r="G1154" s="1955"/>
      <c r="H1154" s="1909"/>
      <c r="I1154" s="1909"/>
      <c r="J1154" s="1909"/>
      <c r="K1154" s="1909"/>
      <c r="L1154" s="1909"/>
      <c r="M1154" s="1909"/>
      <c r="N1154" s="1909"/>
      <c r="O1154" s="1909"/>
      <c r="P1154" s="1909"/>
      <c r="Q1154" s="1909"/>
      <c r="R1154" s="1909"/>
      <c r="S1154" s="1909"/>
      <c r="T1154" s="1909"/>
      <c r="U1154" s="1909"/>
      <c r="V1154" s="1909"/>
      <c r="W1154" s="1909"/>
      <c r="X1154" s="1909"/>
      <c r="Y1154" s="1909"/>
      <c r="Z1154" s="1909"/>
      <c r="AA1154" s="1909"/>
      <c r="AB1154" s="1909"/>
      <c r="AC1154" s="1909"/>
      <c r="AD1154" s="1909"/>
      <c r="AE1154" s="1909"/>
      <c r="AF1154" s="1909"/>
      <c r="AG1154" s="1909"/>
      <c r="AH1154" s="1909"/>
      <c r="AI1154" s="1909"/>
      <c r="AJ1154" s="1909"/>
      <c r="AK1154" s="1909"/>
      <c r="AL1154" s="1909"/>
      <c r="AM1154" s="1909"/>
      <c r="AN1154" s="1909"/>
      <c r="AO1154" s="1909"/>
      <c r="AP1154" s="1909"/>
      <c r="AQ1154" s="1909"/>
      <c r="AR1154" s="1909"/>
      <c r="AS1154" s="1909"/>
      <c r="AT1154" s="1909"/>
      <c r="AU1154" s="1909"/>
      <c r="AV1154" s="1909"/>
      <c r="AW1154" s="1909"/>
      <c r="AX1154" s="1909"/>
      <c r="AY1154" s="1909"/>
      <c r="AZ1154" s="1909"/>
      <c r="BA1154" s="1909"/>
      <c r="BB1154" s="1909"/>
      <c r="BC1154" s="1909"/>
      <c r="BD1154" s="1909"/>
      <c r="BE1154" s="1909"/>
      <c r="BF1154" s="1909"/>
      <c r="BG1154" s="1909"/>
      <c r="BH1154" s="1909"/>
      <c r="BI1154" s="1909"/>
    </row>
    <row r="1155" spans="1:61">
      <c r="A1155" s="1956"/>
      <c r="B1155" s="1955"/>
      <c r="C1155" s="1955"/>
      <c r="D1155" s="1955"/>
      <c r="E1155" s="1955"/>
      <c r="F1155" s="1955"/>
      <c r="G1155" s="1955"/>
      <c r="H1155" s="1909"/>
      <c r="I1155" s="1909"/>
      <c r="J1155" s="1909"/>
      <c r="K1155" s="1909"/>
      <c r="L1155" s="1909"/>
      <c r="M1155" s="1909"/>
      <c r="N1155" s="1909"/>
      <c r="O1155" s="1909"/>
      <c r="P1155" s="1909"/>
      <c r="Q1155" s="1909"/>
      <c r="R1155" s="1909"/>
      <c r="S1155" s="1909"/>
      <c r="T1155" s="1909"/>
      <c r="U1155" s="1909"/>
      <c r="V1155" s="1909"/>
      <c r="W1155" s="1909"/>
      <c r="X1155" s="1909"/>
      <c r="Y1155" s="1909"/>
      <c r="Z1155" s="1909"/>
      <c r="AA1155" s="1909"/>
      <c r="AB1155" s="1909"/>
      <c r="AC1155" s="1909"/>
      <c r="AD1155" s="1909"/>
      <c r="AE1155" s="1909"/>
      <c r="AF1155" s="1909"/>
      <c r="AG1155" s="1909"/>
      <c r="AH1155" s="1909"/>
      <c r="AI1155" s="1909"/>
      <c r="AJ1155" s="1909"/>
      <c r="AK1155" s="1909"/>
      <c r="AL1155" s="1909"/>
      <c r="AM1155" s="1909"/>
      <c r="AN1155" s="1909"/>
      <c r="AO1155" s="1909"/>
      <c r="AP1155" s="1909"/>
      <c r="AQ1155" s="1909"/>
      <c r="AR1155" s="1909"/>
      <c r="AS1155" s="1909"/>
      <c r="AT1155" s="1909"/>
      <c r="AU1155" s="1909"/>
      <c r="AV1155" s="1909"/>
      <c r="AW1155" s="1909"/>
      <c r="AX1155" s="1909"/>
      <c r="AY1155" s="1909"/>
      <c r="AZ1155" s="1909"/>
      <c r="BA1155" s="1909"/>
      <c r="BB1155" s="1909"/>
      <c r="BC1155" s="1909"/>
      <c r="BD1155" s="1909"/>
      <c r="BE1155" s="1909"/>
      <c r="BF1155" s="1909"/>
      <c r="BG1155" s="1909"/>
      <c r="BH1155" s="1909"/>
      <c r="BI1155" s="1909"/>
    </row>
    <row r="1156" spans="1:61">
      <c r="A1156" s="1956"/>
      <c r="B1156" s="1955"/>
      <c r="C1156" s="1955"/>
      <c r="D1156" s="1955"/>
      <c r="E1156" s="1955"/>
      <c r="F1156" s="1955"/>
      <c r="G1156" s="1955"/>
      <c r="H1156" s="1909"/>
      <c r="I1156" s="1909"/>
      <c r="J1156" s="1909"/>
      <c r="K1156" s="1909"/>
      <c r="L1156" s="1909"/>
      <c r="M1156" s="1909"/>
      <c r="N1156" s="1909"/>
      <c r="O1156" s="1909"/>
      <c r="P1156" s="1909"/>
      <c r="Q1156" s="1909"/>
      <c r="R1156" s="1909"/>
      <c r="S1156" s="1909"/>
      <c r="T1156" s="1909"/>
      <c r="U1156" s="1909"/>
      <c r="V1156" s="1909"/>
      <c r="W1156" s="1909"/>
      <c r="X1156" s="1909"/>
      <c r="Y1156" s="1909"/>
      <c r="Z1156" s="1909"/>
      <c r="AA1156" s="1909"/>
      <c r="AB1156" s="1909"/>
      <c r="AC1156" s="1909"/>
      <c r="AD1156" s="1909"/>
      <c r="AE1156" s="1909"/>
      <c r="AF1156" s="1909"/>
      <c r="AG1156" s="1909"/>
      <c r="AH1156" s="1909"/>
      <c r="AI1156" s="1909"/>
      <c r="AJ1156" s="1909"/>
      <c r="AK1156" s="1909"/>
      <c r="AL1156" s="1909"/>
      <c r="AM1156" s="1909"/>
      <c r="AN1156" s="1909"/>
      <c r="AO1156" s="1909"/>
      <c r="AP1156" s="1909"/>
      <c r="AQ1156" s="1909"/>
      <c r="AR1156" s="1909"/>
      <c r="AS1156" s="1909"/>
      <c r="AT1156" s="1909"/>
      <c r="AU1156" s="1909"/>
      <c r="AV1156" s="1909"/>
      <c r="AW1156" s="1909"/>
      <c r="AX1156" s="1909"/>
      <c r="AY1156" s="1909"/>
      <c r="AZ1156" s="1909"/>
      <c r="BA1156" s="1909"/>
      <c r="BB1156" s="1909"/>
      <c r="BC1156" s="1909"/>
      <c r="BD1156" s="1909"/>
      <c r="BE1156" s="1909"/>
      <c r="BF1156" s="1909"/>
      <c r="BG1156" s="1909"/>
      <c r="BH1156" s="1909"/>
      <c r="BI1156" s="1909"/>
    </row>
    <row r="1157" spans="1:61">
      <c r="A1157" s="1956"/>
      <c r="B1157" s="1955"/>
      <c r="C1157" s="1955"/>
      <c r="D1157" s="1955"/>
      <c r="E1157" s="1955"/>
      <c r="F1157" s="1955"/>
      <c r="G1157" s="1955"/>
      <c r="H1157" s="1909"/>
      <c r="I1157" s="1909"/>
      <c r="J1157" s="1909"/>
      <c r="K1157" s="1909"/>
      <c r="L1157" s="1909"/>
      <c r="M1157" s="1909"/>
      <c r="N1157" s="1909"/>
      <c r="O1157" s="1909"/>
      <c r="P1157" s="1909"/>
      <c r="Q1157" s="1909"/>
      <c r="R1157" s="1909"/>
      <c r="S1157" s="1909"/>
      <c r="T1157" s="1909"/>
      <c r="U1157" s="1909"/>
      <c r="V1157" s="1909"/>
      <c r="W1157" s="1909"/>
      <c r="X1157" s="1909"/>
      <c r="Y1157" s="1909"/>
      <c r="Z1157" s="1909"/>
      <c r="AA1157" s="1909"/>
      <c r="AB1157" s="1909"/>
      <c r="AC1157" s="1909"/>
      <c r="AD1157" s="1909"/>
      <c r="AE1157" s="1909"/>
      <c r="AF1157" s="1909"/>
      <c r="AG1157" s="1909"/>
      <c r="AH1157" s="1909"/>
      <c r="AI1157" s="1909"/>
      <c r="AJ1157" s="1909"/>
      <c r="AK1157" s="1909"/>
      <c r="AL1157" s="1909"/>
      <c r="AM1157" s="1909"/>
      <c r="AN1157" s="1909"/>
      <c r="AO1157" s="1909"/>
      <c r="AP1157" s="1909"/>
      <c r="AQ1157" s="1909"/>
      <c r="AR1157" s="1909"/>
      <c r="AS1157" s="1909"/>
      <c r="AT1157" s="1909"/>
      <c r="AU1157" s="1909"/>
      <c r="AV1157" s="1909"/>
      <c r="AW1157" s="1909"/>
      <c r="AX1157" s="1909"/>
      <c r="AY1157" s="1909"/>
      <c r="AZ1157" s="1909"/>
      <c r="BA1157" s="1909"/>
      <c r="BB1157" s="1909"/>
      <c r="BC1157" s="1909"/>
      <c r="BD1157" s="1909"/>
      <c r="BE1157" s="1909"/>
      <c r="BF1157" s="1909"/>
      <c r="BG1157" s="1909"/>
      <c r="BH1157" s="1909"/>
      <c r="BI1157" s="1909"/>
    </row>
    <row r="1158" spans="1:61">
      <c r="A1158" s="1956"/>
      <c r="B1158" s="1955"/>
      <c r="C1158" s="1955"/>
      <c r="D1158" s="1955"/>
      <c r="E1158" s="1955"/>
      <c r="F1158" s="1955"/>
      <c r="G1158" s="1955"/>
      <c r="H1158" s="1909"/>
      <c r="I1158" s="1909"/>
      <c r="J1158" s="1909"/>
      <c r="K1158" s="1909"/>
      <c r="L1158" s="1909"/>
      <c r="M1158" s="1909"/>
      <c r="N1158" s="1909"/>
      <c r="O1158" s="1909"/>
      <c r="P1158" s="1909"/>
      <c r="Q1158" s="1909"/>
      <c r="R1158" s="1909"/>
      <c r="S1158" s="1909"/>
      <c r="T1158" s="1909"/>
      <c r="U1158" s="1909"/>
      <c r="V1158" s="1909"/>
      <c r="W1158" s="1909"/>
      <c r="X1158" s="1909"/>
      <c r="Y1158" s="1909"/>
      <c r="Z1158" s="1909"/>
      <c r="AA1158" s="1909"/>
      <c r="AB1158" s="1909"/>
      <c r="AC1158" s="1909"/>
      <c r="AD1158" s="1909"/>
      <c r="AE1158" s="1909"/>
      <c r="AF1158" s="1909"/>
      <c r="AG1158" s="1909"/>
      <c r="AH1158" s="1909"/>
      <c r="AI1158" s="1909"/>
      <c r="AJ1158" s="1909"/>
      <c r="AK1158" s="1909"/>
      <c r="AL1158" s="1909"/>
      <c r="AM1158" s="1909"/>
      <c r="AN1158" s="1909"/>
      <c r="AO1158" s="1909"/>
      <c r="AP1158" s="1909"/>
      <c r="AQ1158" s="1909"/>
      <c r="AR1158" s="1909"/>
      <c r="AS1158" s="1909"/>
      <c r="AT1158" s="1909"/>
      <c r="AU1158" s="1909"/>
      <c r="AV1158" s="1909"/>
      <c r="AW1158" s="1909"/>
      <c r="AX1158" s="1909"/>
      <c r="AY1158" s="1909"/>
      <c r="AZ1158" s="1909"/>
      <c r="BA1158" s="1909"/>
      <c r="BB1158" s="1909"/>
      <c r="BC1158" s="1909"/>
      <c r="BD1158" s="1909"/>
      <c r="BE1158" s="1909"/>
      <c r="BF1158" s="1909"/>
      <c r="BG1158" s="1909"/>
      <c r="BH1158" s="1909"/>
      <c r="BI1158" s="1909"/>
    </row>
    <row r="1159" spans="1:61">
      <c r="A1159" s="1956"/>
      <c r="B1159" s="1955"/>
      <c r="C1159" s="1955"/>
      <c r="D1159" s="1955"/>
      <c r="E1159" s="1955"/>
      <c r="F1159" s="1955"/>
      <c r="G1159" s="1955"/>
      <c r="H1159" s="1909"/>
      <c r="I1159" s="1909"/>
      <c r="J1159" s="1909"/>
      <c r="K1159" s="1909"/>
      <c r="L1159" s="1909"/>
      <c r="M1159" s="1909"/>
      <c r="N1159" s="1909"/>
      <c r="O1159" s="1909"/>
      <c r="P1159" s="1909"/>
      <c r="Q1159" s="1909"/>
      <c r="R1159" s="1909"/>
      <c r="S1159" s="1909"/>
      <c r="T1159" s="1909"/>
      <c r="U1159" s="1909"/>
      <c r="V1159" s="1909"/>
      <c r="W1159" s="1909"/>
      <c r="X1159" s="1909"/>
      <c r="Y1159" s="1909"/>
      <c r="Z1159" s="1909"/>
      <c r="AA1159" s="1909"/>
      <c r="AB1159" s="1909"/>
      <c r="AC1159" s="1909"/>
      <c r="AD1159" s="1909"/>
      <c r="AE1159" s="1909"/>
      <c r="AF1159" s="1909"/>
      <c r="AG1159" s="1909"/>
      <c r="AH1159" s="1909"/>
      <c r="AI1159" s="1909"/>
      <c r="AJ1159" s="1909"/>
      <c r="AK1159" s="1909"/>
      <c r="AL1159" s="1909"/>
      <c r="AM1159" s="1909"/>
      <c r="AN1159" s="1909"/>
      <c r="AO1159" s="1909"/>
      <c r="AP1159" s="1909"/>
      <c r="AQ1159" s="1909"/>
      <c r="AR1159" s="1909"/>
      <c r="AS1159" s="1909"/>
      <c r="AT1159" s="1909"/>
      <c r="AU1159" s="1909"/>
      <c r="AV1159" s="1909"/>
      <c r="AW1159" s="1909"/>
      <c r="AX1159" s="1909"/>
      <c r="AY1159" s="1909"/>
      <c r="AZ1159" s="1909"/>
      <c r="BA1159" s="1909"/>
      <c r="BB1159" s="1909"/>
      <c r="BC1159" s="1909"/>
      <c r="BD1159" s="1909"/>
      <c r="BE1159" s="1909"/>
      <c r="BF1159" s="1909"/>
      <c r="BG1159" s="1909"/>
      <c r="BH1159" s="1909"/>
      <c r="BI1159" s="1909"/>
    </row>
    <row r="1160" spans="1:61">
      <c r="A1160" s="1956"/>
      <c r="B1160" s="1955"/>
      <c r="C1160" s="1955"/>
      <c r="D1160" s="1955"/>
      <c r="E1160" s="1955"/>
      <c r="F1160" s="1955"/>
      <c r="G1160" s="1955"/>
      <c r="H1160" s="1909"/>
      <c r="I1160" s="1909"/>
      <c r="J1160" s="1909"/>
      <c r="K1160" s="1909"/>
      <c r="L1160" s="1909"/>
      <c r="M1160" s="1909"/>
      <c r="N1160" s="1909"/>
      <c r="O1160" s="1909"/>
      <c r="P1160" s="1909"/>
      <c r="Q1160" s="1909"/>
      <c r="R1160" s="1909"/>
      <c r="S1160" s="1909"/>
      <c r="T1160" s="1909"/>
      <c r="U1160" s="1909"/>
      <c r="V1160" s="1909"/>
      <c r="W1160" s="1909"/>
      <c r="X1160" s="1909"/>
      <c r="Y1160" s="1909"/>
      <c r="Z1160" s="1909"/>
      <c r="AA1160" s="1909"/>
      <c r="AB1160" s="1909"/>
      <c r="AC1160" s="1909"/>
      <c r="AD1160" s="1909"/>
      <c r="AE1160" s="1909"/>
      <c r="AF1160" s="1909"/>
      <c r="AG1160" s="1909"/>
      <c r="AH1160" s="1909"/>
      <c r="AI1160" s="1909"/>
      <c r="AJ1160" s="1909"/>
      <c r="AK1160" s="1909"/>
      <c r="AL1160" s="1909"/>
      <c r="AM1160" s="1909"/>
      <c r="AN1160" s="1909"/>
      <c r="AO1160" s="1909"/>
      <c r="AP1160" s="1909"/>
      <c r="AQ1160" s="1909"/>
      <c r="AR1160" s="1909"/>
      <c r="AS1160" s="1909"/>
      <c r="AT1160" s="1909"/>
      <c r="AU1160" s="1909"/>
      <c r="AV1160" s="1909"/>
      <c r="AW1160" s="1909"/>
      <c r="AX1160" s="1909"/>
      <c r="AY1160" s="1909"/>
      <c r="AZ1160" s="1909"/>
      <c r="BA1160" s="1909"/>
      <c r="BB1160" s="1909"/>
      <c r="BC1160" s="1909"/>
      <c r="BD1160" s="1909"/>
      <c r="BE1160" s="1909"/>
      <c r="BF1160" s="1909"/>
      <c r="BG1160" s="1909"/>
      <c r="BH1160" s="1909"/>
      <c r="BI1160" s="1909"/>
    </row>
    <row r="1161" spans="1:61">
      <c r="A1161" s="1956"/>
      <c r="B1161" s="1955"/>
      <c r="C1161" s="1955"/>
      <c r="D1161" s="1955"/>
      <c r="E1161" s="1955"/>
      <c r="F1161" s="1955"/>
      <c r="G1161" s="1955"/>
      <c r="H1161" s="1909"/>
      <c r="I1161" s="1909"/>
      <c r="J1161" s="1909"/>
      <c r="K1161" s="1909"/>
      <c r="L1161" s="1909"/>
      <c r="M1161" s="1909"/>
      <c r="N1161" s="1909"/>
      <c r="O1161" s="1909"/>
      <c r="P1161" s="1909"/>
      <c r="Q1161" s="1909"/>
      <c r="R1161" s="1909"/>
      <c r="S1161" s="1909"/>
      <c r="T1161" s="1909"/>
      <c r="U1161" s="1909"/>
      <c r="V1161" s="1909"/>
      <c r="W1161" s="1909"/>
      <c r="X1161" s="1909"/>
      <c r="Y1161" s="1909"/>
      <c r="Z1161" s="1909"/>
      <c r="AA1161" s="1909"/>
      <c r="AB1161" s="1909"/>
      <c r="AC1161" s="1909"/>
      <c r="AD1161" s="1909"/>
      <c r="AE1161" s="1909"/>
      <c r="AF1161" s="1909"/>
      <c r="AG1161" s="1909"/>
      <c r="AH1161" s="1909"/>
      <c r="AI1161" s="1909"/>
      <c r="AJ1161" s="1909"/>
      <c r="AK1161" s="1909"/>
      <c r="AL1161" s="1909"/>
      <c r="AM1161" s="1909"/>
      <c r="AN1161" s="1909"/>
      <c r="AO1161" s="1909"/>
      <c r="AP1161" s="1909"/>
      <c r="AQ1161" s="1909"/>
      <c r="AR1161" s="1909"/>
      <c r="AS1161" s="1909"/>
      <c r="AT1161" s="1909"/>
      <c r="AU1161" s="1909"/>
      <c r="AV1161" s="1909"/>
      <c r="AW1161" s="1909"/>
      <c r="AX1161" s="1909"/>
      <c r="AY1161" s="1909"/>
      <c r="AZ1161" s="1909"/>
      <c r="BA1161" s="1909"/>
      <c r="BB1161" s="1909"/>
      <c r="BC1161" s="1909"/>
      <c r="BD1161" s="1909"/>
      <c r="BE1161" s="1909"/>
      <c r="BF1161" s="1909"/>
      <c r="BG1161" s="1909"/>
      <c r="BH1161" s="1909"/>
      <c r="BI1161" s="1909"/>
    </row>
    <row r="1162" spans="1:61">
      <c r="A1162" s="1956"/>
      <c r="B1162" s="1955"/>
      <c r="C1162" s="1955"/>
      <c r="D1162" s="1955"/>
      <c r="E1162" s="1955"/>
      <c r="F1162" s="1955"/>
      <c r="G1162" s="1955"/>
      <c r="H1162" s="1909"/>
      <c r="I1162" s="1909"/>
      <c r="J1162" s="1909"/>
      <c r="K1162" s="1909"/>
      <c r="L1162" s="1909"/>
      <c r="M1162" s="1909"/>
      <c r="N1162" s="1909"/>
      <c r="O1162" s="1909"/>
      <c r="P1162" s="1909"/>
      <c r="Q1162" s="1909"/>
      <c r="R1162" s="1909"/>
      <c r="S1162" s="1909"/>
      <c r="T1162" s="1909"/>
      <c r="U1162" s="1909"/>
      <c r="V1162" s="1909"/>
      <c r="W1162" s="1909"/>
      <c r="X1162" s="1909"/>
      <c r="Y1162" s="1909"/>
      <c r="Z1162" s="1909"/>
      <c r="AA1162" s="1909"/>
      <c r="AB1162" s="1909"/>
      <c r="AC1162" s="1909"/>
      <c r="AD1162" s="1909"/>
      <c r="AE1162" s="1909"/>
      <c r="AF1162" s="1909"/>
      <c r="AG1162" s="1909"/>
      <c r="AH1162" s="1909"/>
      <c r="AI1162" s="1909"/>
      <c r="AJ1162" s="1909"/>
      <c r="AK1162" s="1909"/>
      <c r="AL1162" s="1909"/>
      <c r="AM1162" s="1909"/>
      <c r="AN1162" s="1909"/>
      <c r="AO1162" s="1909"/>
      <c r="AP1162" s="1909"/>
      <c r="AQ1162" s="1909"/>
      <c r="AR1162" s="1909"/>
      <c r="AS1162" s="1909"/>
      <c r="AT1162" s="1909"/>
      <c r="AU1162" s="1909"/>
      <c r="AV1162" s="1909"/>
      <c r="AW1162" s="1909"/>
      <c r="AX1162" s="1909"/>
      <c r="AY1162" s="1909"/>
      <c r="AZ1162" s="1909"/>
      <c r="BA1162" s="1909"/>
      <c r="BB1162" s="1909"/>
      <c r="BC1162" s="1909"/>
      <c r="BD1162" s="1909"/>
      <c r="BE1162" s="1909"/>
      <c r="BF1162" s="1909"/>
      <c r="BG1162" s="1909"/>
      <c r="BH1162" s="1909"/>
      <c r="BI1162" s="1909"/>
    </row>
    <row r="1163" spans="1:61">
      <c r="A1163" s="1956"/>
      <c r="B1163" s="1955"/>
      <c r="C1163" s="1955"/>
      <c r="D1163" s="1955"/>
      <c r="E1163" s="1955"/>
      <c r="F1163" s="1955"/>
      <c r="G1163" s="1955"/>
      <c r="H1163" s="1909"/>
      <c r="I1163" s="1909"/>
      <c r="J1163" s="1909"/>
      <c r="K1163" s="1909"/>
      <c r="L1163" s="1909"/>
      <c r="M1163" s="1909"/>
      <c r="N1163" s="1909"/>
      <c r="O1163" s="1909"/>
      <c r="P1163" s="1909"/>
      <c r="Q1163" s="1909"/>
      <c r="R1163" s="1909"/>
      <c r="S1163" s="1909"/>
      <c r="T1163" s="1909"/>
      <c r="U1163" s="1909"/>
      <c r="V1163" s="1909"/>
      <c r="W1163" s="1909"/>
      <c r="X1163" s="1909"/>
      <c r="Y1163" s="1909"/>
      <c r="Z1163" s="1909"/>
      <c r="AA1163" s="1909"/>
      <c r="AB1163" s="1909"/>
      <c r="AC1163" s="1909"/>
      <c r="AD1163" s="1909"/>
      <c r="AE1163" s="1909"/>
      <c r="AF1163" s="1909"/>
      <c r="AG1163" s="1909"/>
      <c r="AH1163" s="1909"/>
      <c r="AI1163" s="1909"/>
      <c r="AJ1163" s="1909"/>
      <c r="AK1163" s="1909"/>
      <c r="AL1163" s="1909"/>
      <c r="AM1163" s="1909"/>
      <c r="AN1163" s="1909"/>
      <c r="AO1163" s="1909"/>
      <c r="AP1163" s="1909"/>
      <c r="AQ1163" s="1909"/>
      <c r="AR1163" s="1909"/>
      <c r="AS1163" s="1909"/>
      <c r="AT1163" s="1909"/>
      <c r="AU1163" s="1909"/>
      <c r="AV1163" s="1909"/>
      <c r="AW1163" s="1909"/>
      <c r="AX1163" s="1909"/>
      <c r="AY1163" s="1909"/>
      <c r="AZ1163" s="1909"/>
      <c r="BA1163" s="1909"/>
      <c r="BB1163" s="1909"/>
      <c r="BC1163" s="1909"/>
      <c r="BD1163" s="1909"/>
      <c r="BE1163" s="1909"/>
      <c r="BF1163" s="1909"/>
      <c r="BG1163" s="1909"/>
      <c r="BH1163" s="1909"/>
      <c r="BI1163" s="1909"/>
    </row>
    <row r="1164" spans="1:61">
      <c r="A1164" s="1956"/>
      <c r="B1164" s="1955"/>
      <c r="C1164" s="1955"/>
      <c r="D1164" s="1955"/>
      <c r="E1164" s="1955"/>
      <c r="F1164" s="1955"/>
      <c r="G1164" s="1955"/>
      <c r="H1164" s="1909"/>
      <c r="I1164" s="1909"/>
      <c r="J1164" s="1909"/>
      <c r="K1164" s="1909"/>
      <c r="L1164" s="1909"/>
      <c r="M1164" s="1909"/>
      <c r="N1164" s="1909"/>
      <c r="O1164" s="1909"/>
      <c r="P1164" s="1909"/>
      <c r="Q1164" s="1909"/>
      <c r="R1164" s="1909"/>
      <c r="S1164" s="1909"/>
      <c r="T1164" s="1909"/>
      <c r="U1164" s="1909"/>
      <c r="V1164" s="1909"/>
      <c r="W1164" s="1909"/>
      <c r="X1164" s="1909"/>
      <c r="Y1164" s="1909"/>
      <c r="Z1164" s="1909"/>
      <c r="AA1164" s="1909"/>
      <c r="AB1164" s="1909"/>
      <c r="AC1164" s="1909"/>
      <c r="AD1164" s="1909"/>
      <c r="AE1164" s="1909"/>
      <c r="AF1164" s="1909"/>
      <c r="AG1164" s="1909"/>
      <c r="AH1164" s="1909"/>
      <c r="AI1164" s="1909"/>
      <c r="AJ1164" s="1909"/>
      <c r="AK1164" s="1909"/>
      <c r="AL1164" s="1909"/>
      <c r="AM1164" s="1909"/>
      <c r="AN1164" s="1909"/>
      <c r="AO1164" s="1909"/>
      <c r="AP1164" s="1909"/>
      <c r="AQ1164" s="1909"/>
      <c r="AR1164" s="1909"/>
      <c r="AS1164" s="1909"/>
      <c r="AT1164" s="1909"/>
      <c r="AU1164" s="1909"/>
      <c r="AV1164" s="1909"/>
      <c r="AW1164" s="1909"/>
      <c r="AX1164" s="1909"/>
      <c r="AY1164" s="1909"/>
      <c r="AZ1164" s="1909"/>
      <c r="BA1164" s="1909"/>
      <c r="BB1164" s="1909"/>
      <c r="BC1164" s="1909"/>
      <c r="BD1164" s="1909"/>
      <c r="BE1164" s="1909"/>
      <c r="BF1164" s="1909"/>
      <c r="BG1164" s="1909"/>
      <c r="BH1164" s="1909"/>
      <c r="BI1164" s="1909"/>
    </row>
    <row r="1165" spans="1:61">
      <c r="A1165" s="1956"/>
      <c r="B1165" s="1955"/>
      <c r="C1165" s="1955"/>
      <c r="D1165" s="1955"/>
      <c r="E1165" s="1955"/>
      <c r="F1165" s="1955"/>
      <c r="G1165" s="1955"/>
      <c r="H1165" s="1909"/>
      <c r="I1165" s="1909"/>
      <c r="J1165" s="1909"/>
      <c r="K1165" s="1909"/>
      <c r="L1165" s="1909"/>
      <c r="M1165" s="1909"/>
      <c r="N1165" s="1909"/>
      <c r="O1165" s="1909"/>
      <c r="P1165" s="1909"/>
      <c r="Q1165" s="1909"/>
      <c r="R1165" s="1909"/>
      <c r="S1165" s="1909"/>
      <c r="T1165" s="1909"/>
      <c r="U1165" s="1909"/>
      <c r="V1165" s="1909"/>
      <c r="W1165" s="1909"/>
      <c r="X1165" s="1909"/>
      <c r="Y1165" s="1909"/>
      <c r="Z1165" s="1909"/>
      <c r="AA1165" s="1909"/>
      <c r="AB1165" s="1909"/>
      <c r="AC1165" s="1909"/>
      <c r="AD1165" s="1909"/>
      <c r="AE1165" s="1909"/>
      <c r="AF1165" s="1909"/>
      <c r="AG1165" s="1909"/>
      <c r="AH1165" s="1909"/>
      <c r="AI1165" s="1909"/>
      <c r="AJ1165" s="1909"/>
      <c r="AK1165" s="1909"/>
      <c r="AL1165" s="1909"/>
      <c r="AM1165" s="1909"/>
      <c r="AN1165" s="1909"/>
      <c r="AO1165" s="1909"/>
      <c r="AP1165" s="1909"/>
      <c r="AQ1165" s="1909"/>
      <c r="AR1165" s="1909"/>
      <c r="AS1165" s="1909"/>
      <c r="AT1165" s="1909"/>
      <c r="AU1165" s="1909"/>
      <c r="AV1165" s="1909"/>
      <c r="AW1165" s="1909"/>
      <c r="AX1165" s="1909"/>
      <c r="AY1165" s="1909"/>
      <c r="AZ1165" s="1909"/>
      <c r="BA1165" s="1909"/>
      <c r="BB1165" s="1909"/>
      <c r="BC1165" s="1909"/>
      <c r="BD1165" s="1909"/>
      <c r="BE1165" s="1909"/>
      <c r="BF1165" s="1909"/>
      <c r="BG1165" s="1909"/>
      <c r="BH1165" s="1909"/>
      <c r="BI1165" s="1909"/>
    </row>
    <row r="1166" spans="1:61">
      <c r="A1166" s="1956"/>
      <c r="B1166" s="1955"/>
      <c r="C1166" s="1955"/>
      <c r="D1166" s="1955"/>
      <c r="E1166" s="1955"/>
      <c r="F1166" s="1955"/>
      <c r="G1166" s="1955"/>
      <c r="H1166" s="1909"/>
      <c r="I1166" s="1909"/>
      <c r="J1166" s="1909"/>
      <c r="K1166" s="1909"/>
      <c r="L1166" s="1909"/>
      <c r="M1166" s="1909"/>
      <c r="N1166" s="1909"/>
      <c r="O1166" s="1909"/>
      <c r="P1166" s="1909"/>
      <c r="Q1166" s="1909"/>
      <c r="R1166" s="1909"/>
      <c r="S1166" s="1909"/>
      <c r="T1166" s="1909"/>
      <c r="U1166" s="1909"/>
      <c r="V1166" s="1909"/>
      <c r="W1166" s="1909"/>
      <c r="X1166" s="1909"/>
      <c r="Y1166" s="1909"/>
      <c r="Z1166" s="1909"/>
      <c r="AA1166" s="1909"/>
      <c r="AB1166" s="1909"/>
      <c r="AC1166" s="1909"/>
      <c r="AD1166" s="1909"/>
      <c r="AE1166" s="1909"/>
      <c r="AF1166" s="1909"/>
      <c r="AG1166" s="1909"/>
      <c r="AH1166" s="1909"/>
      <c r="AI1166" s="1909"/>
      <c r="AJ1166" s="1909"/>
      <c r="AK1166" s="1909"/>
      <c r="AL1166" s="1909"/>
      <c r="AM1166" s="1909"/>
      <c r="AN1166" s="1909"/>
      <c r="AO1166" s="1909"/>
      <c r="AP1166" s="1909"/>
      <c r="AQ1166" s="1909"/>
      <c r="AR1166" s="1909"/>
      <c r="AS1166" s="1909"/>
      <c r="AT1166" s="1909"/>
      <c r="AU1166" s="1909"/>
      <c r="AV1166" s="1909"/>
      <c r="AW1166" s="1909"/>
      <c r="AX1166" s="1909"/>
      <c r="AY1166" s="1909"/>
      <c r="AZ1166" s="1909"/>
      <c r="BA1166" s="1909"/>
      <c r="BB1166" s="1909"/>
      <c r="BC1166" s="1909"/>
      <c r="BD1166" s="1909"/>
      <c r="BE1166" s="1909"/>
      <c r="BF1166" s="1909"/>
      <c r="BG1166" s="1909"/>
      <c r="BH1166" s="1909"/>
      <c r="BI1166" s="1909"/>
    </row>
    <row r="1167" spans="1:61">
      <c r="A1167" s="1956"/>
      <c r="B1167" s="1955"/>
      <c r="C1167" s="1955"/>
      <c r="D1167" s="1955"/>
      <c r="E1167" s="1955"/>
      <c r="F1167" s="1955"/>
      <c r="G1167" s="1955"/>
      <c r="H1167" s="1909"/>
      <c r="I1167" s="1909"/>
      <c r="J1167" s="1909"/>
      <c r="K1167" s="1909"/>
      <c r="L1167" s="1909"/>
      <c r="M1167" s="1909"/>
      <c r="N1167" s="1909"/>
      <c r="O1167" s="1909"/>
      <c r="P1167" s="1909"/>
      <c r="Q1167" s="1909"/>
      <c r="R1167" s="1909"/>
      <c r="S1167" s="1909"/>
      <c r="T1167" s="1909"/>
      <c r="U1167" s="1909"/>
      <c r="V1167" s="1909"/>
      <c r="W1167" s="1909"/>
      <c r="X1167" s="1909"/>
      <c r="Y1167" s="1909"/>
      <c r="Z1167" s="1909"/>
      <c r="AA1167" s="1909"/>
      <c r="AB1167" s="1909"/>
      <c r="AC1167" s="1909"/>
      <c r="AD1167" s="1909"/>
      <c r="AE1167" s="1909"/>
      <c r="AF1167" s="1909"/>
      <c r="AG1167" s="1909"/>
      <c r="AH1167" s="1909"/>
      <c r="AI1167" s="1909"/>
      <c r="AJ1167" s="1909"/>
      <c r="AK1167" s="1909"/>
      <c r="AL1167" s="1909"/>
      <c r="AM1167" s="1909"/>
      <c r="AN1167" s="1909"/>
      <c r="AO1167" s="1909"/>
      <c r="AP1167" s="1909"/>
      <c r="AQ1167" s="1909"/>
      <c r="AR1167" s="1909"/>
      <c r="AS1167" s="1909"/>
      <c r="AT1167" s="1909"/>
      <c r="AU1167" s="1909"/>
      <c r="AV1167" s="1909"/>
      <c r="AW1167" s="1909"/>
      <c r="AX1167" s="1909"/>
      <c r="AY1167" s="1909"/>
      <c r="AZ1167" s="1909"/>
      <c r="BA1167" s="1909"/>
      <c r="BB1167" s="1909"/>
      <c r="BC1167" s="1909"/>
      <c r="BD1167" s="1909"/>
      <c r="BE1167" s="1909"/>
      <c r="BF1167" s="1909"/>
      <c r="BG1167" s="1909"/>
      <c r="BH1167" s="1909"/>
      <c r="BI1167" s="1909"/>
    </row>
    <row r="1168" spans="1:61">
      <c r="A1168" s="1956"/>
      <c r="B1168" s="1955"/>
      <c r="C1168" s="1955"/>
      <c r="D1168" s="1955"/>
      <c r="E1168" s="1955"/>
      <c r="F1168" s="1955"/>
      <c r="G1168" s="1955"/>
      <c r="H1168" s="1909"/>
      <c r="I1168" s="1909"/>
      <c r="J1168" s="1909"/>
      <c r="K1168" s="1909"/>
      <c r="L1168" s="1909"/>
      <c r="M1168" s="1909"/>
      <c r="N1168" s="1909"/>
      <c r="O1168" s="1909"/>
      <c r="P1168" s="1909"/>
      <c r="Q1168" s="1909"/>
      <c r="R1168" s="1909"/>
      <c r="S1168" s="1909"/>
      <c r="T1168" s="1909"/>
      <c r="U1168" s="1909"/>
      <c r="V1168" s="1909"/>
      <c r="W1168" s="1909"/>
      <c r="X1168" s="1909"/>
      <c r="Y1168" s="1909"/>
      <c r="Z1168" s="1909"/>
      <c r="AA1168" s="1909"/>
      <c r="AB1168" s="1909"/>
      <c r="AC1168" s="1909"/>
      <c r="AD1168" s="1909"/>
      <c r="AE1168" s="1909"/>
      <c r="AF1168" s="1909"/>
      <c r="AG1168" s="1909"/>
      <c r="AH1168" s="1909"/>
      <c r="AI1168" s="1909"/>
      <c r="AJ1168" s="1909"/>
      <c r="AK1168" s="1909"/>
      <c r="AL1168" s="1909"/>
      <c r="AM1168" s="1909"/>
      <c r="AN1168" s="1909"/>
      <c r="AO1168" s="1909"/>
      <c r="AP1168" s="1909"/>
      <c r="AQ1168" s="1909"/>
      <c r="AR1168" s="1909"/>
      <c r="AS1168" s="1909"/>
      <c r="AT1168" s="1909"/>
      <c r="AU1168" s="1909"/>
      <c r="AV1168" s="1909"/>
      <c r="AW1168" s="1909"/>
      <c r="AX1168" s="1909"/>
      <c r="AY1168" s="1909"/>
      <c r="AZ1168" s="1909"/>
      <c r="BA1168" s="1909"/>
      <c r="BB1168" s="1909"/>
      <c r="BC1168" s="1909"/>
      <c r="BD1168" s="1909"/>
      <c r="BE1168" s="1909"/>
      <c r="BF1168" s="1909"/>
      <c r="BG1168" s="1909"/>
      <c r="BH1168" s="1909"/>
      <c r="BI1168" s="1909"/>
    </row>
    <row r="1169" spans="1:61">
      <c r="A1169" s="1956"/>
      <c r="B1169" s="1955"/>
      <c r="C1169" s="1955"/>
      <c r="D1169" s="1955"/>
      <c r="E1169" s="1955"/>
      <c r="F1169" s="1955"/>
      <c r="G1169" s="1955"/>
      <c r="H1169" s="1909"/>
      <c r="I1169" s="1909"/>
      <c r="J1169" s="1909"/>
      <c r="K1169" s="1909"/>
      <c r="L1169" s="1909"/>
      <c r="M1169" s="1909"/>
      <c r="N1169" s="1909"/>
      <c r="O1169" s="1909"/>
      <c r="P1169" s="1909"/>
      <c r="Q1169" s="1909"/>
      <c r="R1169" s="1909"/>
      <c r="S1169" s="1909"/>
      <c r="T1169" s="1909"/>
      <c r="U1169" s="1909"/>
      <c r="V1169" s="1909"/>
      <c r="W1169" s="1909"/>
      <c r="X1169" s="1909"/>
      <c r="Y1169" s="1909"/>
      <c r="Z1169" s="1909"/>
      <c r="AA1169" s="1909"/>
      <c r="AB1169" s="1909"/>
      <c r="AC1169" s="1909"/>
      <c r="AD1169" s="1909"/>
      <c r="AE1169" s="1909"/>
      <c r="AF1169" s="1909"/>
      <c r="AG1169" s="1909"/>
      <c r="AH1169" s="1909"/>
      <c r="AI1169" s="1909"/>
      <c r="AJ1169" s="1909"/>
      <c r="AK1169" s="1909"/>
      <c r="AL1169" s="1909"/>
      <c r="AM1169" s="1909"/>
      <c r="AN1169" s="1909"/>
      <c r="AO1169" s="1909"/>
      <c r="AP1169" s="1909"/>
      <c r="AQ1169" s="1909"/>
      <c r="AR1169" s="1909"/>
      <c r="AS1169" s="1909"/>
      <c r="AT1169" s="1909"/>
      <c r="AU1169" s="1909"/>
      <c r="AV1169" s="1909"/>
      <c r="AW1169" s="1909"/>
      <c r="AX1169" s="1909"/>
      <c r="AY1169" s="1909"/>
      <c r="AZ1169" s="1909"/>
      <c r="BA1169" s="1909"/>
      <c r="BB1169" s="1909"/>
      <c r="BC1169" s="1909"/>
      <c r="BD1169" s="1909"/>
      <c r="BE1169" s="1909"/>
      <c r="BF1169" s="1909"/>
      <c r="BG1169" s="1909"/>
      <c r="BH1169" s="1909"/>
      <c r="BI1169" s="1909"/>
    </row>
    <row r="1170" spans="1:61">
      <c r="A1170" s="1956"/>
      <c r="B1170" s="1955"/>
      <c r="C1170" s="1955"/>
      <c r="D1170" s="1955"/>
      <c r="E1170" s="1955"/>
      <c r="F1170" s="1955"/>
      <c r="G1170" s="1955"/>
      <c r="H1170" s="1909"/>
      <c r="I1170" s="1909"/>
      <c r="J1170" s="1909"/>
      <c r="K1170" s="1909"/>
      <c r="L1170" s="1909"/>
      <c r="M1170" s="1909"/>
      <c r="N1170" s="1909"/>
      <c r="O1170" s="1909"/>
      <c r="P1170" s="1909"/>
      <c r="Q1170" s="1909"/>
      <c r="R1170" s="1909"/>
      <c r="S1170" s="1909"/>
      <c r="T1170" s="1909"/>
      <c r="U1170" s="1909"/>
      <c r="V1170" s="1909"/>
      <c r="W1170" s="1909"/>
      <c r="X1170" s="1909"/>
      <c r="Y1170" s="1909"/>
      <c r="Z1170" s="1909"/>
      <c r="AA1170" s="1909"/>
      <c r="AB1170" s="1909"/>
      <c r="AC1170" s="1909"/>
      <c r="AD1170" s="1909"/>
      <c r="AE1170" s="1909"/>
      <c r="AF1170" s="1909"/>
      <c r="AG1170" s="1909"/>
      <c r="AH1170" s="1909"/>
      <c r="AI1170" s="1909"/>
      <c r="AJ1170" s="1909"/>
      <c r="AK1170" s="1909"/>
      <c r="AL1170" s="1909"/>
      <c r="AM1170" s="1909"/>
      <c r="AN1170" s="1909"/>
      <c r="AO1170" s="1909"/>
      <c r="AP1170" s="1909"/>
      <c r="AQ1170" s="1909"/>
      <c r="AR1170" s="1909"/>
      <c r="AS1170" s="1909"/>
      <c r="AT1170" s="1909"/>
      <c r="AU1170" s="1909"/>
      <c r="AV1170" s="1909"/>
      <c r="AW1170" s="1909"/>
      <c r="AX1170" s="1909"/>
      <c r="AY1170" s="1909"/>
      <c r="AZ1170" s="1909"/>
      <c r="BA1170" s="1909"/>
      <c r="BB1170" s="1909"/>
      <c r="BC1170" s="1909"/>
      <c r="BD1170" s="1909"/>
      <c r="BE1170" s="1909"/>
      <c r="BF1170" s="1909"/>
      <c r="BG1170" s="1909"/>
      <c r="BH1170" s="1909"/>
      <c r="BI1170" s="1909"/>
    </row>
    <row r="1171" spans="1:61">
      <c r="A1171" s="1956"/>
      <c r="B1171" s="1955"/>
      <c r="C1171" s="1955"/>
      <c r="D1171" s="1955"/>
      <c r="E1171" s="1955"/>
      <c r="F1171" s="1955"/>
      <c r="G1171" s="1955"/>
      <c r="H1171" s="1909"/>
      <c r="I1171" s="1909"/>
      <c r="J1171" s="1909"/>
      <c r="K1171" s="1909"/>
      <c r="L1171" s="1909"/>
      <c r="M1171" s="1909"/>
      <c r="N1171" s="1909"/>
      <c r="O1171" s="1909"/>
      <c r="P1171" s="1909"/>
      <c r="Q1171" s="1909"/>
      <c r="R1171" s="1909"/>
      <c r="S1171" s="1909"/>
      <c r="T1171" s="1909"/>
      <c r="U1171" s="1909"/>
      <c r="V1171" s="1909"/>
      <c r="W1171" s="1909"/>
      <c r="X1171" s="1909"/>
      <c r="Y1171" s="1909"/>
      <c r="Z1171" s="1909"/>
      <c r="AA1171" s="1909"/>
      <c r="AB1171" s="1909"/>
      <c r="AC1171" s="1909"/>
      <c r="AD1171" s="1909"/>
      <c r="AE1171" s="1909"/>
      <c r="AF1171" s="1909"/>
      <c r="AG1171" s="1909"/>
      <c r="AH1171" s="1909"/>
      <c r="AI1171" s="1909"/>
      <c r="AJ1171" s="1909"/>
      <c r="AK1171" s="1909"/>
      <c r="AL1171" s="1909"/>
      <c r="AM1171" s="1909"/>
      <c r="AN1171" s="1909"/>
      <c r="AO1171" s="1909"/>
      <c r="AP1171" s="1909"/>
      <c r="AQ1171" s="1909"/>
      <c r="AR1171" s="1909"/>
      <c r="AS1171" s="1909"/>
      <c r="AT1171" s="1909"/>
      <c r="AU1171" s="1909"/>
      <c r="AV1171" s="1909"/>
      <c r="AW1171" s="1909"/>
      <c r="AX1171" s="1909"/>
      <c r="AY1171" s="1909"/>
      <c r="AZ1171" s="1909"/>
      <c r="BA1171" s="1909"/>
      <c r="BB1171" s="1909"/>
      <c r="BC1171" s="1909"/>
      <c r="BD1171" s="1909"/>
      <c r="BE1171" s="1909"/>
      <c r="BF1171" s="1909"/>
      <c r="BG1171" s="1909"/>
      <c r="BH1171" s="1909"/>
      <c r="BI1171" s="1909"/>
    </row>
    <row r="1172" spans="1:61">
      <c r="A1172" s="1956"/>
      <c r="B1172" s="1955"/>
      <c r="C1172" s="1955"/>
      <c r="D1172" s="1955"/>
      <c r="E1172" s="1955"/>
      <c r="F1172" s="1955"/>
      <c r="G1172" s="1955"/>
      <c r="H1172" s="1909"/>
      <c r="I1172" s="1909"/>
      <c r="J1172" s="1909"/>
      <c r="K1172" s="1909"/>
      <c r="L1172" s="1909"/>
      <c r="M1172" s="1909"/>
      <c r="N1172" s="1909"/>
      <c r="O1172" s="1909"/>
      <c r="P1172" s="1909"/>
      <c r="Q1172" s="1909"/>
      <c r="R1172" s="1909"/>
      <c r="S1172" s="1909"/>
      <c r="T1172" s="1909"/>
      <c r="U1172" s="1909"/>
      <c r="V1172" s="1909"/>
      <c r="W1172" s="1909"/>
      <c r="X1172" s="1909"/>
      <c r="Y1172" s="1909"/>
      <c r="Z1172" s="1909"/>
      <c r="AA1172" s="1909"/>
      <c r="AB1172" s="1909"/>
      <c r="AC1172" s="1909"/>
      <c r="AD1172" s="1909"/>
      <c r="AE1172" s="1909"/>
      <c r="AF1172" s="1909"/>
      <c r="AG1172" s="1909"/>
      <c r="AH1172" s="1909"/>
      <c r="AI1172" s="1909"/>
      <c r="AJ1172" s="1909"/>
      <c r="AK1172" s="1909"/>
      <c r="AL1172" s="1909"/>
      <c r="AM1172" s="1909"/>
      <c r="AN1172" s="1909"/>
      <c r="AO1172" s="1909"/>
      <c r="AP1172" s="1909"/>
      <c r="AQ1172" s="1909"/>
      <c r="AR1172" s="1909"/>
      <c r="AS1172" s="1909"/>
      <c r="AT1172" s="1909"/>
      <c r="AU1172" s="1909"/>
      <c r="AV1172" s="1909"/>
      <c r="AW1172" s="1909"/>
      <c r="AX1172" s="1909"/>
      <c r="AY1172" s="1909"/>
      <c r="AZ1172" s="1909"/>
      <c r="BA1172" s="1909"/>
      <c r="BB1172" s="1909"/>
      <c r="BC1172" s="1909"/>
      <c r="BD1172" s="1909"/>
      <c r="BE1172" s="1909"/>
      <c r="BF1172" s="1909"/>
      <c r="BG1172" s="1909"/>
      <c r="BH1172" s="1909"/>
      <c r="BI1172" s="1909"/>
    </row>
    <row r="1173" spans="1:61">
      <c r="A1173" s="1956"/>
      <c r="B1173" s="1955"/>
      <c r="C1173" s="1955"/>
      <c r="D1173" s="1955"/>
      <c r="E1173" s="1955"/>
      <c r="F1173" s="1955"/>
      <c r="G1173" s="1955"/>
      <c r="H1173" s="1909"/>
      <c r="I1173" s="1909"/>
      <c r="J1173" s="1909"/>
      <c r="K1173" s="1909"/>
      <c r="L1173" s="1909"/>
      <c r="M1173" s="1909"/>
      <c r="N1173" s="1909"/>
      <c r="O1173" s="1909"/>
      <c r="P1173" s="1909"/>
      <c r="Q1173" s="1909"/>
      <c r="R1173" s="1909"/>
      <c r="S1173" s="1909"/>
      <c r="T1173" s="1909"/>
      <c r="U1173" s="1909"/>
      <c r="V1173" s="1909"/>
      <c r="W1173" s="1909"/>
      <c r="X1173" s="1909"/>
      <c r="Y1173" s="1909"/>
      <c r="Z1173" s="1909"/>
      <c r="AA1173" s="1909"/>
      <c r="AB1173" s="1909"/>
      <c r="AC1173" s="1909"/>
      <c r="AD1173" s="1909"/>
      <c r="AE1173" s="1909"/>
      <c r="AF1173" s="1909"/>
      <c r="AG1173" s="1909"/>
      <c r="AH1173" s="1909"/>
      <c r="AI1173" s="1909"/>
      <c r="AJ1173" s="1909"/>
      <c r="AK1173" s="1909"/>
      <c r="AL1173" s="1909"/>
      <c r="AM1173" s="1909"/>
      <c r="AN1173" s="1909"/>
      <c r="AO1173" s="1909"/>
      <c r="AP1173" s="1909"/>
      <c r="AQ1173" s="1909"/>
      <c r="AR1173" s="1909"/>
      <c r="AS1173" s="1909"/>
      <c r="AT1173" s="1909"/>
      <c r="AU1173" s="1909"/>
      <c r="AV1173" s="1909"/>
      <c r="AW1173" s="1909"/>
      <c r="AX1173" s="1909"/>
      <c r="AY1173" s="1909"/>
      <c r="AZ1173" s="1909"/>
      <c r="BA1173" s="1909"/>
      <c r="BB1173" s="1909"/>
      <c r="BC1173" s="1909"/>
      <c r="BD1173" s="1909"/>
      <c r="BE1173" s="1909"/>
      <c r="BF1173" s="1909"/>
      <c r="BG1173" s="1909"/>
      <c r="BH1173" s="1909"/>
      <c r="BI1173" s="1909"/>
    </row>
    <row r="1174" spans="1:61">
      <c r="A1174" s="1956"/>
      <c r="B1174" s="1955"/>
      <c r="C1174" s="1955"/>
      <c r="D1174" s="1955"/>
      <c r="E1174" s="1955"/>
      <c r="F1174" s="1955"/>
      <c r="G1174" s="1955"/>
      <c r="H1174" s="1909"/>
      <c r="I1174" s="1909"/>
      <c r="J1174" s="1909"/>
      <c r="K1174" s="1909"/>
      <c r="L1174" s="1909"/>
      <c r="M1174" s="1909"/>
      <c r="N1174" s="1909"/>
      <c r="O1174" s="1909"/>
      <c r="P1174" s="1909"/>
      <c r="Q1174" s="1909"/>
      <c r="R1174" s="1909"/>
      <c r="S1174" s="1909"/>
      <c r="T1174" s="1909"/>
      <c r="U1174" s="1909"/>
      <c r="V1174" s="1909"/>
      <c r="W1174" s="1909"/>
      <c r="X1174" s="1909"/>
      <c r="Y1174" s="1909"/>
      <c r="Z1174" s="1909"/>
      <c r="AA1174" s="1909"/>
      <c r="AB1174" s="1909"/>
      <c r="AC1174" s="1909"/>
      <c r="AD1174" s="1909"/>
      <c r="AE1174" s="1909"/>
      <c r="AF1174" s="1909"/>
      <c r="AG1174" s="1909"/>
      <c r="AH1174" s="1909"/>
      <c r="AI1174" s="1909"/>
      <c r="AJ1174" s="1909"/>
      <c r="AK1174" s="1909"/>
      <c r="AL1174" s="1909"/>
      <c r="AM1174" s="1909"/>
      <c r="AN1174" s="1909"/>
      <c r="AO1174" s="1909"/>
      <c r="AP1174" s="1909"/>
      <c r="AQ1174" s="1909"/>
      <c r="AR1174" s="1909"/>
      <c r="AS1174" s="1909"/>
      <c r="AT1174" s="1909"/>
      <c r="AU1174" s="1909"/>
      <c r="AV1174" s="1909"/>
      <c r="AW1174" s="1909"/>
      <c r="AX1174" s="1909"/>
      <c r="AY1174" s="1909"/>
      <c r="AZ1174" s="1909"/>
      <c r="BA1174" s="1909"/>
      <c r="BB1174" s="1909"/>
      <c r="BC1174" s="1909"/>
      <c r="BD1174" s="1909"/>
      <c r="BE1174" s="1909"/>
      <c r="BF1174" s="1909"/>
      <c r="BG1174" s="1909"/>
      <c r="BH1174" s="1909"/>
      <c r="BI1174" s="1909"/>
    </row>
    <row r="1175" spans="1:61">
      <c r="A1175" s="1956"/>
      <c r="B1175" s="1955"/>
      <c r="C1175" s="1955"/>
      <c r="D1175" s="1955"/>
      <c r="E1175" s="1955"/>
      <c r="F1175" s="1955"/>
      <c r="G1175" s="1955"/>
      <c r="H1175" s="1909"/>
      <c r="I1175" s="1909"/>
      <c r="J1175" s="1909"/>
      <c r="K1175" s="1909"/>
      <c r="L1175" s="1909"/>
      <c r="M1175" s="1909"/>
      <c r="N1175" s="1909"/>
      <c r="O1175" s="1909"/>
      <c r="P1175" s="1909"/>
      <c r="Q1175" s="1909"/>
      <c r="R1175" s="1909"/>
      <c r="S1175" s="1909"/>
      <c r="T1175" s="1909"/>
      <c r="U1175" s="1909"/>
      <c r="V1175" s="1909"/>
      <c r="W1175" s="1909"/>
      <c r="X1175" s="1909"/>
      <c r="Y1175" s="1909"/>
      <c r="Z1175" s="1909"/>
      <c r="AA1175" s="1909"/>
      <c r="AB1175" s="1909"/>
      <c r="AC1175" s="1909"/>
      <c r="AD1175" s="1909"/>
      <c r="AE1175" s="1909"/>
      <c r="AF1175" s="1909"/>
      <c r="AG1175" s="1909"/>
      <c r="AH1175" s="1909"/>
      <c r="AI1175" s="1909"/>
      <c r="AJ1175" s="1909"/>
      <c r="AK1175" s="1909"/>
      <c r="AL1175" s="1909"/>
      <c r="AM1175" s="1909"/>
      <c r="AN1175" s="1909"/>
      <c r="AO1175" s="1909"/>
      <c r="AP1175" s="1909"/>
      <c r="AQ1175" s="1909"/>
      <c r="AR1175" s="1909"/>
      <c r="AS1175" s="1909"/>
      <c r="AT1175" s="1909"/>
      <c r="AU1175" s="1909"/>
      <c r="AV1175" s="1909"/>
      <c r="AW1175" s="1909"/>
      <c r="AX1175" s="1909"/>
      <c r="AY1175" s="1909"/>
      <c r="AZ1175" s="1909"/>
      <c r="BA1175" s="1909"/>
      <c r="BB1175" s="1909"/>
      <c r="BC1175" s="1909"/>
      <c r="BD1175" s="1909"/>
      <c r="BE1175" s="1909"/>
      <c r="BF1175" s="1909"/>
      <c r="BG1175" s="1909"/>
      <c r="BH1175" s="1909"/>
      <c r="BI1175" s="1909"/>
    </row>
    <row r="1176" spans="1:61">
      <c r="A1176" s="1956"/>
      <c r="B1176" s="1955"/>
      <c r="C1176" s="1955"/>
      <c r="D1176" s="1955"/>
      <c r="E1176" s="1955"/>
      <c r="F1176" s="1955"/>
      <c r="G1176" s="1955"/>
      <c r="H1176" s="1909"/>
      <c r="I1176" s="1909"/>
      <c r="J1176" s="1909"/>
      <c r="K1176" s="1909"/>
      <c r="L1176" s="1909"/>
      <c r="M1176" s="1909"/>
      <c r="N1176" s="1909"/>
      <c r="O1176" s="1909"/>
      <c r="P1176" s="1909"/>
      <c r="Q1176" s="1909"/>
      <c r="R1176" s="1909"/>
      <c r="S1176" s="1909"/>
      <c r="T1176" s="1909"/>
      <c r="U1176" s="1909"/>
      <c r="V1176" s="1909"/>
      <c r="W1176" s="1909"/>
      <c r="X1176" s="1909"/>
      <c r="Y1176" s="1909"/>
      <c r="Z1176" s="1909"/>
      <c r="AA1176" s="1909"/>
      <c r="AB1176" s="1909"/>
      <c r="AC1176" s="1909"/>
      <c r="AD1176" s="1909"/>
      <c r="AE1176" s="1909"/>
      <c r="AF1176" s="1909"/>
      <c r="AG1176" s="1909"/>
      <c r="AH1176" s="1909"/>
      <c r="AI1176" s="1909"/>
      <c r="AJ1176" s="1909"/>
      <c r="AK1176" s="1909"/>
      <c r="AL1176" s="1909"/>
      <c r="AM1176" s="1909"/>
      <c r="AN1176" s="1909"/>
      <c r="AO1176" s="1909"/>
      <c r="AP1176" s="1909"/>
      <c r="AQ1176" s="1909"/>
      <c r="AR1176" s="1909"/>
      <c r="AS1176" s="1909"/>
      <c r="AT1176" s="1909"/>
      <c r="AU1176" s="1909"/>
      <c r="AV1176" s="1909"/>
      <c r="AW1176" s="1909"/>
      <c r="AX1176" s="1909"/>
      <c r="AY1176" s="1909"/>
      <c r="AZ1176" s="1909"/>
      <c r="BA1176" s="1909"/>
      <c r="BB1176" s="1909"/>
      <c r="BC1176" s="1909"/>
      <c r="BD1176" s="1909"/>
      <c r="BE1176" s="1909"/>
      <c r="BF1176" s="1909"/>
      <c r="BG1176" s="1909"/>
      <c r="BH1176" s="1909"/>
      <c r="BI1176" s="1909"/>
    </row>
    <row r="1177" spans="1:61">
      <c r="A1177" s="1956"/>
      <c r="B1177" s="1955"/>
      <c r="C1177" s="1955"/>
      <c r="D1177" s="1955"/>
      <c r="E1177" s="1955"/>
      <c r="F1177" s="1955"/>
      <c r="G1177" s="1955"/>
      <c r="H1177" s="1909"/>
      <c r="I1177" s="1909"/>
      <c r="J1177" s="1909"/>
      <c r="K1177" s="1909"/>
      <c r="L1177" s="1909"/>
      <c r="M1177" s="1909"/>
      <c r="N1177" s="1909"/>
      <c r="O1177" s="1909"/>
      <c r="P1177" s="1909"/>
      <c r="Q1177" s="1909"/>
      <c r="R1177" s="1909"/>
      <c r="S1177" s="1909"/>
      <c r="T1177" s="1909"/>
      <c r="U1177" s="1909"/>
      <c r="V1177" s="1909"/>
      <c r="W1177" s="1909"/>
      <c r="X1177" s="1909"/>
      <c r="Y1177" s="1909"/>
      <c r="Z1177" s="1909"/>
      <c r="AA1177" s="1909"/>
      <c r="AB1177" s="1909"/>
      <c r="AC1177" s="1909"/>
      <c r="AD1177" s="1909"/>
      <c r="AE1177" s="1909"/>
      <c r="AF1177" s="1909"/>
      <c r="AG1177" s="1909"/>
      <c r="AH1177" s="1909"/>
      <c r="AI1177" s="1909"/>
      <c r="AJ1177" s="1909"/>
      <c r="AK1177" s="1909"/>
      <c r="AL1177" s="1909"/>
      <c r="AM1177" s="1909"/>
      <c r="AN1177" s="1909"/>
      <c r="AO1177" s="1909"/>
      <c r="AP1177" s="1909"/>
      <c r="AQ1177" s="1909"/>
      <c r="AR1177" s="1909"/>
      <c r="AS1177" s="1909"/>
      <c r="AT1177" s="1909"/>
      <c r="AU1177" s="1909"/>
      <c r="AV1177" s="1909"/>
      <c r="AW1177" s="1909"/>
      <c r="AX1177" s="1909"/>
      <c r="AY1177" s="1909"/>
      <c r="AZ1177" s="1909"/>
      <c r="BA1177" s="1909"/>
      <c r="BB1177" s="1909"/>
      <c r="BC1177" s="1909"/>
      <c r="BD1177" s="1909"/>
      <c r="BE1177" s="1909"/>
      <c r="BF1177" s="1909"/>
      <c r="BG1177" s="1909"/>
      <c r="BH1177" s="1909"/>
      <c r="BI1177" s="1909"/>
    </row>
    <row r="1178" spans="1:61">
      <c r="A1178" s="1956"/>
      <c r="B1178" s="1955"/>
      <c r="C1178" s="1955"/>
      <c r="D1178" s="1955"/>
      <c r="E1178" s="1955"/>
      <c r="F1178" s="1955"/>
      <c r="G1178" s="1955"/>
      <c r="H1178" s="1909"/>
      <c r="I1178" s="1909"/>
      <c r="J1178" s="1909"/>
      <c r="K1178" s="1909"/>
      <c r="L1178" s="1909"/>
      <c r="M1178" s="1909"/>
      <c r="N1178" s="1909"/>
      <c r="O1178" s="1909"/>
      <c r="P1178" s="1909"/>
      <c r="Q1178" s="1909"/>
      <c r="R1178" s="1909"/>
      <c r="S1178" s="1909"/>
      <c r="T1178" s="1909"/>
      <c r="U1178" s="1909"/>
      <c r="V1178" s="1909"/>
      <c r="W1178" s="1909"/>
      <c r="X1178" s="1909"/>
      <c r="Y1178" s="1909"/>
      <c r="Z1178" s="1909"/>
      <c r="AA1178" s="1909"/>
      <c r="AB1178" s="1909"/>
      <c r="AC1178" s="1909"/>
      <c r="AD1178" s="1909"/>
      <c r="AE1178" s="1909"/>
      <c r="AF1178" s="1909"/>
      <c r="AG1178" s="1909"/>
      <c r="AH1178" s="1909"/>
      <c r="AI1178" s="1909"/>
      <c r="AJ1178" s="1909"/>
      <c r="AK1178" s="1909"/>
      <c r="AL1178" s="1909"/>
      <c r="AM1178" s="1909"/>
      <c r="AN1178" s="1909"/>
      <c r="AO1178" s="1909"/>
      <c r="AP1178" s="1909"/>
      <c r="AQ1178" s="1909"/>
      <c r="AR1178" s="1909"/>
      <c r="AS1178" s="1909"/>
      <c r="AT1178" s="1909"/>
      <c r="AU1178" s="1909"/>
      <c r="AV1178" s="1909"/>
      <c r="AW1178" s="1909"/>
      <c r="AX1178" s="1909"/>
      <c r="AY1178" s="1909"/>
      <c r="AZ1178" s="1909"/>
      <c r="BA1178" s="1909"/>
      <c r="BB1178" s="1909"/>
      <c r="BC1178" s="1909"/>
      <c r="BD1178" s="1909"/>
      <c r="BE1178" s="1909"/>
      <c r="BF1178" s="1909"/>
      <c r="BG1178" s="1909"/>
      <c r="BH1178" s="1909"/>
      <c r="BI1178" s="1909"/>
    </row>
    <row r="1179" spans="1:61">
      <c r="A1179" s="1956"/>
      <c r="B1179" s="1955"/>
      <c r="C1179" s="1955"/>
      <c r="D1179" s="1955"/>
      <c r="E1179" s="1955"/>
      <c r="F1179" s="1955"/>
      <c r="G1179" s="1955"/>
      <c r="H1179" s="1909"/>
      <c r="I1179" s="1909"/>
      <c r="J1179" s="1909"/>
      <c r="K1179" s="1909"/>
      <c r="L1179" s="1909"/>
      <c r="M1179" s="1909"/>
      <c r="N1179" s="1909"/>
      <c r="O1179" s="1909"/>
      <c r="P1179" s="1909"/>
      <c r="Q1179" s="1909"/>
      <c r="R1179" s="1909"/>
      <c r="S1179" s="1909"/>
      <c r="T1179" s="1909"/>
      <c r="U1179" s="1909"/>
      <c r="V1179" s="1909"/>
      <c r="W1179" s="1909"/>
      <c r="X1179" s="1909"/>
      <c r="Y1179" s="1909"/>
      <c r="Z1179" s="1909"/>
      <c r="AA1179" s="1909"/>
      <c r="AB1179" s="1909"/>
      <c r="AC1179" s="1909"/>
      <c r="AD1179" s="1909"/>
      <c r="AE1179" s="1909"/>
      <c r="AF1179" s="1909"/>
      <c r="AG1179" s="1909"/>
      <c r="AH1179" s="1909"/>
      <c r="AI1179" s="1909"/>
      <c r="AJ1179" s="1909"/>
      <c r="AK1179" s="1909"/>
      <c r="AL1179" s="1909"/>
      <c r="AM1179" s="1909"/>
      <c r="AN1179" s="1909"/>
      <c r="AO1179" s="1909"/>
      <c r="AP1179" s="1909"/>
      <c r="AQ1179" s="1909"/>
      <c r="AR1179" s="1909"/>
      <c r="AS1179" s="1909"/>
      <c r="AT1179" s="1909"/>
      <c r="AU1179" s="1909"/>
      <c r="AV1179" s="1909"/>
      <c r="AW1179" s="1909"/>
      <c r="AX1179" s="1909"/>
      <c r="AY1179" s="1909"/>
      <c r="AZ1179" s="1909"/>
      <c r="BA1179" s="1909"/>
      <c r="BB1179" s="1909"/>
      <c r="BC1179" s="1909"/>
      <c r="BD1179" s="1909"/>
      <c r="BE1179" s="1909"/>
      <c r="BF1179" s="1909"/>
      <c r="BG1179" s="1909"/>
      <c r="BH1179" s="1909"/>
      <c r="BI1179" s="1909"/>
    </row>
    <row r="1180" spans="1:61">
      <c r="A1180" s="1956"/>
      <c r="B1180" s="1955"/>
      <c r="C1180" s="1955"/>
      <c r="D1180" s="1955"/>
      <c r="E1180" s="1955"/>
      <c r="F1180" s="1955"/>
      <c r="G1180" s="1955"/>
      <c r="H1180" s="1909"/>
      <c r="I1180" s="1909"/>
      <c r="J1180" s="1909"/>
      <c r="K1180" s="1909"/>
      <c r="L1180" s="1909"/>
      <c r="M1180" s="1909"/>
      <c r="N1180" s="1909"/>
      <c r="O1180" s="1909"/>
      <c r="P1180" s="1909"/>
      <c r="Q1180" s="1909"/>
      <c r="R1180" s="1909"/>
      <c r="S1180" s="1909"/>
      <c r="T1180" s="1909"/>
      <c r="U1180" s="1909"/>
      <c r="V1180" s="1909"/>
      <c r="W1180" s="1909"/>
      <c r="X1180" s="1909"/>
      <c r="Y1180" s="1909"/>
      <c r="Z1180" s="1909"/>
      <c r="AA1180" s="1909"/>
      <c r="AB1180" s="1909"/>
      <c r="AC1180" s="1909"/>
      <c r="AD1180" s="1909"/>
      <c r="AE1180" s="1909"/>
      <c r="AF1180" s="1909"/>
      <c r="AG1180" s="1909"/>
      <c r="AH1180" s="1909"/>
      <c r="AI1180" s="1909"/>
      <c r="AJ1180" s="1909"/>
      <c r="AK1180" s="1909"/>
      <c r="AL1180" s="1909"/>
      <c r="AM1180" s="1909"/>
      <c r="AN1180" s="1909"/>
      <c r="AO1180" s="1909"/>
      <c r="AP1180" s="1909"/>
      <c r="AQ1180" s="1909"/>
      <c r="AR1180" s="1909"/>
      <c r="AS1180" s="1909"/>
      <c r="AT1180" s="1909"/>
      <c r="AU1180" s="1909"/>
      <c r="AV1180" s="1909"/>
      <c r="AW1180" s="1909"/>
      <c r="AX1180" s="1909"/>
      <c r="AY1180" s="1909"/>
      <c r="AZ1180" s="1909"/>
      <c r="BA1180" s="1909"/>
      <c r="BB1180" s="1909"/>
      <c r="BC1180" s="1909"/>
      <c r="BD1180" s="1909"/>
      <c r="BE1180" s="1909"/>
      <c r="BF1180" s="1909"/>
      <c r="BG1180" s="1909"/>
      <c r="BH1180" s="1909"/>
      <c r="BI1180" s="1909"/>
    </row>
    <row r="1181" spans="1:61">
      <c r="A1181" s="1956"/>
      <c r="B1181" s="1955"/>
      <c r="C1181" s="1955"/>
      <c r="D1181" s="1955"/>
      <c r="E1181" s="1955"/>
      <c r="F1181" s="1955"/>
      <c r="G1181" s="1955"/>
      <c r="H1181" s="1909"/>
      <c r="I1181" s="1909"/>
      <c r="J1181" s="1909"/>
      <c r="K1181" s="1909"/>
      <c r="L1181" s="1909"/>
      <c r="M1181" s="1909"/>
      <c r="N1181" s="1909"/>
      <c r="O1181" s="1909"/>
      <c r="P1181" s="1909"/>
      <c r="Q1181" s="1909"/>
      <c r="R1181" s="1909"/>
      <c r="S1181" s="1909"/>
      <c r="T1181" s="1909"/>
      <c r="U1181" s="1909"/>
      <c r="V1181" s="1909"/>
      <c r="W1181" s="1909"/>
      <c r="X1181" s="1909"/>
      <c r="Y1181" s="1909"/>
      <c r="Z1181" s="1909"/>
      <c r="AA1181" s="1909"/>
      <c r="AB1181" s="1909"/>
      <c r="AC1181" s="1909"/>
      <c r="AD1181" s="1909"/>
      <c r="AE1181" s="1909"/>
      <c r="AF1181" s="1909"/>
      <c r="AG1181" s="1909"/>
      <c r="AH1181" s="1909"/>
      <c r="AI1181" s="1909"/>
      <c r="AJ1181" s="1909"/>
      <c r="AK1181" s="1909"/>
      <c r="AL1181" s="1909"/>
      <c r="AM1181" s="1909"/>
      <c r="AN1181" s="1909"/>
      <c r="AO1181" s="1909"/>
      <c r="AP1181" s="1909"/>
      <c r="AQ1181" s="1909"/>
      <c r="AR1181" s="1909"/>
      <c r="AS1181" s="1909"/>
      <c r="AT1181" s="1909"/>
      <c r="AU1181" s="1909"/>
      <c r="AV1181" s="1909"/>
      <c r="AW1181" s="1909"/>
      <c r="AX1181" s="1909"/>
      <c r="AY1181" s="1909"/>
      <c r="AZ1181" s="1909"/>
      <c r="BA1181" s="1909"/>
      <c r="BB1181" s="1909"/>
      <c r="BC1181" s="1909"/>
      <c r="BD1181" s="1909"/>
      <c r="BE1181" s="1909"/>
      <c r="BF1181" s="1909"/>
      <c r="BG1181" s="1909"/>
      <c r="BH1181" s="1909"/>
      <c r="BI1181" s="1909"/>
    </row>
    <row r="1182" spans="1:61">
      <c r="A1182" s="1956"/>
      <c r="B1182" s="1955"/>
      <c r="C1182" s="1955"/>
      <c r="D1182" s="1955"/>
      <c r="E1182" s="1955"/>
      <c r="F1182" s="1955"/>
      <c r="G1182" s="1955"/>
      <c r="H1182" s="1909"/>
      <c r="I1182" s="1909"/>
      <c r="J1182" s="1909"/>
      <c r="K1182" s="1909"/>
      <c r="L1182" s="1909"/>
      <c r="M1182" s="1909"/>
      <c r="N1182" s="1909"/>
      <c r="O1182" s="1909"/>
      <c r="P1182" s="1909"/>
      <c r="Q1182" s="1909"/>
      <c r="R1182" s="1909"/>
      <c r="S1182" s="1909"/>
      <c r="T1182" s="1909"/>
      <c r="U1182" s="1909"/>
      <c r="V1182" s="1909"/>
      <c r="W1182" s="1909"/>
      <c r="X1182" s="1909"/>
      <c r="Y1182" s="1909"/>
      <c r="Z1182" s="1909"/>
      <c r="AA1182" s="1909"/>
      <c r="AB1182" s="1909"/>
      <c r="AC1182" s="1909"/>
      <c r="AD1182" s="1909"/>
      <c r="AE1182" s="1909"/>
      <c r="AF1182" s="1909"/>
      <c r="AG1182" s="1909"/>
      <c r="AH1182" s="1909"/>
      <c r="AI1182" s="1909"/>
      <c r="AJ1182" s="1909"/>
      <c r="AK1182" s="1909"/>
      <c r="AL1182" s="1909"/>
      <c r="AM1182" s="1909"/>
      <c r="AN1182" s="1909"/>
      <c r="AO1182" s="1909"/>
      <c r="AP1182" s="1909"/>
      <c r="AQ1182" s="1909"/>
      <c r="AR1182" s="1909"/>
      <c r="AS1182" s="1909"/>
      <c r="AT1182" s="1909"/>
      <c r="AU1182" s="1909"/>
      <c r="AV1182" s="1909"/>
      <c r="AW1182" s="1909"/>
      <c r="AX1182" s="1909"/>
      <c r="AY1182" s="1909"/>
      <c r="AZ1182" s="1909"/>
      <c r="BA1182" s="1909"/>
      <c r="BB1182" s="1909"/>
      <c r="BC1182" s="1909"/>
      <c r="BD1182" s="1909"/>
      <c r="BE1182" s="1909"/>
      <c r="BF1182" s="1909"/>
      <c r="BG1182" s="1909"/>
      <c r="BH1182" s="1909"/>
      <c r="BI1182" s="1909"/>
    </row>
    <row r="1183" spans="1:61">
      <c r="A1183" s="1956"/>
      <c r="B1183" s="1955"/>
      <c r="C1183" s="1955"/>
      <c r="D1183" s="1955"/>
      <c r="E1183" s="1955"/>
      <c r="F1183" s="1955"/>
      <c r="G1183" s="1955"/>
      <c r="H1183" s="1909"/>
      <c r="I1183" s="1909"/>
      <c r="J1183" s="1909"/>
      <c r="K1183" s="1909"/>
      <c r="L1183" s="1909"/>
      <c r="M1183" s="1909"/>
      <c r="N1183" s="1909"/>
      <c r="O1183" s="1909"/>
      <c r="P1183" s="1909"/>
      <c r="Q1183" s="1909"/>
      <c r="R1183" s="1909"/>
      <c r="S1183" s="1909"/>
      <c r="T1183" s="1909"/>
      <c r="U1183" s="1909"/>
      <c r="V1183" s="1909"/>
      <c r="W1183" s="1909"/>
      <c r="X1183" s="1909"/>
      <c r="Y1183" s="1909"/>
      <c r="Z1183" s="1909"/>
      <c r="AA1183" s="1909"/>
      <c r="AB1183" s="1909"/>
      <c r="AC1183" s="1909"/>
      <c r="AD1183" s="1909"/>
      <c r="AE1183" s="1909"/>
      <c r="AF1183" s="1909"/>
      <c r="AG1183" s="1909"/>
      <c r="AH1183" s="1909"/>
      <c r="AI1183" s="1909"/>
      <c r="AJ1183" s="1909"/>
      <c r="AK1183" s="1909"/>
      <c r="AL1183" s="1909"/>
      <c r="AM1183" s="1909"/>
      <c r="AN1183" s="1909"/>
      <c r="AO1183" s="1909"/>
      <c r="AP1183" s="1909"/>
      <c r="AQ1183" s="1909"/>
      <c r="AR1183" s="1909"/>
      <c r="AS1183" s="1909"/>
      <c r="AT1183" s="1909"/>
      <c r="AU1183" s="1909"/>
      <c r="AV1183" s="1909"/>
      <c r="AW1183" s="1909"/>
      <c r="AX1183" s="1909"/>
      <c r="AY1183" s="1909"/>
      <c r="AZ1183" s="1909"/>
      <c r="BA1183" s="1909"/>
      <c r="BB1183" s="1909"/>
      <c r="BC1183" s="1909"/>
      <c r="BD1183" s="1909"/>
      <c r="BE1183" s="1909"/>
      <c r="BF1183" s="1909"/>
      <c r="BG1183" s="1909"/>
      <c r="BH1183" s="1909"/>
      <c r="BI1183" s="1909"/>
    </row>
    <row r="1184" spans="1:61">
      <c r="A1184" s="1956"/>
      <c r="B1184" s="1955"/>
      <c r="C1184" s="1955"/>
      <c r="D1184" s="1955"/>
      <c r="E1184" s="1955"/>
      <c r="F1184" s="1955"/>
      <c r="G1184" s="1955"/>
      <c r="H1184" s="1909"/>
      <c r="I1184" s="1909"/>
      <c r="J1184" s="1909"/>
      <c r="K1184" s="1909"/>
      <c r="L1184" s="1909"/>
      <c r="M1184" s="1909"/>
      <c r="N1184" s="1909"/>
      <c r="O1184" s="1909"/>
      <c r="P1184" s="1909"/>
      <c r="Q1184" s="1909"/>
      <c r="R1184" s="1909"/>
      <c r="S1184" s="1909"/>
      <c r="T1184" s="1909"/>
      <c r="U1184" s="1909"/>
      <c r="V1184" s="1909"/>
      <c r="W1184" s="1909"/>
      <c r="X1184" s="1909"/>
      <c r="Y1184" s="1909"/>
      <c r="Z1184" s="1909"/>
      <c r="AA1184" s="1909"/>
      <c r="AB1184" s="1909"/>
      <c r="AC1184" s="1909"/>
      <c r="AD1184" s="1909"/>
      <c r="AE1184" s="1909"/>
      <c r="AF1184" s="1909"/>
      <c r="AG1184" s="1909"/>
      <c r="AH1184" s="1909"/>
      <c r="AI1184" s="1909"/>
      <c r="AJ1184" s="1909"/>
      <c r="AK1184" s="1909"/>
      <c r="AL1184" s="1909"/>
      <c r="AM1184" s="1909"/>
      <c r="AN1184" s="1909"/>
      <c r="AO1184" s="1909"/>
      <c r="AP1184" s="1909"/>
      <c r="AQ1184" s="1909"/>
      <c r="AR1184" s="1909"/>
      <c r="AS1184" s="1909"/>
      <c r="AT1184" s="1909"/>
      <c r="AU1184" s="1909"/>
      <c r="AV1184" s="1909"/>
      <c r="AW1184" s="1909"/>
      <c r="AX1184" s="1909"/>
      <c r="AY1184" s="1909"/>
      <c r="AZ1184" s="1909"/>
      <c r="BA1184" s="1909"/>
      <c r="BB1184" s="1909"/>
      <c r="BC1184" s="1909"/>
      <c r="BD1184" s="1909"/>
      <c r="BE1184" s="1909"/>
      <c r="BF1184" s="1909"/>
      <c r="BG1184" s="1909"/>
      <c r="BH1184" s="1909"/>
      <c r="BI1184" s="1909"/>
    </row>
    <row r="1185" spans="1:61">
      <c r="A1185" s="1956"/>
      <c r="B1185" s="1955"/>
      <c r="C1185" s="1955"/>
      <c r="D1185" s="1955"/>
      <c r="E1185" s="1955"/>
      <c r="F1185" s="1955"/>
      <c r="G1185" s="1955"/>
      <c r="H1185" s="1909"/>
      <c r="I1185" s="1909"/>
      <c r="J1185" s="1909"/>
      <c r="K1185" s="1909"/>
      <c r="L1185" s="1909"/>
      <c r="M1185" s="1909"/>
      <c r="N1185" s="1909"/>
      <c r="O1185" s="1909"/>
      <c r="P1185" s="1909"/>
      <c r="Q1185" s="1909"/>
      <c r="R1185" s="1909"/>
      <c r="S1185" s="1909"/>
      <c r="T1185" s="1909"/>
      <c r="U1185" s="1909"/>
      <c r="V1185" s="1909"/>
      <c r="W1185" s="1909"/>
      <c r="X1185" s="1909"/>
      <c r="Y1185" s="1909"/>
      <c r="Z1185" s="1909"/>
      <c r="AA1185" s="1909"/>
      <c r="AB1185" s="1909"/>
      <c r="AC1185" s="1909"/>
      <c r="AD1185" s="1909"/>
      <c r="AE1185" s="1909"/>
      <c r="AF1185" s="1909"/>
      <c r="AG1185" s="1909"/>
      <c r="AH1185" s="1909"/>
      <c r="AI1185" s="1909"/>
      <c r="AJ1185" s="1909"/>
      <c r="AK1185" s="1909"/>
      <c r="AL1185" s="1909"/>
      <c r="AM1185" s="1909"/>
      <c r="AN1185" s="1909"/>
      <c r="AO1185" s="1909"/>
      <c r="AP1185" s="1909"/>
      <c r="AQ1185" s="1909"/>
      <c r="AR1185" s="1909"/>
      <c r="AS1185" s="1909"/>
      <c r="AT1185" s="1909"/>
      <c r="AU1185" s="1909"/>
      <c r="AV1185" s="1909"/>
      <c r="AW1185" s="1909"/>
      <c r="AX1185" s="1909"/>
      <c r="AY1185" s="1909"/>
      <c r="AZ1185" s="1909"/>
      <c r="BA1185" s="1909"/>
      <c r="BB1185" s="1909"/>
      <c r="BC1185" s="1909"/>
      <c r="BD1185" s="1909"/>
      <c r="BE1185" s="1909"/>
      <c r="BF1185" s="1909"/>
      <c r="BG1185" s="1909"/>
      <c r="BH1185" s="1909"/>
      <c r="BI1185" s="1909"/>
    </row>
    <row r="1186" spans="1:61">
      <c r="A1186" s="1956"/>
      <c r="B1186" s="1955"/>
      <c r="C1186" s="1955"/>
      <c r="D1186" s="1955"/>
      <c r="E1186" s="1955"/>
      <c r="F1186" s="1955"/>
      <c r="G1186" s="1955"/>
      <c r="H1186" s="1909"/>
      <c r="I1186" s="1909"/>
      <c r="J1186" s="1909"/>
      <c r="K1186" s="1909"/>
      <c r="L1186" s="1909"/>
      <c r="M1186" s="1909"/>
      <c r="N1186" s="1909"/>
      <c r="O1186" s="1909"/>
      <c r="P1186" s="1909"/>
      <c r="Q1186" s="1909"/>
      <c r="R1186" s="1909"/>
      <c r="S1186" s="1909"/>
      <c r="T1186" s="1909"/>
      <c r="U1186" s="1909"/>
      <c r="V1186" s="1909"/>
      <c r="W1186" s="1909"/>
      <c r="X1186" s="1909"/>
      <c r="Y1186" s="1909"/>
      <c r="Z1186" s="1909"/>
      <c r="AA1186" s="1909"/>
      <c r="AB1186" s="1909"/>
      <c r="AC1186" s="1909"/>
      <c r="AD1186" s="1909"/>
      <c r="AE1186" s="1909"/>
      <c r="AF1186" s="1909"/>
      <c r="AG1186" s="1909"/>
      <c r="AH1186" s="1909"/>
      <c r="AI1186" s="1909"/>
      <c r="AJ1186" s="1909"/>
      <c r="AK1186" s="1909"/>
      <c r="AL1186" s="1909"/>
      <c r="AM1186" s="1909"/>
      <c r="AN1186" s="1909"/>
      <c r="AO1186" s="1909"/>
      <c r="AP1186" s="1909"/>
      <c r="AQ1186" s="1909"/>
      <c r="AR1186" s="1909"/>
      <c r="AS1186" s="1909"/>
      <c r="AT1186" s="1909"/>
      <c r="AU1186" s="1909"/>
      <c r="AV1186" s="1909"/>
      <c r="AW1186" s="1909"/>
      <c r="AX1186" s="1909"/>
      <c r="AY1186" s="1909"/>
      <c r="AZ1186" s="1909"/>
      <c r="BA1186" s="1909"/>
      <c r="BB1186" s="1909"/>
      <c r="BC1186" s="1909"/>
      <c r="BD1186" s="1909"/>
      <c r="BE1186" s="1909"/>
      <c r="BF1186" s="1909"/>
      <c r="BG1186" s="1909"/>
      <c r="BH1186" s="1909"/>
      <c r="BI1186" s="1909"/>
    </row>
    <row r="1187" spans="1:61">
      <c r="A1187" s="1956"/>
      <c r="B1187" s="1955"/>
      <c r="C1187" s="1955"/>
      <c r="D1187" s="1955"/>
      <c r="E1187" s="1955"/>
      <c r="F1187" s="1955"/>
      <c r="G1187" s="1955"/>
      <c r="H1187" s="1909"/>
      <c r="I1187" s="1909"/>
      <c r="J1187" s="1909"/>
      <c r="K1187" s="1909"/>
      <c r="L1187" s="1909"/>
      <c r="M1187" s="1909"/>
      <c r="N1187" s="1909"/>
      <c r="O1187" s="1909"/>
      <c r="P1187" s="1909"/>
      <c r="Q1187" s="1909"/>
      <c r="R1187" s="1909"/>
      <c r="S1187" s="1909"/>
      <c r="T1187" s="1909"/>
      <c r="U1187" s="1909"/>
      <c r="V1187" s="1909"/>
      <c r="W1187" s="1909"/>
      <c r="X1187" s="1909"/>
      <c r="Y1187" s="1909"/>
      <c r="Z1187" s="1909"/>
      <c r="AA1187" s="1909"/>
      <c r="AB1187" s="1909"/>
      <c r="AC1187" s="1909"/>
      <c r="AD1187" s="1909"/>
      <c r="AE1187" s="1909"/>
      <c r="AF1187" s="1909"/>
      <c r="AG1187" s="1909"/>
      <c r="AH1187" s="1909"/>
      <c r="AI1187" s="1909"/>
      <c r="AJ1187" s="1909"/>
      <c r="AK1187" s="1909"/>
      <c r="AL1187" s="1909"/>
      <c r="AM1187" s="1909"/>
      <c r="AN1187" s="1909"/>
      <c r="AO1187" s="1909"/>
      <c r="AP1187" s="1909"/>
      <c r="AQ1187" s="1909"/>
      <c r="AR1187" s="1909"/>
      <c r="AS1187" s="1909"/>
      <c r="AT1187" s="1909"/>
      <c r="AU1187" s="1909"/>
      <c r="AV1187" s="1909"/>
      <c r="AW1187" s="1909"/>
      <c r="AX1187" s="1909"/>
      <c r="AY1187" s="1909"/>
      <c r="AZ1187" s="1909"/>
      <c r="BA1187" s="1909"/>
      <c r="BB1187" s="1909"/>
      <c r="BC1187" s="1909"/>
      <c r="BD1187" s="1909"/>
      <c r="BE1187" s="1909"/>
      <c r="BF1187" s="1909"/>
      <c r="BG1187" s="1909"/>
      <c r="BH1187" s="1909"/>
      <c r="BI1187" s="1909"/>
    </row>
    <row r="1188" spans="1:61">
      <c r="A1188" s="1956"/>
      <c r="B1188" s="1955"/>
      <c r="C1188" s="1955"/>
      <c r="D1188" s="1955"/>
      <c r="E1188" s="1955"/>
      <c r="F1188" s="1955"/>
      <c r="G1188" s="1955"/>
      <c r="H1188" s="1909"/>
      <c r="I1188" s="1909"/>
      <c r="J1188" s="1909"/>
      <c r="K1188" s="1909"/>
      <c r="L1188" s="1909"/>
      <c r="M1188" s="1909"/>
      <c r="N1188" s="1909"/>
      <c r="O1188" s="1909"/>
      <c r="P1188" s="1909"/>
      <c r="Q1188" s="1909"/>
      <c r="R1188" s="1909"/>
      <c r="S1188" s="1909"/>
      <c r="T1188" s="1909"/>
      <c r="U1188" s="1909"/>
      <c r="V1188" s="1909"/>
      <c r="W1188" s="1909"/>
      <c r="X1188" s="1909"/>
      <c r="Y1188" s="1909"/>
      <c r="Z1188" s="1909"/>
      <c r="AA1188" s="1909"/>
      <c r="AB1188" s="1909"/>
      <c r="AC1188" s="1909"/>
      <c r="AD1188" s="1909"/>
      <c r="AE1188" s="1909"/>
      <c r="AF1188" s="1909"/>
      <c r="AG1188" s="1909"/>
      <c r="AH1188" s="1909"/>
      <c r="AI1188" s="1909"/>
      <c r="AJ1188" s="1909"/>
      <c r="AK1188" s="1909"/>
      <c r="AL1188" s="1909"/>
      <c r="AM1188" s="1909"/>
      <c r="AN1188" s="1909"/>
      <c r="AO1188" s="1909"/>
      <c r="AP1188" s="1909"/>
      <c r="AQ1188" s="1909"/>
      <c r="AR1188" s="1909"/>
      <c r="AS1188" s="1909"/>
      <c r="AT1188" s="1909"/>
      <c r="AU1188" s="1909"/>
      <c r="AV1188" s="1909"/>
      <c r="AW1188" s="1909"/>
      <c r="AX1188" s="1909"/>
      <c r="AY1188" s="1909"/>
      <c r="AZ1188" s="1909"/>
      <c r="BA1188" s="1909"/>
      <c r="BB1188" s="1909"/>
      <c r="BC1188" s="1909"/>
      <c r="BD1188" s="1909"/>
      <c r="BE1188" s="1909"/>
      <c r="BF1188" s="1909"/>
      <c r="BG1188" s="1909"/>
      <c r="BH1188" s="1909"/>
      <c r="BI1188" s="1909"/>
    </row>
    <row r="1189" spans="1:61">
      <c r="A1189" s="1956"/>
      <c r="B1189" s="1955"/>
      <c r="C1189" s="1955"/>
      <c r="D1189" s="1955"/>
      <c r="E1189" s="1955"/>
      <c r="F1189" s="1955"/>
      <c r="G1189" s="1955"/>
      <c r="H1189" s="1909"/>
      <c r="I1189" s="1909"/>
      <c r="J1189" s="1909"/>
      <c r="K1189" s="1909"/>
      <c r="L1189" s="1909"/>
      <c r="M1189" s="1909"/>
      <c r="N1189" s="1909"/>
      <c r="O1189" s="1909"/>
      <c r="P1189" s="1909"/>
      <c r="Q1189" s="1909"/>
      <c r="R1189" s="1909"/>
      <c r="S1189" s="1909"/>
      <c r="T1189" s="1909"/>
      <c r="U1189" s="1909"/>
      <c r="V1189" s="1909"/>
      <c r="W1189" s="1909"/>
      <c r="X1189" s="1909"/>
      <c r="Y1189" s="1909"/>
      <c r="Z1189" s="1909"/>
      <c r="AA1189" s="1909"/>
      <c r="AB1189" s="1909"/>
      <c r="AC1189" s="1909"/>
      <c r="AD1189" s="1909"/>
      <c r="AE1189" s="1909"/>
      <c r="AF1189" s="1909"/>
      <c r="AG1189" s="1909"/>
      <c r="AH1189" s="1909"/>
      <c r="AI1189" s="1909"/>
      <c r="AJ1189" s="1909"/>
      <c r="AK1189" s="1909"/>
      <c r="AL1189" s="1909"/>
      <c r="AM1189" s="1909"/>
      <c r="AN1189" s="1909"/>
      <c r="AO1189" s="1909"/>
      <c r="AP1189" s="1909"/>
      <c r="AQ1189" s="1909"/>
      <c r="AR1189" s="1909"/>
      <c r="AS1189" s="1909"/>
      <c r="AT1189" s="1909"/>
      <c r="AU1189" s="1909"/>
      <c r="AV1189" s="1909"/>
      <c r="AW1189" s="1909"/>
      <c r="AX1189" s="1909"/>
      <c r="AY1189" s="1909"/>
      <c r="AZ1189" s="1909"/>
      <c r="BA1189" s="1909"/>
      <c r="BB1189" s="1909"/>
      <c r="BC1189" s="1909"/>
      <c r="BD1189" s="1909"/>
      <c r="BE1189" s="1909"/>
      <c r="BF1189" s="1909"/>
      <c r="BG1189" s="1909"/>
      <c r="BH1189" s="1909"/>
      <c r="BI1189" s="1909"/>
    </row>
    <row r="1190" spans="1:61">
      <c r="A1190" s="1956"/>
      <c r="B1190" s="1955"/>
      <c r="C1190" s="1955"/>
      <c r="D1190" s="1955"/>
      <c r="E1190" s="1955"/>
      <c r="F1190" s="1955"/>
      <c r="G1190" s="1955"/>
      <c r="H1190" s="1909"/>
      <c r="I1190" s="1909"/>
      <c r="J1190" s="1909"/>
      <c r="K1190" s="1909"/>
      <c r="L1190" s="1909"/>
      <c r="M1190" s="1909"/>
      <c r="N1190" s="1909"/>
      <c r="O1190" s="1909"/>
      <c r="P1190" s="1909"/>
      <c r="Q1190" s="1909"/>
      <c r="R1190" s="1909"/>
      <c r="S1190" s="1909"/>
      <c r="T1190" s="1909"/>
      <c r="U1190" s="1909"/>
      <c r="V1190" s="1909"/>
      <c r="W1190" s="1909"/>
      <c r="X1190" s="1909"/>
      <c r="Y1190" s="1909"/>
      <c r="Z1190" s="1909"/>
      <c r="AA1190" s="1909"/>
      <c r="AB1190" s="1909"/>
      <c r="AC1190" s="1909"/>
      <c r="AD1190" s="1909"/>
      <c r="AE1190" s="1909"/>
      <c r="AF1190" s="1909"/>
      <c r="AG1190" s="1909"/>
      <c r="AH1190" s="1909"/>
      <c r="AI1190" s="1909"/>
      <c r="AJ1190" s="1909"/>
      <c r="AK1190" s="1909"/>
      <c r="AL1190" s="1909"/>
      <c r="AM1190" s="1909"/>
      <c r="AN1190" s="1909"/>
      <c r="AO1190" s="1909"/>
      <c r="AP1190" s="1909"/>
      <c r="AQ1190" s="1909"/>
      <c r="AR1190" s="1909"/>
      <c r="AS1190" s="1909"/>
      <c r="AT1190" s="1909"/>
      <c r="AU1190" s="1909"/>
      <c r="AV1190" s="1909"/>
      <c r="AW1190" s="1909"/>
      <c r="AX1190" s="1909"/>
      <c r="AY1190" s="1909"/>
      <c r="AZ1190" s="1909"/>
      <c r="BA1190" s="1909"/>
      <c r="BB1190" s="1909"/>
      <c r="BC1190" s="1909"/>
      <c r="BD1190" s="1909"/>
      <c r="BE1190" s="1909"/>
      <c r="BF1190" s="1909"/>
      <c r="BG1190" s="1909"/>
      <c r="BH1190" s="1909"/>
      <c r="BI1190" s="1909"/>
    </row>
    <row r="1191" spans="1:61">
      <c r="A1191" s="1956"/>
      <c r="B1191" s="1955"/>
      <c r="C1191" s="1955"/>
      <c r="D1191" s="1955"/>
      <c r="E1191" s="1955"/>
      <c r="F1191" s="1955"/>
      <c r="G1191" s="1955"/>
      <c r="H1191" s="1909"/>
      <c r="I1191" s="1909"/>
      <c r="J1191" s="1909"/>
      <c r="K1191" s="1909"/>
      <c r="L1191" s="1909"/>
      <c r="M1191" s="1909"/>
      <c r="N1191" s="1909"/>
      <c r="O1191" s="1909"/>
      <c r="P1191" s="1909"/>
      <c r="Q1191" s="1909"/>
      <c r="R1191" s="1909"/>
      <c r="S1191" s="1909"/>
      <c r="T1191" s="1909"/>
      <c r="U1191" s="1909"/>
      <c r="V1191" s="1909"/>
      <c r="W1191" s="1909"/>
      <c r="X1191" s="1909"/>
      <c r="Y1191" s="1909"/>
      <c r="Z1191" s="1909"/>
      <c r="AA1191" s="1909"/>
      <c r="AB1191" s="1909"/>
      <c r="AC1191" s="1909"/>
      <c r="AD1191" s="1909"/>
      <c r="AE1191" s="1909"/>
      <c r="AF1191" s="1909"/>
      <c r="AG1191" s="1909"/>
      <c r="AH1191" s="1909"/>
      <c r="AI1191" s="1909"/>
      <c r="AJ1191" s="1909"/>
      <c r="AK1191" s="1909"/>
      <c r="AL1191" s="1909"/>
      <c r="AM1191" s="1909"/>
      <c r="AN1191" s="1909"/>
      <c r="AO1191" s="1909"/>
      <c r="AP1191" s="1909"/>
      <c r="AQ1191" s="1909"/>
      <c r="AR1191" s="1909"/>
      <c r="AS1191" s="1909"/>
      <c r="AT1191" s="1909"/>
      <c r="AU1191" s="1909"/>
      <c r="AV1191" s="1909"/>
      <c r="AW1191" s="1909"/>
      <c r="AX1191" s="1909"/>
      <c r="AY1191" s="1909"/>
      <c r="AZ1191" s="1909"/>
      <c r="BA1191" s="1909"/>
      <c r="BB1191" s="1909"/>
      <c r="BC1191" s="1909"/>
      <c r="BD1191" s="1909"/>
      <c r="BE1191" s="1909"/>
      <c r="BF1191" s="1909"/>
      <c r="BG1191" s="1909"/>
      <c r="BH1191" s="1909"/>
      <c r="BI1191" s="1909"/>
    </row>
    <row r="1192" spans="1:61">
      <c r="A1192" s="1956"/>
      <c r="B1192" s="1955"/>
      <c r="C1192" s="1955"/>
      <c r="D1192" s="1955"/>
      <c r="E1192" s="1955"/>
      <c r="F1192" s="1955"/>
      <c r="G1192" s="1955"/>
      <c r="H1192" s="1909"/>
      <c r="I1192" s="1909"/>
      <c r="J1192" s="1909"/>
      <c r="K1192" s="1909"/>
      <c r="L1192" s="1909"/>
      <c r="M1192" s="1909"/>
      <c r="N1192" s="1909"/>
      <c r="O1192" s="1909"/>
      <c r="P1192" s="1909"/>
      <c r="Q1192" s="1909"/>
      <c r="R1192" s="1909"/>
      <c r="S1192" s="1909"/>
      <c r="T1192" s="1909"/>
      <c r="U1192" s="1909"/>
      <c r="V1192" s="1909"/>
      <c r="W1192" s="1909"/>
      <c r="X1192" s="1909"/>
      <c r="Y1192" s="1909"/>
      <c r="Z1192" s="1909"/>
      <c r="AA1192" s="1909"/>
      <c r="AB1192" s="1909"/>
      <c r="AC1192" s="1909"/>
      <c r="AD1192" s="1909"/>
      <c r="AE1192" s="1909"/>
      <c r="AF1192" s="1909"/>
      <c r="AG1192" s="1909"/>
      <c r="AH1192" s="1909"/>
      <c r="AI1192" s="1909"/>
      <c r="AJ1192" s="1909"/>
      <c r="AK1192" s="1909"/>
      <c r="AL1192" s="1909"/>
      <c r="AM1192" s="1909"/>
      <c r="AN1192" s="1909"/>
      <c r="AO1192" s="1909"/>
      <c r="AP1192" s="1909"/>
      <c r="AQ1192" s="1909"/>
      <c r="AR1192" s="1909"/>
      <c r="AS1192" s="1909"/>
      <c r="AT1192" s="1909"/>
      <c r="AU1192" s="1909"/>
      <c r="AV1192" s="1909"/>
      <c r="AW1192" s="1909"/>
      <c r="AX1192" s="1909"/>
      <c r="AY1192" s="1909"/>
      <c r="AZ1192" s="1909"/>
      <c r="BA1192" s="1909"/>
      <c r="BB1192" s="1909"/>
      <c r="BC1192" s="1909"/>
      <c r="BD1192" s="1909"/>
      <c r="BE1192" s="1909"/>
      <c r="BF1192" s="1909"/>
      <c r="BG1192" s="1909"/>
      <c r="BH1192" s="1909"/>
      <c r="BI1192" s="1909"/>
    </row>
    <row r="1193" spans="1:61">
      <c r="A1193" s="1956"/>
      <c r="B1193" s="1955"/>
      <c r="C1193" s="1955"/>
      <c r="D1193" s="1955"/>
      <c r="E1193" s="1955"/>
      <c r="F1193" s="1955"/>
      <c r="G1193" s="1955"/>
      <c r="H1193" s="1909"/>
      <c r="I1193" s="1909"/>
      <c r="J1193" s="1909"/>
      <c r="K1193" s="1909"/>
      <c r="L1193" s="1909"/>
      <c r="M1193" s="1909"/>
      <c r="N1193" s="1909"/>
      <c r="O1193" s="1909"/>
      <c r="P1193" s="1909"/>
      <c r="Q1193" s="1909"/>
      <c r="R1193" s="1909"/>
      <c r="S1193" s="1909"/>
      <c r="T1193" s="1909"/>
      <c r="U1193" s="1909"/>
      <c r="V1193" s="1909"/>
      <c r="W1193" s="1909"/>
      <c r="X1193" s="1909"/>
      <c r="Y1193" s="1909"/>
      <c r="Z1193" s="1909"/>
      <c r="AA1193" s="1909"/>
      <c r="AB1193" s="1909"/>
      <c r="AC1193" s="1909"/>
      <c r="AD1193" s="1909"/>
      <c r="AE1193" s="1909"/>
      <c r="AF1193" s="1909"/>
      <c r="AG1193" s="1909"/>
      <c r="AH1193" s="1909"/>
      <c r="AI1193" s="1909"/>
      <c r="AJ1193" s="1909"/>
      <c r="AK1193" s="1909"/>
      <c r="AL1193" s="1909"/>
      <c r="AM1193" s="1909"/>
      <c r="AN1193" s="1909"/>
      <c r="AO1193" s="1909"/>
      <c r="AP1193" s="1909"/>
      <c r="AQ1193" s="1909"/>
      <c r="AR1193" s="1909"/>
      <c r="AS1193" s="1909"/>
      <c r="AT1193" s="1909"/>
      <c r="AU1193" s="1909"/>
      <c r="AV1193" s="1909"/>
      <c r="AW1193" s="1909"/>
      <c r="AX1193" s="1909"/>
      <c r="AY1193" s="1909"/>
      <c r="AZ1193" s="1909"/>
      <c r="BA1193" s="1909"/>
      <c r="BB1193" s="1909"/>
      <c r="BC1193" s="1909"/>
      <c r="BD1193" s="1909"/>
      <c r="BE1193" s="1909"/>
      <c r="BF1193" s="1909"/>
      <c r="BG1193" s="1909"/>
      <c r="BH1193" s="1909"/>
      <c r="BI1193" s="1909"/>
    </row>
    <row r="1194" spans="1:61">
      <c r="A1194" s="1956"/>
      <c r="B1194" s="1955"/>
      <c r="C1194" s="1955"/>
      <c r="D1194" s="1955"/>
      <c r="E1194" s="1955"/>
      <c r="F1194" s="1955"/>
      <c r="G1194" s="1955"/>
      <c r="H1194" s="1909"/>
      <c r="I1194" s="1909"/>
      <c r="J1194" s="1909"/>
      <c r="K1194" s="1909"/>
      <c r="L1194" s="1909"/>
      <c r="M1194" s="1909"/>
      <c r="N1194" s="1909"/>
      <c r="O1194" s="1909"/>
      <c r="P1194" s="1909"/>
      <c r="Q1194" s="1909"/>
      <c r="R1194" s="1909"/>
      <c r="S1194" s="1909"/>
      <c r="T1194" s="1909"/>
      <c r="U1194" s="1909"/>
      <c r="V1194" s="1909"/>
      <c r="W1194" s="1909"/>
      <c r="X1194" s="1909"/>
      <c r="Y1194" s="1909"/>
      <c r="Z1194" s="1909"/>
      <c r="AA1194" s="1909"/>
      <c r="AB1194" s="1909"/>
      <c r="AC1194" s="1909"/>
      <c r="AD1194" s="1909"/>
      <c r="AE1194" s="1909"/>
      <c r="AF1194" s="1909"/>
      <c r="AG1194" s="1909"/>
      <c r="AH1194" s="1909"/>
      <c r="AI1194" s="1909"/>
      <c r="AJ1194" s="1909"/>
      <c r="AK1194" s="1909"/>
      <c r="AL1194" s="1909"/>
      <c r="AM1194" s="1909"/>
      <c r="AN1194" s="1909"/>
      <c r="AO1194" s="1909"/>
      <c r="AP1194" s="1909"/>
      <c r="AQ1194" s="1909"/>
      <c r="AR1194" s="1909"/>
      <c r="AS1194" s="1909"/>
      <c r="AT1194" s="1909"/>
      <c r="AU1194" s="1909"/>
      <c r="AV1194" s="1909"/>
      <c r="AW1194" s="1909"/>
      <c r="AX1194" s="1909"/>
      <c r="AY1194" s="1909"/>
      <c r="AZ1194" s="1909"/>
      <c r="BA1194" s="1909"/>
      <c r="BB1194" s="1909"/>
      <c r="BC1194" s="1909"/>
      <c r="BD1194" s="1909"/>
      <c r="BE1194" s="1909"/>
      <c r="BF1194" s="1909"/>
      <c r="BG1194" s="1909"/>
      <c r="BH1194" s="1909"/>
      <c r="BI1194" s="1909"/>
    </row>
    <row r="1195" spans="1:61">
      <c r="A1195" s="1956"/>
      <c r="B1195" s="1955"/>
      <c r="C1195" s="1955"/>
      <c r="D1195" s="1955"/>
      <c r="E1195" s="1955"/>
      <c r="F1195" s="1955"/>
      <c r="G1195" s="1955"/>
      <c r="H1195" s="1909"/>
      <c r="I1195" s="1909"/>
      <c r="J1195" s="1909"/>
      <c r="K1195" s="1909"/>
      <c r="L1195" s="1909"/>
      <c r="M1195" s="1909"/>
      <c r="N1195" s="1909"/>
      <c r="O1195" s="1909"/>
      <c r="P1195" s="1909"/>
      <c r="Q1195" s="1909"/>
      <c r="R1195" s="1909"/>
      <c r="S1195" s="1909"/>
      <c r="T1195" s="1909"/>
      <c r="U1195" s="1909"/>
      <c r="V1195" s="1909"/>
      <c r="W1195" s="1909"/>
      <c r="X1195" s="1909"/>
      <c r="Y1195" s="1909"/>
      <c r="Z1195" s="1909"/>
      <c r="AA1195" s="1909"/>
      <c r="AB1195" s="1909"/>
      <c r="AC1195" s="1909"/>
      <c r="AD1195" s="1909"/>
      <c r="AE1195" s="1909"/>
      <c r="AF1195" s="1909"/>
      <c r="AG1195" s="1909"/>
      <c r="AH1195" s="1909"/>
      <c r="AI1195" s="1909"/>
      <c r="AJ1195" s="1909"/>
      <c r="AK1195" s="1909"/>
      <c r="AL1195" s="1909"/>
      <c r="AM1195" s="1909"/>
      <c r="AN1195" s="1909"/>
      <c r="AO1195" s="1909"/>
      <c r="AP1195" s="1909"/>
      <c r="AQ1195" s="1909"/>
      <c r="AR1195" s="1909"/>
      <c r="AS1195" s="1909"/>
      <c r="AT1195" s="1909"/>
      <c r="AU1195" s="1909"/>
      <c r="AV1195" s="1909"/>
      <c r="AW1195" s="1909"/>
      <c r="AX1195" s="1909"/>
      <c r="AY1195" s="1909"/>
      <c r="AZ1195" s="1909"/>
      <c r="BA1195" s="1909"/>
      <c r="BB1195" s="1909"/>
      <c r="BC1195" s="1909"/>
      <c r="BD1195" s="1909"/>
      <c r="BE1195" s="1909"/>
      <c r="BF1195" s="1909"/>
      <c r="BG1195" s="1909"/>
      <c r="BH1195" s="1909"/>
      <c r="BI1195" s="1909"/>
    </row>
    <row r="1196" spans="1:61">
      <c r="A1196" s="1956"/>
      <c r="B1196" s="1955"/>
      <c r="C1196" s="1955"/>
      <c r="D1196" s="1955"/>
      <c r="E1196" s="1955"/>
      <c r="F1196" s="1955"/>
      <c r="G1196" s="1955"/>
      <c r="H1196" s="1909"/>
      <c r="I1196" s="1909"/>
      <c r="J1196" s="1909"/>
      <c r="K1196" s="1909"/>
      <c r="L1196" s="1909"/>
      <c r="M1196" s="1909"/>
      <c r="N1196" s="1909"/>
      <c r="O1196" s="1909"/>
      <c r="P1196" s="1909"/>
      <c r="Q1196" s="1909"/>
      <c r="R1196" s="1909"/>
      <c r="S1196" s="1909"/>
      <c r="T1196" s="1909"/>
      <c r="U1196" s="1909"/>
      <c r="V1196" s="1909"/>
      <c r="W1196" s="1909"/>
      <c r="X1196" s="1909"/>
      <c r="Y1196" s="1909"/>
      <c r="Z1196" s="1909"/>
      <c r="AA1196" s="1909"/>
      <c r="AB1196" s="1909"/>
      <c r="AC1196" s="1909"/>
      <c r="AD1196" s="1909"/>
      <c r="AE1196" s="1909"/>
      <c r="AF1196" s="1909"/>
      <c r="AG1196" s="1909"/>
      <c r="AH1196" s="1909"/>
      <c r="AI1196" s="1909"/>
      <c r="AJ1196" s="1909"/>
      <c r="AK1196" s="1909"/>
      <c r="AL1196" s="1909"/>
      <c r="AM1196" s="1909"/>
      <c r="AN1196" s="1909"/>
      <c r="AO1196" s="1909"/>
      <c r="AP1196" s="1909"/>
      <c r="AQ1196" s="1909"/>
      <c r="AR1196" s="1909"/>
      <c r="AS1196" s="1909"/>
      <c r="AT1196" s="1909"/>
      <c r="AU1196" s="1909"/>
      <c r="AV1196" s="1909"/>
      <c r="AW1196" s="1909"/>
      <c r="AX1196" s="1909"/>
      <c r="AY1196" s="1909"/>
      <c r="AZ1196" s="1909"/>
      <c r="BA1196" s="1909"/>
      <c r="BB1196" s="1909"/>
      <c r="BC1196" s="1909"/>
      <c r="BD1196" s="1909"/>
      <c r="BE1196" s="1909"/>
      <c r="BF1196" s="1909"/>
      <c r="BG1196" s="1909"/>
      <c r="BH1196" s="1909"/>
      <c r="BI1196" s="1909"/>
    </row>
    <row r="1197" spans="1:61">
      <c r="A1197" s="1956"/>
      <c r="B1197" s="1955"/>
      <c r="C1197" s="1955"/>
      <c r="D1197" s="1955"/>
      <c r="E1197" s="1955"/>
      <c r="F1197" s="1955"/>
      <c r="G1197" s="1955"/>
      <c r="H1197" s="1909"/>
      <c r="I1197" s="1909"/>
      <c r="J1197" s="1909"/>
      <c r="K1197" s="1909"/>
      <c r="L1197" s="1909"/>
      <c r="M1197" s="1909"/>
      <c r="N1197" s="1909"/>
      <c r="O1197" s="1909"/>
      <c r="P1197" s="1909"/>
      <c r="Q1197" s="1909"/>
      <c r="R1197" s="1909"/>
      <c r="S1197" s="1909"/>
      <c r="T1197" s="1909"/>
      <c r="U1197" s="1909"/>
      <c r="V1197" s="1909"/>
      <c r="W1197" s="1909"/>
      <c r="X1197" s="1909"/>
      <c r="Y1197" s="1909"/>
      <c r="Z1197" s="1909"/>
      <c r="AA1197" s="1909"/>
      <c r="AB1197" s="1909"/>
      <c r="AC1197" s="1909"/>
      <c r="AD1197" s="1909"/>
      <c r="AE1197" s="1909"/>
      <c r="AF1197" s="1909"/>
      <c r="AG1197" s="1909"/>
      <c r="AH1197" s="1909"/>
      <c r="AI1197" s="1909"/>
      <c r="AJ1197" s="1909"/>
      <c r="AK1197" s="1909"/>
      <c r="AL1197" s="1909"/>
      <c r="AM1197" s="1909"/>
      <c r="AN1197" s="1909"/>
      <c r="AO1197" s="1909"/>
      <c r="AP1197" s="1909"/>
      <c r="AQ1197" s="1909"/>
      <c r="AR1197" s="1909"/>
      <c r="AS1197" s="1909"/>
      <c r="AT1197" s="1909"/>
      <c r="AU1197" s="1909"/>
      <c r="AV1197" s="1909"/>
      <c r="AW1197" s="1909"/>
      <c r="AX1197" s="1909"/>
      <c r="AY1197" s="1909"/>
      <c r="AZ1197" s="1909"/>
      <c r="BA1197" s="1909"/>
      <c r="BB1197" s="1909"/>
      <c r="BC1197" s="1909"/>
      <c r="BD1197" s="1909"/>
      <c r="BE1197" s="1909"/>
      <c r="BF1197" s="1909"/>
      <c r="BG1197" s="1909"/>
      <c r="BH1197" s="1909"/>
      <c r="BI1197" s="1909"/>
    </row>
    <row r="1198" spans="1:61">
      <c r="A1198" s="1956"/>
      <c r="B1198" s="1955"/>
      <c r="C1198" s="1955"/>
      <c r="D1198" s="1955"/>
      <c r="E1198" s="1955"/>
      <c r="F1198" s="1955"/>
      <c r="G1198" s="1955"/>
      <c r="H1198" s="1909"/>
      <c r="I1198" s="1909"/>
      <c r="J1198" s="1909"/>
      <c r="K1198" s="1909"/>
      <c r="L1198" s="1909"/>
      <c r="M1198" s="1909"/>
      <c r="N1198" s="1909"/>
      <c r="O1198" s="1909"/>
      <c r="P1198" s="1909"/>
      <c r="Q1198" s="1909"/>
      <c r="R1198" s="1909"/>
      <c r="S1198" s="1909"/>
      <c r="T1198" s="1909"/>
      <c r="U1198" s="1909"/>
      <c r="V1198" s="1909"/>
      <c r="W1198" s="1909"/>
      <c r="X1198" s="1909"/>
      <c r="Y1198" s="1909"/>
      <c r="Z1198" s="1909"/>
      <c r="AA1198" s="1909"/>
      <c r="AB1198" s="1909"/>
      <c r="AC1198" s="1909"/>
      <c r="AD1198" s="1909"/>
      <c r="AE1198" s="1909"/>
      <c r="AF1198" s="1909"/>
      <c r="AG1198" s="1909"/>
      <c r="AH1198" s="1909"/>
      <c r="AI1198" s="1909"/>
      <c r="AJ1198" s="1909"/>
      <c r="AK1198" s="1909"/>
      <c r="AL1198" s="1909"/>
      <c r="AM1198" s="1909"/>
      <c r="AN1198" s="1909"/>
      <c r="AO1198" s="1909"/>
      <c r="AP1198" s="1909"/>
      <c r="AQ1198" s="1909"/>
      <c r="AR1198" s="1909"/>
      <c r="AS1198" s="1909"/>
      <c r="AT1198" s="1909"/>
      <c r="AU1198" s="1909"/>
      <c r="AV1198" s="1909"/>
      <c r="AW1198" s="1909"/>
      <c r="AX1198" s="1909"/>
      <c r="AY1198" s="1909"/>
      <c r="AZ1198" s="1909"/>
      <c r="BA1198" s="1909"/>
      <c r="BB1198" s="1909"/>
      <c r="BC1198" s="1909"/>
      <c r="BD1198" s="1909"/>
      <c r="BE1198" s="1909"/>
      <c r="BF1198" s="1909"/>
      <c r="BG1198" s="1909"/>
      <c r="BH1198" s="1909"/>
      <c r="BI1198" s="1909"/>
    </row>
    <row r="1199" spans="1:61">
      <c r="A1199" s="1956"/>
      <c r="B1199" s="1955"/>
      <c r="C1199" s="1955"/>
      <c r="D1199" s="1955"/>
      <c r="E1199" s="1955"/>
      <c r="F1199" s="1955"/>
      <c r="G1199" s="1955"/>
      <c r="H1199" s="1909"/>
      <c r="I1199" s="1909"/>
      <c r="J1199" s="1909"/>
      <c r="K1199" s="1909"/>
      <c r="L1199" s="1909"/>
      <c r="M1199" s="1909"/>
      <c r="N1199" s="1909"/>
      <c r="O1199" s="1909"/>
      <c r="P1199" s="1909"/>
      <c r="Q1199" s="1909"/>
      <c r="R1199" s="1909"/>
      <c r="S1199" s="1909"/>
      <c r="T1199" s="1909"/>
      <c r="U1199" s="1909"/>
      <c r="V1199" s="1909"/>
      <c r="W1199" s="1909"/>
      <c r="X1199" s="1909"/>
      <c r="Y1199" s="1909"/>
      <c r="Z1199" s="1909"/>
      <c r="AA1199" s="1909"/>
      <c r="AB1199" s="1909"/>
      <c r="AC1199" s="1909"/>
      <c r="AD1199" s="1909"/>
      <c r="AE1199" s="1909"/>
      <c r="AF1199" s="1909"/>
      <c r="AG1199" s="1909"/>
      <c r="AH1199" s="1909"/>
      <c r="AI1199" s="1909"/>
      <c r="AJ1199" s="1909"/>
      <c r="AK1199" s="1909"/>
      <c r="AL1199" s="1909"/>
      <c r="AM1199" s="1909"/>
      <c r="AN1199" s="1909"/>
      <c r="AO1199" s="1909"/>
      <c r="AP1199" s="1909"/>
      <c r="AQ1199" s="1909"/>
      <c r="AR1199" s="1909"/>
      <c r="AS1199" s="1909"/>
      <c r="AT1199" s="1909"/>
      <c r="AU1199" s="1909"/>
      <c r="AV1199" s="1909"/>
      <c r="AW1199" s="1909"/>
      <c r="AX1199" s="1909"/>
      <c r="AY1199" s="1909"/>
      <c r="AZ1199" s="1909"/>
      <c r="BA1199" s="1909"/>
      <c r="BB1199" s="1909"/>
      <c r="BC1199" s="1909"/>
      <c r="BD1199" s="1909"/>
      <c r="BE1199" s="1909"/>
      <c r="BF1199" s="1909"/>
      <c r="BG1199" s="1909"/>
      <c r="BH1199" s="1909"/>
      <c r="BI1199" s="1909"/>
    </row>
    <row r="1200" spans="1:61">
      <c r="A1200" s="1956"/>
      <c r="B1200" s="1955"/>
      <c r="C1200" s="1955"/>
      <c r="D1200" s="1955"/>
      <c r="E1200" s="1955"/>
      <c r="F1200" s="1955"/>
      <c r="G1200" s="1955"/>
      <c r="H1200" s="1909"/>
      <c r="I1200" s="1909"/>
      <c r="J1200" s="1909"/>
      <c r="K1200" s="1909"/>
      <c r="L1200" s="1909"/>
      <c r="M1200" s="1909"/>
      <c r="N1200" s="1909"/>
      <c r="O1200" s="1909"/>
      <c r="P1200" s="1909"/>
      <c r="Q1200" s="1909"/>
      <c r="R1200" s="1909"/>
      <c r="S1200" s="1909"/>
      <c r="T1200" s="1909"/>
      <c r="U1200" s="1909"/>
      <c r="V1200" s="1909"/>
      <c r="W1200" s="1909"/>
      <c r="X1200" s="1909"/>
      <c r="Y1200" s="1909"/>
      <c r="Z1200" s="1909"/>
      <c r="AA1200" s="1909"/>
      <c r="AB1200" s="1909"/>
      <c r="AC1200" s="1909"/>
      <c r="AD1200" s="1909"/>
      <c r="AE1200" s="1909"/>
      <c r="AF1200" s="1909"/>
      <c r="AG1200" s="1909"/>
      <c r="AH1200" s="1909"/>
      <c r="AI1200" s="1909"/>
      <c r="AJ1200" s="1909"/>
      <c r="AK1200" s="1909"/>
      <c r="AL1200" s="1909"/>
      <c r="AM1200" s="1909"/>
      <c r="AN1200" s="1909"/>
      <c r="AO1200" s="1909"/>
      <c r="AP1200" s="1909"/>
      <c r="AQ1200" s="1909"/>
      <c r="AR1200" s="1909"/>
      <c r="AS1200" s="1909"/>
      <c r="AT1200" s="1909"/>
      <c r="AU1200" s="1909"/>
      <c r="AV1200" s="1909"/>
      <c r="AW1200" s="1909"/>
      <c r="AX1200" s="1909"/>
      <c r="AY1200" s="1909"/>
      <c r="AZ1200" s="1909"/>
      <c r="BA1200" s="1909"/>
      <c r="BB1200" s="1909"/>
      <c r="BC1200" s="1909"/>
      <c r="BD1200" s="1909"/>
      <c r="BE1200" s="1909"/>
      <c r="BF1200" s="1909"/>
      <c r="BG1200" s="1909"/>
      <c r="BH1200" s="1909"/>
      <c r="BI1200" s="1909"/>
    </row>
    <row r="1201" spans="1:61">
      <c r="A1201" s="1956"/>
      <c r="B1201" s="1955"/>
      <c r="C1201" s="1955"/>
      <c r="D1201" s="1955"/>
      <c r="E1201" s="1955"/>
      <c r="F1201" s="1955"/>
      <c r="G1201" s="1955"/>
      <c r="H1201" s="1909"/>
      <c r="I1201" s="1909"/>
      <c r="J1201" s="1909"/>
      <c r="K1201" s="1909"/>
      <c r="L1201" s="1909"/>
      <c r="M1201" s="1909"/>
      <c r="N1201" s="1909"/>
      <c r="O1201" s="1909"/>
      <c r="P1201" s="1909"/>
      <c r="Q1201" s="1909"/>
      <c r="R1201" s="1909"/>
      <c r="S1201" s="1909"/>
      <c r="T1201" s="1909"/>
      <c r="U1201" s="1909"/>
      <c r="V1201" s="1909"/>
      <c r="W1201" s="1909"/>
      <c r="X1201" s="1909"/>
      <c r="Y1201" s="1909"/>
      <c r="Z1201" s="1909"/>
      <c r="AA1201" s="1909"/>
      <c r="AB1201" s="1909"/>
      <c r="AC1201" s="1909"/>
      <c r="AD1201" s="1909"/>
      <c r="AE1201" s="1909"/>
      <c r="AF1201" s="1909"/>
      <c r="AG1201" s="1909"/>
      <c r="AH1201" s="1909"/>
      <c r="AI1201" s="1909"/>
      <c r="AJ1201" s="1909"/>
      <c r="AK1201" s="1909"/>
      <c r="AL1201" s="1909"/>
      <c r="AM1201" s="1909"/>
      <c r="AN1201" s="1909"/>
      <c r="AO1201" s="1909"/>
      <c r="AP1201" s="1909"/>
      <c r="AQ1201" s="1909"/>
      <c r="AR1201" s="1909"/>
      <c r="AS1201" s="1909"/>
      <c r="AT1201" s="1909"/>
      <c r="AU1201" s="1909"/>
      <c r="AV1201" s="1909"/>
      <c r="AW1201" s="1909"/>
      <c r="AX1201" s="1909"/>
      <c r="AY1201" s="1909"/>
      <c r="AZ1201" s="1909"/>
      <c r="BA1201" s="1909"/>
      <c r="BB1201" s="1909"/>
      <c r="BC1201" s="1909"/>
      <c r="BD1201" s="1909"/>
      <c r="BE1201" s="1909"/>
      <c r="BF1201" s="1909"/>
      <c r="BG1201" s="1909"/>
      <c r="BH1201" s="1909"/>
      <c r="BI1201" s="1909"/>
    </row>
    <row r="1202" spans="1:61">
      <c r="A1202" s="1956"/>
      <c r="B1202" s="1955"/>
      <c r="C1202" s="1955"/>
      <c r="D1202" s="1955"/>
      <c r="E1202" s="1955"/>
      <c r="F1202" s="1955"/>
      <c r="G1202" s="1955"/>
      <c r="H1202" s="1909"/>
      <c r="I1202" s="1909"/>
      <c r="J1202" s="1909"/>
      <c r="K1202" s="1909"/>
      <c r="L1202" s="1909"/>
      <c r="M1202" s="1909"/>
      <c r="N1202" s="1909"/>
      <c r="O1202" s="1909"/>
      <c r="P1202" s="1909"/>
      <c r="Q1202" s="1909"/>
      <c r="R1202" s="1909"/>
      <c r="S1202" s="1909"/>
      <c r="T1202" s="1909"/>
      <c r="U1202" s="1909"/>
      <c r="V1202" s="1909"/>
      <c r="W1202" s="1909"/>
      <c r="X1202" s="1909"/>
      <c r="Y1202" s="1909"/>
      <c r="Z1202" s="1909"/>
      <c r="AA1202" s="1909"/>
      <c r="AB1202" s="1909"/>
      <c r="AC1202" s="1909"/>
      <c r="AD1202" s="1909"/>
      <c r="AE1202" s="1909"/>
      <c r="AF1202" s="1909"/>
      <c r="AG1202" s="1909"/>
      <c r="AH1202" s="1909"/>
      <c r="AI1202" s="1909"/>
      <c r="AJ1202" s="1909"/>
      <c r="AK1202" s="1909"/>
      <c r="AL1202" s="1909"/>
      <c r="AM1202" s="1909"/>
      <c r="AN1202" s="1909"/>
      <c r="AO1202" s="1909"/>
      <c r="AP1202" s="1909"/>
      <c r="AQ1202" s="1909"/>
      <c r="AR1202" s="1909"/>
      <c r="AS1202" s="1909"/>
      <c r="AT1202" s="1909"/>
      <c r="AU1202" s="1909"/>
      <c r="AV1202" s="1909"/>
      <c r="AW1202" s="1909"/>
      <c r="AX1202" s="1909"/>
      <c r="AY1202" s="1909"/>
      <c r="AZ1202" s="1909"/>
      <c r="BA1202" s="1909"/>
      <c r="BB1202" s="1909"/>
      <c r="BC1202" s="1909"/>
      <c r="BD1202" s="1909"/>
      <c r="BE1202" s="1909"/>
      <c r="BF1202" s="1909"/>
      <c r="BG1202" s="1909"/>
      <c r="BH1202" s="1909"/>
      <c r="BI1202" s="1909"/>
    </row>
    <row r="1203" spans="1:61">
      <c r="A1203" s="1956"/>
      <c r="B1203" s="1955"/>
      <c r="C1203" s="1955"/>
      <c r="D1203" s="1955"/>
      <c r="E1203" s="1955"/>
      <c r="F1203" s="1955"/>
      <c r="G1203" s="1955"/>
      <c r="H1203" s="1909"/>
      <c r="I1203" s="1909"/>
      <c r="J1203" s="1909"/>
      <c r="K1203" s="1909"/>
      <c r="L1203" s="1909"/>
      <c r="M1203" s="1909"/>
      <c r="N1203" s="1909"/>
      <c r="O1203" s="1909"/>
      <c r="P1203" s="1909"/>
      <c r="Q1203" s="1909"/>
      <c r="R1203" s="1909"/>
      <c r="S1203" s="1909"/>
      <c r="T1203" s="1909"/>
      <c r="U1203" s="1909"/>
      <c r="V1203" s="1909"/>
      <c r="W1203" s="1909"/>
      <c r="X1203" s="1909"/>
      <c r="Y1203" s="1909"/>
      <c r="Z1203" s="1909"/>
      <c r="AA1203" s="1909"/>
      <c r="AB1203" s="1909"/>
      <c r="AC1203" s="1909"/>
      <c r="AD1203" s="1909"/>
      <c r="AE1203" s="1909"/>
      <c r="AF1203" s="1909"/>
      <c r="AG1203" s="1909"/>
      <c r="AH1203" s="1909"/>
      <c r="AI1203" s="1909"/>
      <c r="AJ1203" s="1909"/>
      <c r="AK1203" s="1909"/>
      <c r="AL1203" s="1909"/>
      <c r="AM1203" s="1909"/>
      <c r="AN1203" s="1909"/>
      <c r="AO1203" s="1909"/>
      <c r="AP1203" s="1909"/>
      <c r="AQ1203" s="1909"/>
      <c r="AR1203" s="1909"/>
      <c r="AS1203" s="1909"/>
      <c r="AT1203" s="1909"/>
      <c r="AU1203" s="1909"/>
      <c r="AV1203" s="1909"/>
      <c r="AW1203" s="1909"/>
      <c r="AX1203" s="1909"/>
      <c r="AY1203" s="1909"/>
      <c r="AZ1203" s="1909"/>
      <c r="BA1203" s="1909"/>
      <c r="BB1203" s="1909"/>
      <c r="BC1203" s="1909"/>
      <c r="BD1203" s="1909"/>
      <c r="BE1203" s="1909"/>
      <c r="BF1203" s="1909"/>
      <c r="BG1203" s="1909"/>
      <c r="BH1203" s="1909"/>
      <c r="BI1203" s="1909"/>
    </row>
    <row r="1204" spans="1:61">
      <c r="A1204" s="1956"/>
      <c r="B1204" s="1955"/>
      <c r="C1204" s="1955"/>
      <c r="D1204" s="1955"/>
      <c r="E1204" s="1955"/>
      <c r="F1204" s="1955"/>
      <c r="G1204" s="1955"/>
      <c r="H1204" s="1909"/>
      <c r="I1204" s="1909"/>
      <c r="J1204" s="1909"/>
      <c r="K1204" s="1909"/>
      <c r="L1204" s="1909"/>
      <c r="M1204" s="1909"/>
      <c r="N1204" s="1909"/>
      <c r="O1204" s="1909"/>
      <c r="P1204" s="1909"/>
      <c r="Q1204" s="1909"/>
      <c r="R1204" s="1909"/>
      <c r="S1204" s="1909"/>
      <c r="T1204" s="1909"/>
      <c r="U1204" s="1909"/>
      <c r="V1204" s="1909"/>
      <c r="W1204" s="1909"/>
      <c r="X1204" s="1909"/>
      <c r="Y1204" s="1909"/>
      <c r="Z1204" s="1909"/>
      <c r="AA1204" s="1909"/>
      <c r="AB1204" s="1909"/>
      <c r="AC1204" s="1909"/>
      <c r="AD1204" s="1909"/>
      <c r="AE1204" s="1909"/>
      <c r="AF1204" s="1909"/>
      <c r="AG1204" s="1909"/>
      <c r="AH1204" s="1909"/>
      <c r="AI1204" s="1909"/>
      <c r="AJ1204" s="1909"/>
      <c r="AK1204" s="1909"/>
      <c r="AL1204" s="1909"/>
      <c r="AM1204" s="1909"/>
      <c r="AN1204" s="1909"/>
      <c r="AO1204" s="1909"/>
      <c r="AP1204" s="1909"/>
      <c r="AQ1204" s="1909"/>
      <c r="AR1204" s="1909"/>
      <c r="AS1204" s="1909"/>
      <c r="AT1204" s="1909"/>
      <c r="AU1204" s="1909"/>
      <c r="AV1204" s="1909"/>
      <c r="AW1204" s="1909"/>
      <c r="AX1204" s="1909"/>
      <c r="AY1204" s="1909"/>
      <c r="AZ1204" s="1909"/>
      <c r="BA1204" s="1909"/>
      <c r="BB1204" s="1909"/>
      <c r="BC1204" s="1909"/>
      <c r="BD1204" s="1909"/>
      <c r="BE1204" s="1909"/>
      <c r="BF1204" s="1909"/>
      <c r="BG1204" s="1909"/>
      <c r="BH1204" s="1909"/>
      <c r="BI1204" s="1909"/>
    </row>
    <row r="1205" spans="1:61">
      <c r="A1205" s="1956"/>
      <c r="B1205" s="1955"/>
      <c r="C1205" s="1955"/>
      <c r="D1205" s="1955"/>
      <c r="E1205" s="1955"/>
      <c r="F1205" s="1955"/>
      <c r="G1205" s="1955"/>
      <c r="H1205" s="1909"/>
      <c r="I1205" s="1909"/>
      <c r="J1205" s="1909"/>
      <c r="K1205" s="1909"/>
      <c r="L1205" s="1909"/>
      <c r="M1205" s="1909"/>
      <c r="N1205" s="1909"/>
      <c r="O1205" s="1909"/>
      <c r="P1205" s="1909"/>
      <c r="Q1205" s="1909"/>
      <c r="R1205" s="1909"/>
      <c r="S1205" s="1909"/>
      <c r="T1205" s="1909"/>
      <c r="U1205" s="1909"/>
      <c r="V1205" s="1909"/>
      <c r="W1205" s="1909"/>
      <c r="X1205" s="1909"/>
      <c r="Y1205" s="1909"/>
      <c r="Z1205" s="1909"/>
      <c r="AA1205" s="1909"/>
      <c r="AB1205" s="1909"/>
      <c r="AC1205" s="1909"/>
      <c r="AD1205" s="1909"/>
      <c r="AE1205" s="1909"/>
      <c r="AF1205" s="1909"/>
      <c r="AG1205" s="1909"/>
      <c r="AH1205" s="1909"/>
      <c r="AI1205" s="1909"/>
      <c r="AJ1205" s="1909"/>
      <c r="AK1205" s="1909"/>
      <c r="AL1205" s="1909"/>
      <c r="AM1205" s="1909"/>
      <c r="AN1205" s="1909"/>
      <c r="AO1205" s="1909"/>
      <c r="AP1205" s="1909"/>
      <c r="AQ1205" s="1909"/>
      <c r="AR1205" s="1909"/>
      <c r="AS1205" s="1909"/>
      <c r="AT1205" s="1909"/>
      <c r="AU1205" s="1909"/>
      <c r="AV1205" s="1909"/>
      <c r="AW1205" s="1909"/>
      <c r="AX1205" s="1909"/>
      <c r="AY1205" s="1909"/>
      <c r="AZ1205" s="1909"/>
      <c r="BA1205" s="1909"/>
      <c r="BB1205" s="1909"/>
      <c r="BC1205" s="1909"/>
      <c r="BD1205" s="1909"/>
      <c r="BE1205" s="1909"/>
      <c r="BF1205" s="1909"/>
      <c r="BG1205" s="1909"/>
      <c r="BH1205" s="1909"/>
      <c r="BI1205" s="1909"/>
    </row>
    <row r="1206" spans="1:61">
      <c r="A1206" s="1956"/>
      <c r="B1206" s="1955"/>
      <c r="C1206" s="1955"/>
      <c r="D1206" s="1955"/>
      <c r="E1206" s="1955"/>
      <c r="F1206" s="1955"/>
      <c r="G1206" s="1955"/>
      <c r="H1206" s="1909"/>
      <c r="I1206" s="1909"/>
      <c r="J1206" s="1909"/>
      <c r="K1206" s="1909"/>
      <c r="L1206" s="1909"/>
      <c r="M1206" s="1909"/>
      <c r="N1206" s="1909"/>
      <c r="O1206" s="1909"/>
      <c r="P1206" s="1909"/>
      <c r="Q1206" s="1909"/>
      <c r="R1206" s="1909"/>
      <c r="S1206" s="1909"/>
      <c r="T1206" s="1909"/>
      <c r="U1206" s="1909"/>
      <c r="V1206" s="1909"/>
      <c r="W1206" s="1909"/>
      <c r="X1206" s="1909"/>
      <c r="Y1206" s="1909"/>
      <c r="Z1206" s="1909"/>
      <c r="AA1206" s="1909"/>
      <c r="AB1206" s="1909"/>
      <c r="AC1206" s="1909"/>
      <c r="AD1206" s="1909"/>
      <c r="AE1206" s="1909"/>
      <c r="AF1206" s="1909"/>
      <c r="AG1206" s="1909"/>
      <c r="AH1206" s="1909"/>
      <c r="AI1206" s="1909"/>
      <c r="AJ1206" s="1909"/>
      <c r="AK1206" s="1909"/>
      <c r="AL1206" s="1909"/>
      <c r="AM1206" s="1909"/>
      <c r="AN1206" s="1909"/>
      <c r="AO1206" s="1909"/>
      <c r="AP1206" s="1909"/>
      <c r="AQ1206" s="1909"/>
      <c r="AR1206" s="1909"/>
      <c r="AS1206" s="1909"/>
      <c r="AT1206" s="1909"/>
      <c r="AU1206" s="1909"/>
      <c r="AV1206" s="1909"/>
      <c r="AW1206" s="1909"/>
      <c r="AX1206" s="1909"/>
      <c r="AY1206" s="1909"/>
      <c r="AZ1206" s="1909"/>
      <c r="BA1206" s="1909"/>
      <c r="BB1206" s="1909"/>
      <c r="BC1206" s="1909"/>
      <c r="BD1206" s="1909"/>
      <c r="BE1206" s="1909"/>
      <c r="BF1206" s="1909"/>
      <c r="BG1206" s="1909"/>
      <c r="BH1206" s="1909"/>
      <c r="BI1206" s="1909"/>
    </row>
    <row r="1207" spans="1:61">
      <c r="A1207" s="1956"/>
      <c r="B1207" s="1955"/>
      <c r="C1207" s="1955"/>
      <c r="D1207" s="1955"/>
      <c r="E1207" s="1955"/>
      <c r="F1207" s="1955"/>
      <c r="G1207" s="1955"/>
      <c r="H1207" s="1909"/>
      <c r="I1207" s="1909"/>
      <c r="J1207" s="1909"/>
      <c r="K1207" s="1909"/>
      <c r="L1207" s="1909"/>
      <c r="M1207" s="1909"/>
      <c r="N1207" s="1909"/>
      <c r="O1207" s="1909"/>
      <c r="P1207" s="1909"/>
      <c r="Q1207" s="1909"/>
      <c r="R1207" s="1909"/>
      <c r="S1207" s="1909"/>
      <c r="T1207" s="1909"/>
      <c r="U1207" s="1909"/>
      <c r="V1207" s="1909"/>
      <c r="W1207" s="1909"/>
      <c r="X1207" s="1909"/>
      <c r="Y1207" s="1909"/>
      <c r="Z1207" s="1909"/>
      <c r="AA1207" s="1909"/>
      <c r="AB1207" s="1909"/>
      <c r="AC1207" s="1909"/>
      <c r="AD1207" s="1909"/>
      <c r="AE1207" s="1909"/>
      <c r="AF1207" s="1909"/>
      <c r="AG1207" s="1909"/>
      <c r="AH1207" s="1909"/>
      <c r="AI1207" s="1909"/>
      <c r="AJ1207" s="1909"/>
      <c r="AK1207" s="1909"/>
      <c r="AL1207" s="1909"/>
      <c r="AM1207" s="1909"/>
      <c r="AN1207" s="1909"/>
      <c r="AO1207" s="1909"/>
      <c r="AP1207" s="1909"/>
      <c r="AQ1207" s="1909"/>
      <c r="AR1207" s="1909"/>
      <c r="AS1207" s="1909"/>
      <c r="AT1207" s="1909"/>
      <c r="AU1207" s="1909"/>
      <c r="AV1207" s="1909"/>
      <c r="AW1207" s="1909"/>
      <c r="AX1207" s="1909"/>
      <c r="AY1207" s="1909"/>
      <c r="AZ1207" s="1909"/>
      <c r="BA1207" s="1909"/>
      <c r="BB1207" s="1909"/>
      <c r="BC1207" s="1909"/>
      <c r="BD1207" s="1909"/>
      <c r="BE1207" s="1909"/>
      <c r="BF1207" s="1909"/>
      <c r="BG1207" s="1909"/>
      <c r="BH1207" s="1909"/>
      <c r="BI1207" s="1909"/>
    </row>
    <row r="1208" spans="1:61">
      <c r="A1208" s="1956"/>
      <c r="B1208" s="1955"/>
      <c r="C1208" s="1955"/>
      <c r="D1208" s="1955"/>
      <c r="E1208" s="1955"/>
      <c r="F1208" s="1955"/>
      <c r="G1208" s="1955"/>
      <c r="H1208" s="1909"/>
      <c r="I1208" s="1909"/>
      <c r="J1208" s="1909"/>
      <c r="K1208" s="1909"/>
      <c r="L1208" s="1909"/>
      <c r="M1208" s="1909"/>
      <c r="N1208" s="1909"/>
      <c r="O1208" s="1909"/>
      <c r="P1208" s="1909"/>
      <c r="Q1208" s="1909"/>
      <c r="R1208" s="1909"/>
      <c r="S1208" s="1909"/>
      <c r="T1208" s="1909"/>
      <c r="U1208" s="1909"/>
      <c r="V1208" s="1909"/>
      <c r="W1208" s="1909"/>
      <c r="X1208" s="1909"/>
      <c r="Y1208" s="1909"/>
      <c r="Z1208" s="1909"/>
      <c r="AA1208" s="1909"/>
      <c r="AB1208" s="1909"/>
      <c r="AC1208" s="1909"/>
      <c r="AD1208" s="1909"/>
      <c r="AE1208" s="1909"/>
      <c r="AF1208" s="1909"/>
      <c r="AG1208" s="1909"/>
      <c r="AH1208" s="1909"/>
      <c r="AI1208" s="1909"/>
      <c r="AJ1208" s="1909"/>
      <c r="AK1208" s="1909"/>
      <c r="AL1208" s="1909"/>
      <c r="AM1208" s="1909"/>
      <c r="AN1208" s="1909"/>
      <c r="AO1208" s="1909"/>
      <c r="AP1208" s="1909"/>
      <c r="AQ1208" s="1909"/>
      <c r="AR1208" s="1909"/>
      <c r="AS1208" s="1909"/>
      <c r="AT1208" s="1909"/>
      <c r="AU1208" s="1909"/>
      <c r="AV1208" s="1909"/>
      <c r="AW1208" s="1909"/>
      <c r="AX1208" s="1909"/>
      <c r="AY1208" s="1909"/>
      <c r="AZ1208" s="1909"/>
      <c r="BA1208" s="1909"/>
      <c r="BB1208" s="1909"/>
      <c r="BC1208" s="1909"/>
      <c r="BD1208" s="1909"/>
      <c r="BE1208" s="1909"/>
      <c r="BF1208" s="1909"/>
      <c r="BG1208" s="1909"/>
      <c r="BH1208" s="1909"/>
      <c r="BI1208" s="1909"/>
    </row>
    <row r="1209" spans="1:61">
      <c r="A1209" s="1956"/>
      <c r="B1209" s="1955"/>
      <c r="C1209" s="1955"/>
      <c r="D1209" s="1955"/>
      <c r="E1209" s="1955"/>
      <c r="F1209" s="1955"/>
      <c r="G1209" s="1955"/>
      <c r="H1209" s="1909"/>
      <c r="I1209" s="1909"/>
      <c r="J1209" s="1909"/>
      <c r="K1209" s="1909"/>
      <c r="L1209" s="1909"/>
      <c r="M1209" s="1909"/>
      <c r="N1209" s="1909"/>
      <c r="O1209" s="1909"/>
      <c r="P1209" s="1909"/>
      <c r="Q1209" s="1909"/>
      <c r="R1209" s="1909"/>
      <c r="S1209" s="1909"/>
      <c r="T1209" s="1909"/>
      <c r="U1209" s="1909"/>
      <c r="V1209" s="1909"/>
      <c r="W1209" s="1909"/>
      <c r="X1209" s="1909"/>
      <c r="Y1209" s="1909"/>
      <c r="Z1209" s="1909"/>
      <c r="AA1209" s="1909"/>
      <c r="AB1209" s="1909"/>
      <c r="AC1209" s="1909"/>
      <c r="AD1209" s="1909"/>
      <c r="AE1209" s="1909"/>
      <c r="AF1209" s="1909"/>
      <c r="AG1209" s="1909"/>
      <c r="AH1209" s="1909"/>
      <c r="AI1209" s="1909"/>
      <c r="AJ1209" s="1909"/>
      <c r="AK1209" s="1909"/>
      <c r="AL1209" s="1909"/>
      <c r="AM1209" s="1909"/>
      <c r="AN1209" s="1909"/>
      <c r="AO1209" s="1909"/>
      <c r="AP1209" s="1909"/>
      <c r="AQ1209" s="1909"/>
      <c r="AR1209" s="1909"/>
      <c r="AS1209" s="1909"/>
      <c r="AT1209" s="1909"/>
      <c r="AU1209" s="1909"/>
      <c r="AV1209" s="1909"/>
      <c r="AW1209" s="1909"/>
      <c r="AX1209" s="1909"/>
      <c r="AY1209" s="1909"/>
      <c r="AZ1209" s="1909"/>
      <c r="BA1209" s="1909"/>
      <c r="BB1209" s="1909"/>
      <c r="BC1209" s="1909"/>
      <c r="BD1209" s="1909"/>
      <c r="BE1209" s="1909"/>
      <c r="BF1209" s="1909"/>
      <c r="BG1209" s="1909"/>
      <c r="BH1209" s="1909"/>
      <c r="BI1209" s="1909"/>
    </row>
    <row r="1210" spans="1:61">
      <c r="A1210" s="1956"/>
      <c r="B1210" s="1955"/>
      <c r="C1210" s="1955"/>
      <c r="D1210" s="1955"/>
      <c r="E1210" s="1955"/>
      <c r="F1210" s="1955"/>
      <c r="G1210" s="1955"/>
      <c r="H1210" s="1909"/>
      <c r="I1210" s="1909"/>
      <c r="J1210" s="1909"/>
      <c r="K1210" s="1909"/>
      <c r="L1210" s="1909"/>
      <c r="M1210" s="1909"/>
      <c r="N1210" s="1909"/>
      <c r="O1210" s="1909"/>
      <c r="P1210" s="1909"/>
      <c r="Q1210" s="1909"/>
      <c r="R1210" s="1909"/>
      <c r="S1210" s="1909"/>
      <c r="T1210" s="1909"/>
      <c r="U1210" s="1909"/>
      <c r="V1210" s="1909"/>
      <c r="W1210" s="1909"/>
      <c r="X1210" s="1909"/>
      <c r="Y1210" s="1909"/>
      <c r="Z1210" s="1909"/>
      <c r="AA1210" s="1909"/>
      <c r="AB1210" s="1909"/>
      <c r="AC1210" s="1909"/>
      <c r="AD1210" s="1909"/>
      <c r="AE1210" s="1909"/>
      <c r="AF1210" s="1909"/>
      <c r="AG1210" s="1909"/>
      <c r="AH1210" s="1909"/>
      <c r="AI1210" s="1909"/>
      <c r="AJ1210" s="1909"/>
      <c r="AK1210" s="1909"/>
      <c r="AL1210" s="1909"/>
      <c r="AM1210" s="1909"/>
      <c r="AN1210" s="1909"/>
      <c r="AO1210" s="1909"/>
      <c r="AP1210" s="1909"/>
      <c r="AQ1210" s="1909"/>
      <c r="AR1210" s="1909"/>
      <c r="AS1210" s="1909"/>
      <c r="AT1210" s="1909"/>
      <c r="AU1210" s="1909"/>
      <c r="AV1210" s="1909"/>
      <c r="AW1210" s="1909"/>
      <c r="AX1210" s="1909"/>
      <c r="AY1210" s="1909"/>
      <c r="AZ1210" s="1909"/>
      <c r="BA1210" s="1909"/>
      <c r="BB1210" s="1909"/>
      <c r="BC1210" s="1909"/>
      <c r="BD1210" s="1909"/>
      <c r="BE1210" s="1909"/>
      <c r="BF1210" s="1909"/>
      <c r="BG1210" s="1909"/>
      <c r="BH1210" s="1909"/>
      <c r="BI1210" s="1909"/>
    </row>
    <row r="1211" spans="1:61">
      <c r="A1211" s="1956"/>
      <c r="B1211" s="1955"/>
      <c r="C1211" s="1955"/>
      <c r="D1211" s="1955"/>
      <c r="E1211" s="1955"/>
      <c r="F1211" s="1955"/>
      <c r="G1211" s="1955"/>
      <c r="H1211" s="1909"/>
      <c r="I1211" s="1909"/>
      <c r="J1211" s="1909"/>
      <c r="K1211" s="1909"/>
      <c r="L1211" s="1909"/>
      <c r="M1211" s="1909"/>
      <c r="N1211" s="1909"/>
      <c r="O1211" s="1909"/>
      <c r="P1211" s="1909"/>
      <c r="Q1211" s="1909"/>
      <c r="R1211" s="1909"/>
      <c r="S1211" s="1909"/>
      <c r="T1211" s="1909"/>
      <c r="U1211" s="1909"/>
      <c r="V1211" s="1909"/>
      <c r="W1211" s="1909"/>
      <c r="X1211" s="1909"/>
      <c r="Y1211" s="1909"/>
      <c r="Z1211" s="1909"/>
      <c r="AA1211" s="1909"/>
      <c r="AB1211" s="1909"/>
      <c r="AC1211" s="1909"/>
      <c r="AD1211" s="1909"/>
      <c r="AE1211" s="1909"/>
      <c r="AF1211" s="1909"/>
      <c r="AG1211" s="1909"/>
      <c r="AH1211" s="1909"/>
      <c r="AI1211" s="1909"/>
      <c r="AJ1211" s="1909"/>
      <c r="AK1211" s="1909"/>
      <c r="AL1211" s="1909"/>
      <c r="AM1211" s="1909"/>
      <c r="AN1211" s="1909"/>
      <c r="AO1211" s="1909"/>
      <c r="AP1211" s="1909"/>
      <c r="AQ1211" s="1909"/>
      <c r="AR1211" s="1909"/>
      <c r="AS1211" s="1909"/>
      <c r="AT1211" s="1909"/>
      <c r="AU1211" s="1909"/>
      <c r="AV1211" s="1909"/>
      <c r="AW1211" s="1909"/>
      <c r="AX1211" s="1909"/>
      <c r="AY1211" s="1909"/>
      <c r="AZ1211" s="1909"/>
      <c r="BA1211" s="1909"/>
      <c r="BB1211" s="1909"/>
      <c r="BC1211" s="1909"/>
      <c r="BD1211" s="1909"/>
      <c r="BE1211" s="1909"/>
      <c r="BF1211" s="1909"/>
      <c r="BG1211" s="1909"/>
      <c r="BH1211" s="1909"/>
      <c r="BI1211" s="1909"/>
    </row>
    <row r="1212" spans="1:61">
      <c r="A1212" s="1956"/>
      <c r="B1212" s="1955"/>
      <c r="C1212" s="1955"/>
      <c r="D1212" s="1955"/>
      <c r="E1212" s="1955"/>
      <c r="F1212" s="1955"/>
      <c r="G1212" s="1955"/>
      <c r="H1212" s="1909"/>
      <c r="I1212" s="1909"/>
      <c r="J1212" s="1909"/>
      <c r="K1212" s="1909"/>
      <c r="L1212" s="1909"/>
      <c r="M1212" s="1909"/>
      <c r="N1212" s="1909"/>
      <c r="O1212" s="1909"/>
      <c r="P1212" s="1909"/>
      <c r="Q1212" s="1909"/>
      <c r="R1212" s="1909"/>
      <c r="S1212" s="1909"/>
      <c r="T1212" s="1909"/>
      <c r="U1212" s="1909"/>
      <c r="V1212" s="1909"/>
      <c r="W1212" s="1909"/>
      <c r="X1212" s="1909"/>
      <c r="Y1212" s="1909"/>
      <c r="Z1212" s="1909"/>
      <c r="AA1212" s="1909"/>
      <c r="AB1212" s="1909"/>
      <c r="AC1212" s="1909"/>
      <c r="AD1212" s="1909"/>
      <c r="AE1212" s="1909"/>
      <c r="AF1212" s="1909"/>
      <c r="AG1212" s="1909"/>
      <c r="AH1212" s="1909"/>
      <c r="AI1212" s="1909"/>
      <c r="AJ1212" s="1909"/>
      <c r="AK1212" s="1909"/>
      <c r="AL1212" s="1909"/>
      <c r="AM1212" s="1909"/>
      <c r="AN1212" s="1909"/>
      <c r="AO1212" s="1909"/>
      <c r="AP1212" s="1909"/>
      <c r="AQ1212" s="1909"/>
      <c r="AR1212" s="1909"/>
      <c r="AS1212" s="1909"/>
      <c r="AT1212" s="1909"/>
      <c r="AU1212" s="1909"/>
      <c r="AV1212" s="1909"/>
      <c r="AW1212" s="1909"/>
      <c r="AX1212" s="1909"/>
      <c r="AY1212" s="1909"/>
      <c r="AZ1212" s="1909"/>
      <c r="BA1212" s="1909"/>
      <c r="BB1212" s="1909"/>
      <c r="BC1212" s="1909"/>
      <c r="BD1212" s="1909"/>
      <c r="BE1212" s="1909"/>
      <c r="BF1212" s="1909"/>
      <c r="BG1212" s="1909"/>
      <c r="BH1212" s="1909"/>
      <c r="BI1212" s="1909"/>
    </row>
    <row r="1213" spans="1:61">
      <c r="A1213" s="1956"/>
      <c r="B1213" s="1955"/>
      <c r="C1213" s="1955"/>
      <c r="D1213" s="1955"/>
      <c r="E1213" s="1955"/>
      <c r="F1213" s="1955"/>
      <c r="G1213" s="1955"/>
      <c r="H1213" s="1909"/>
      <c r="I1213" s="1909"/>
      <c r="J1213" s="1909"/>
      <c r="K1213" s="1909"/>
      <c r="L1213" s="1909"/>
      <c r="M1213" s="1909"/>
      <c r="N1213" s="1909"/>
      <c r="O1213" s="1909"/>
      <c r="P1213" s="1909"/>
      <c r="Q1213" s="1909"/>
      <c r="R1213" s="1909"/>
      <c r="S1213" s="1909"/>
      <c r="T1213" s="1909"/>
      <c r="U1213" s="1909"/>
      <c r="V1213" s="1909"/>
      <c r="W1213" s="1909"/>
      <c r="X1213" s="1909"/>
      <c r="Y1213" s="1909"/>
      <c r="Z1213" s="1909"/>
      <c r="AA1213" s="1909"/>
      <c r="AB1213" s="1909"/>
      <c r="AC1213" s="1909"/>
      <c r="AD1213" s="1909"/>
      <c r="AE1213" s="1909"/>
      <c r="AF1213" s="1909"/>
      <c r="AG1213" s="1909"/>
      <c r="AH1213" s="1909"/>
      <c r="AI1213" s="1909"/>
      <c r="AJ1213" s="1909"/>
      <c r="AK1213" s="1909"/>
      <c r="AL1213" s="1909"/>
      <c r="AM1213" s="1909"/>
      <c r="AN1213" s="1909"/>
      <c r="AO1213" s="1909"/>
      <c r="AP1213" s="1909"/>
      <c r="AQ1213" s="1909"/>
      <c r="AR1213" s="1909"/>
      <c r="AS1213" s="1909"/>
      <c r="AT1213" s="1909"/>
      <c r="AU1213" s="1909"/>
      <c r="AV1213" s="1909"/>
      <c r="AW1213" s="1909"/>
      <c r="AX1213" s="1909"/>
      <c r="AY1213" s="1909"/>
      <c r="AZ1213" s="1909"/>
      <c r="BA1213" s="1909"/>
      <c r="BB1213" s="1909"/>
      <c r="BC1213" s="1909"/>
      <c r="BD1213" s="1909"/>
      <c r="BE1213" s="1909"/>
      <c r="BF1213" s="1909"/>
      <c r="BG1213" s="1909"/>
      <c r="BH1213" s="1909"/>
      <c r="BI1213" s="1909"/>
    </row>
    <row r="1214" spans="1:61">
      <c r="A1214" s="1956"/>
      <c r="B1214" s="1955"/>
      <c r="C1214" s="1955"/>
      <c r="D1214" s="1955"/>
      <c r="E1214" s="1955"/>
      <c r="F1214" s="1955"/>
      <c r="G1214" s="1955"/>
      <c r="H1214" s="1909"/>
      <c r="I1214" s="1909"/>
      <c r="J1214" s="1909"/>
      <c r="K1214" s="1909"/>
      <c r="L1214" s="1909"/>
      <c r="M1214" s="1909"/>
      <c r="N1214" s="1909"/>
      <c r="O1214" s="1909"/>
      <c r="P1214" s="1909"/>
      <c r="Q1214" s="1909"/>
      <c r="R1214" s="1909"/>
      <c r="S1214" s="1909"/>
      <c r="T1214" s="1909"/>
      <c r="U1214" s="1909"/>
      <c r="V1214" s="1909"/>
      <c r="W1214" s="1909"/>
      <c r="X1214" s="1909"/>
      <c r="Y1214" s="1909"/>
      <c r="Z1214" s="1909"/>
      <c r="AA1214" s="1909"/>
      <c r="AB1214" s="1909"/>
      <c r="AC1214" s="1909"/>
      <c r="AD1214" s="1909"/>
      <c r="AE1214" s="1909"/>
      <c r="AF1214" s="1909"/>
      <c r="AG1214" s="1909"/>
      <c r="AH1214" s="1909"/>
      <c r="AI1214" s="1909"/>
      <c r="AJ1214" s="1909"/>
      <c r="AK1214" s="1909"/>
      <c r="AL1214" s="1909"/>
      <c r="AM1214" s="1909"/>
      <c r="AN1214" s="1909"/>
      <c r="AO1214" s="1909"/>
      <c r="AP1214" s="1909"/>
      <c r="AQ1214" s="1909"/>
      <c r="AR1214" s="1909"/>
      <c r="AS1214" s="1909"/>
      <c r="AT1214" s="1909"/>
      <c r="AU1214" s="1909"/>
      <c r="AV1214" s="1909"/>
      <c r="AW1214" s="1909"/>
      <c r="AX1214" s="1909"/>
      <c r="AY1214" s="1909"/>
      <c r="AZ1214" s="1909"/>
      <c r="BA1214" s="1909"/>
      <c r="BB1214" s="1909"/>
      <c r="BC1214" s="1909"/>
      <c r="BD1214" s="1909"/>
      <c r="BE1214" s="1909"/>
      <c r="BF1214" s="1909"/>
      <c r="BG1214" s="1909"/>
      <c r="BH1214" s="1909"/>
      <c r="BI1214" s="1909"/>
    </row>
    <row r="1215" spans="1:61">
      <c r="A1215" s="1956"/>
      <c r="B1215" s="1955"/>
      <c r="C1215" s="1955"/>
      <c r="D1215" s="1955"/>
      <c r="E1215" s="1955"/>
      <c r="F1215" s="1955"/>
      <c r="G1215" s="1955"/>
      <c r="H1215" s="1909"/>
      <c r="I1215" s="1909"/>
      <c r="J1215" s="1909"/>
      <c r="K1215" s="1909"/>
      <c r="L1215" s="1909"/>
      <c r="M1215" s="1909"/>
      <c r="N1215" s="1909"/>
      <c r="O1215" s="1909"/>
      <c r="P1215" s="1909"/>
      <c r="Q1215" s="1909"/>
      <c r="R1215" s="1909"/>
      <c r="S1215" s="1909"/>
      <c r="T1215" s="1909"/>
      <c r="U1215" s="1909"/>
      <c r="V1215" s="1909"/>
      <c r="W1215" s="1909"/>
      <c r="X1215" s="1909"/>
      <c r="Y1215" s="1909"/>
      <c r="Z1215" s="1909"/>
      <c r="AA1215" s="1909"/>
      <c r="AB1215" s="1909"/>
      <c r="AC1215" s="1909"/>
      <c r="AD1215" s="1909"/>
      <c r="AE1215" s="1909"/>
      <c r="AF1215" s="1909"/>
      <c r="AG1215" s="1909"/>
      <c r="AH1215" s="1909"/>
      <c r="AI1215" s="1909"/>
      <c r="AJ1215" s="1909"/>
      <c r="AK1215" s="1909"/>
      <c r="AL1215" s="1909"/>
      <c r="AM1215" s="1909"/>
      <c r="AN1215" s="1909"/>
      <c r="AO1215" s="1909"/>
      <c r="AP1215" s="1909"/>
      <c r="AQ1215" s="1909"/>
      <c r="AR1215" s="1909"/>
      <c r="AS1215" s="1909"/>
      <c r="AT1215" s="1909"/>
      <c r="AU1215" s="1909"/>
      <c r="AV1215" s="1909"/>
      <c r="AW1215" s="1909"/>
      <c r="AX1215" s="1909"/>
      <c r="AY1215" s="1909"/>
      <c r="AZ1215" s="1909"/>
      <c r="BA1215" s="1909"/>
      <c r="BB1215" s="1909"/>
      <c r="BC1215" s="1909"/>
      <c r="BD1215" s="1909"/>
      <c r="BE1215" s="1909"/>
      <c r="BF1215" s="1909"/>
      <c r="BG1215" s="1909"/>
      <c r="BH1215" s="1909"/>
      <c r="BI1215" s="1909"/>
    </row>
    <row r="1216" spans="1:61">
      <c r="A1216" s="1956"/>
      <c r="B1216" s="1955"/>
      <c r="C1216" s="1955"/>
      <c r="D1216" s="1955"/>
      <c r="E1216" s="1955"/>
      <c r="F1216" s="1955"/>
      <c r="G1216" s="1955"/>
      <c r="H1216" s="1909"/>
      <c r="I1216" s="1909"/>
      <c r="J1216" s="1909"/>
      <c r="K1216" s="1909"/>
      <c r="L1216" s="1909"/>
      <c r="M1216" s="1909"/>
      <c r="N1216" s="1909"/>
      <c r="O1216" s="1909"/>
      <c r="P1216" s="1909"/>
      <c r="Q1216" s="1909"/>
      <c r="R1216" s="1909"/>
      <c r="S1216" s="1909"/>
      <c r="T1216" s="1909"/>
      <c r="U1216" s="1909"/>
      <c r="V1216" s="1909"/>
      <c r="W1216" s="1909"/>
      <c r="X1216" s="1909"/>
      <c r="Y1216" s="1909"/>
      <c r="Z1216" s="1909"/>
      <c r="AA1216" s="1909"/>
      <c r="AB1216" s="1909"/>
      <c r="AC1216" s="1909"/>
      <c r="AD1216" s="1909"/>
      <c r="AE1216" s="1909"/>
      <c r="AF1216" s="1909"/>
      <c r="AG1216" s="1909"/>
      <c r="AH1216" s="1909"/>
      <c r="AI1216" s="1909"/>
      <c r="AJ1216" s="1909"/>
      <c r="AK1216" s="1909"/>
      <c r="AL1216" s="1909"/>
      <c r="AM1216" s="1909"/>
      <c r="AN1216" s="1909"/>
      <c r="AO1216" s="1909"/>
      <c r="AP1216" s="1909"/>
      <c r="AQ1216" s="1909"/>
      <c r="AR1216" s="1909"/>
      <c r="AS1216" s="1909"/>
      <c r="AT1216" s="1909"/>
      <c r="AU1216" s="1909"/>
      <c r="AV1216" s="1909"/>
      <c r="AW1216" s="1909"/>
      <c r="AX1216" s="1909"/>
      <c r="AY1216" s="1909"/>
      <c r="AZ1216" s="1909"/>
      <c r="BA1216" s="1909"/>
      <c r="BB1216" s="1909"/>
      <c r="BC1216" s="1909"/>
      <c r="BD1216" s="1909"/>
      <c r="BE1216" s="1909"/>
      <c r="BF1216" s="1909"/>
      <c r="BG1216" s="1909"/>
      <c r="BH1216" s="1909"/>
      <c r="BI1216" s="1909"/>
    </row>
    <row r="1217" spans="1:61">
      <c r="A1217" s="1956"/>
      <c r="B1217" s="1955"/>
      <c r="C1217" s="1955"/>
      <c r="D1217" s="1955"/>
      <c r="E1217" s="1955"/>
      <c r="F1217" s="1955"/>
      <c r="G1217" s="1955"/>
      <c r="H1217" s="1909"/>
      <c r="I1217" s="1909"/>
      <c r="J1217" s="1909"/>
      <c r="K1217" s="1909"/>
      <c r="L1217" s="1909"/>
      <c r="M1217" s="1909"/>
      <c r="N1217" s="1909"/>
      <c r="O1217" s="1909"/>
      <c r="P1217" s="1909"/>
      <c r="Q1217" s="1909"/>
      <c r="R1217" s="1909"/>
      <c r="S1217" s="1909"/>
      <c r="T1217" s="1909"/>
      <c r="U1217" s="1909"/>
      <c r="V1217" s="1909"/>
      <c r="W1217" s="1909"/>
      <c r="X1217" s="1909"/>
      <c r="Y1217" s="1909"/>
      <c r="Z1217" s="1909"/>
      <c r="AA1217" s="1909"/>
      <c r="AB1217" s="1909"/>
      <c r="AC1217" s="1909"/>
      <c r="AD1217" s="1909"/>
      <c r="AE1217" s="1909"/>
      <c r="AF1217" s="1909"/>
      <c r="AG1217" s="1909"/>
      <c r="AH1217" s="1909"/>
      <c r="AI1217" s="1909"/>
      <c r="AJ1217" s="1909"/>
      <c r="AK1217" s="1909"/>
      <c r="AL1217" s="1909"/>
      <c r="AM1217" s="1909"/>
      <c r="AN1217" s="1909"/>
      <c r="AO1217" s="1909"/>
      <c r="AP1217" s="1909"/>
      <c r="AQ1217" s="1909"/>
      <c r="AR1217" s="1909"/>
      <c r="AS1217" s="1909"/>
      <c r="AT1217" s="1909"/>
      <c r="AU1217" s="1909"/>
      <c r="AV1217" s="1909"/>
      <c r="AW1217" s="1909"/>
      <c r="AX1217" s="1909"/>
      <c r="AY1217" s="1909"/>
      <c r="AZ1217" s="1909"/>
      <c r="BA1217" s="1909"/>
      <c r="BB1217" s="1909"/>
      <c r="BC1217" s="1909"/>
      <c r="BD1217" s="1909"/>
      <c r="BE1217" s="1909"/>
      <c r="BF1217" s="1909"/>
      <c r="BG1217" s="1909"/>
      <c r="BH1217" s="1909"/>
      <c r="BI1217" s="1909"/>
    </row>
    <row r="1218" spans="1:61">
      <c r="A1218" s="1956"/>
      <c r="B1218" s="1955"/>
      <c r="C1218" s="1955"/>
      <c r="D1218" s="1955"/>
      <c r="E1218" s="1955"/>
      <c r="F1218" s="1955"/>
      <c r="G1218" s="1955"/>
      <c r="H1218" s="1909"/>
      <c r="I1218" s="1909"/>
      <c r="J1218" s="1909"/>
      <c r="K1218" s="1909"/>
      <c r="L1218" s="1909"/>
      <c r="M1218" s="1909"/>
      <c r="N1218" s="1909"/>
      <c r="O1218" s="1909"/>
      <c r="P1218" s="1909"/>
      <c r="Q1218" s="1909"/>
      <c r="R1218" s="1909"/>
      <c r="S1218" s="1909"/>
      <c r="T1218" s="1909"/>
      <c r="U1218" s="1909"/>
      <c r="V1218" s="1909"/>
      <c r="W1218" s="1909"/>
      <c r="X1218" s="1909"/>
      <c r="Y1218" s="1909"/>
      <c r="Z1218" s="1909"/>
      <c r="AA1218" s="1909"/>
      <c r="AB1218" s="1909"/>
      <c r="AC1218" s="1909"/>
      <c r="AD1218" s="1909"/>
      <c r="AE1218" s="1909"/>
      <c r="AF1218" s="1909"/>
      <c r="AG1218" s="1909"/>
      <c r="AH1218" s="1909"/>
      <c r="AI1218" s="1909"/>
      <c r="AJ1218" s="1909"/>
      <c r="AK1218" s="1909"/>
      <c r="AL1218" s="1909"/>
      <c r="AM1218" s="1909"/>
      <c r="AN1218" s="1909"/>
      <c r="AO1218" s="1909"/>
      <c r="AP1218" s="1909"/>
      <c r="AQ1218" s="1909"/>
      <c r="AR1218" s="1909"/>
      <c r="AS1218" s="1909"/>
      <c r="AT1218" s="1909"/>
      <c r="AU1218" s="1909"/>
      <c r="AV1218" s="1909"/>
      <c r="AW1218" s="1909"/>
      <c r="AX1218" s="1909"/>
      <c r="AY1218" s="1909"/>
      <c r="AZ1218" s="1909"/>
      <c r="BA1218" s="1909"/>
      <c r="BB1218" s="1909"/>
      <c r="BC1218" s="1909"/>
      <c r="BD1218" s="1909"/>
      <c r="BE1218" s="1909"/>
      <c r="BF1218" s="1909"/>
      <c r="BG1218" s="1909"/>
      <c r="BH1218" s="1909"/>
      <c r="BI1218" s="1909"/>
    </row>
    <row r="1219" spans="1:61">
      <c r="A1219" s="1956"/>
      <c r="B1219" s="1955"/>
      <c r="C1219" s="1955"/>
      <c r="D1219" s="1955"/>
      <c r="E1219" s="1955"/>
      <c r="F1219" s="1955"/>
      <c r="G1219" s="1955"/>
      <c r="H1219" s="1909"/>
      <c r="I1219" s="1909"/>
      <c r="J1219" s="1909"/>
      <c r="K1219" s="1909"/>
      <c r="L1219" s="1909"/>
      <c r="M1219" s="1909"/>
      <c r="N1219" s="1909"/>
      <c r="O1219" s="1909"/>
      <c r="P1219" s="1909"/>
      <c r="Q1219" s="1909"/>
      <c r="R1219" s="1909"/>
      <c r="S1219" s="1909"/>
      <c r="T1219" s="1909"/>
      <c r="U1219" s="1909"/>
      <c r="V1219" s="1909"/>
      <c r="W1219" s="1909"/>
      <c r="X1219" s="1909"/>
      <c r="Y1219" s="1909"/>
      <c r="Z1219" s="1909"/>
      <c r="AA1219" s="1909"/>
      <c r="AB1219" s="1909"/>
      <c r="AC1219" s="1909"/>
      <c r="AD1219" s="1909"/>
      <c r="AE1219" s="1909"/>
      <c r="AF1219" s="1909"/>
      <c r="AG1219" s="1909"/>
      <c r="AH1219" s="1909"/>
      <c r="AI1219" s="1909"/>
      <c r="AJ1219" s="1909"/>
      <c r="AK1219" s="1909"/>
      <c r="AL1219" s="1909"/>
      <c r="AM1219" s="1909"/>
      <c r="AN1219" s="1909"/>
      <c r="AO1219" s="1909"/>
      <c r="AP1219" s="1909"/>
      <c r="AQ1219" s="1909"/>
      <c r="AR1219" s="1909"/>
      <c r="AS1219" s="1909"/>
      <c r="AT1219" s="1909"/>
      <c r="AU1219" s="1909"/>
      <c r="AV1219" s="1909"/>
      <c r="AW1219" s="1909"/>
      <c r="AX1219" s="1909"/>
      <c r="AY1219" s="1909"/>
      <c r="AZ1219" s="1909"/>
      <c r="BA1219" s="1909"/>
      <c r="BB1219" s="1909"/>
      <c r="BC1219" s="1909"/>
      <c r="BD1219" s="1909"/>
      <c r="BE1219" s="1909"/>
      <c r="BF1219" s="1909"/>
      <c r="BG1219" s="1909"/>
      <c r="BH1219" s="1909"/>
      <c r="BI1219" s="1909"/>
    </row>
    <row r="1220" spans="1:61">
      <c r="A1220" s="1956"/>
      <c r="B1220" s="1955"/>
      <c r="C1220" s="1955"/>
      <c r="D1220" s="1955"/>
      <c r="E1220" s="1955"/>
      <c r="F1220" s="1955"/>
      <c r="G1220" s="1955"/>
      <c r="H1220" s="1909"/>
      <c r="I1220" s="1909"/>
      <c r="J1220" s="1909"/>
      <c r="K1220" s="1909"/>
      <c r="L1220" s="1909"/>
      <c r="M1220" s="1909"/>
      <c r="N1220" s="1909"/>
      <c r="O1220" s="1909"/>
      <c r="P1220" s="1909"/>
      <c r="Q1220" s="1909"/>
      <c r="R1220" s="1909"/>
      <c r="S1220" s="1909"/>
      <c r="T1220" s="1909"/>
      <c r="U1220" s="1909"/>
      <c r="V1220" s="1909"/>
      <c r="W1220" s="1909"/>
      <c r="X1220" s="1909"/>
      <c r="Y1220" s="1909"/>
      <c r="Z1220" s="1909"/>
      <c r="AA1220" s="1909"/>
      <c r="AB1220" s="1909"/>
      <c r="AC1220" s="1909"/>
      <c r="AD1220" s="1909"/>
      <c r="AE1220" s="1909"/>
      <c r="AF1220" s="1909"/>
      <c r="AG1220" s="1909"/>
      <c r="AH1220" s="1909"/>
      <c r="AI1220" s="1909"/>
      <c r="AJ1220" s="1909"/>
      <c r="AK1220" s="1909"/>
      <c r="AL1220" s="1909"/>
      <c r="AM1220" s="1909"/>
      <c r="AN1220" s="1909"/>
      <c r="AO1220" s="1909"/>
      <c r="AP1220" s="1909"/>
      <c r="AQ1220" s="1909"/>
      <c r="AR1220" s="1909"/>
      <c r="AS1220" s="1909"/>
      <c r="AT1220" s="1909"/>
      <c r="AU1220" s="1909"/>
      <c r="AV1220" s="1909"/>
      <c r="AW1220" s="1909"/>
      <c r="AX1220" s="1909"/>
      <c r="AY1220" s="1909"/>
      <c r="AZ1220" s="1909"/>
      <c r="BA1220" s="1909"/>
      <c r="BB1220" s="1909"/>
      <c r="BC1220" s="1909"/>
      <c r="BD1220" s="1909"/>
      <c r="BE1220" s="1909"/>
      <c r="BF1220" s="1909"/>
      <c r="BG1220" s="1909"/>
      <c r="BH1220" s="1909"/>
      <c r="BI1220" s="1909"/>
    </row>
    <row r="1221" spans="1:61">
      <c r="A1221" s="1956"/>
      <c r="B1221" s="1955"/>
      <c r="C1221" s="1955"/>
      <c r="D1221" s="1955"/>
      <c r="E1221" s="1955"/>
      <c r="F1221" s="1955"/>
      <c r="G1221" s="1955"/>
      <c r="H1221" s="1909"/>
      <c r="I1221" s="1909"/>
      <c r="J1221" s="1909"/>
      <c r="K1221" s="1909"/>
      <c r="L1221" s="1909"/>
      <c r="M1221" s="1909"/>
      <c r="N1221" s="1909"/>
      <c r="O1221" s="1909"/>
      <c r="P1221" s="1909"/>
      <c r="Q1221" s="1909"/>
      <c r="R1221" s="1909"/>
      <c r="S1221" s="1909"/>
      <c r="T1221" s="1909"/>
      <c r="U1221" s="1909"/>
      <c r="V1221" s="1909"/>
      <c r="W1221" s="1909"/>
      <c r="X1221" s="1909"/>
      <c r="Y1221" s="1909"/>
      <c r="Z1221" s="1909"/>
      <c r="AA1221" s="1909"/>
      <c r="AB1221" s="1909"/>
      <c r="AC1221" s="1909"/>
      <c r="AD1221" s="1909"/>
      <c r="AE1221" s="1909"/>
      <c r="AF1221" s="1909"/>
      <c r="AG1221" s="1909"/>
      <c r="AH1221" s="1909"/>
      <c r="AI1221" s="1909"/>
      <c r="AJ1221" s="1909"/>
      <c r="AK1221" s="1909"/>
      <c r="AL1221" s="1909"/>
      <c r="AM1221" s="1909"/>
      <c r="AN1221" s="1909"/>
      <c r="AO1221" s="1909"/>
      <c r="AP1221" s="1909"/>
      <c r="AQ1221" s="1909"/>
      <c r="AR1221" s="1909"/>
      <c r="AS1221" s="1909"/>
      <c r="AT1221" s="1909"/>
      <c r="AU1221" s="1909"/>
      <c r="AV1221" s="1909"/>
      <c r="AW1221" s="1909"/>
      <c r="AX1221" s="1909"/>
      <c r="AY1221" s="1909"/>
      <c r="AZ1221" s="1909"/>
      <c r="BA1221" s="1909"/>
      <c r="BB1221" s="1909"/>
      <c r="BC1221" s="1909"/>
      <c r="BD1221" s="1909"/>
      <c r="BE1221" s="1909"/>
      <c r="BF1221" s="1909"/>
      <c r="BG1221" s="1909"/>
      <c r="BH1221" s="1909"/>
      <c r="BI1221" s="1909"/>
    </row>
    <row r="1222" spans="1:61">
      <c r="A1222" s="1956"/>
      <c r="B1222" s="1955"/>
      <c r="C1222" s="1955"/>
      <c r="D1222" s="1955"/>
      <c r="E1222" s="1955"/>
      <c r="F1222" s="1955"/>
      <c r="G1222" s="1955"/>
      <c r="H1222" s="1909"/>
      <c r="I1222" s="1909"/>
      <c r="J1222" s="1909"/>
      <c r="K1222" s="1909"/>
      <c r="L1222" s="1909"/>
      <c r="M1222" s="1909"/>
      <c r="N1222" s="1909"/>
      <c r="O1222" s="1909"/>
      <c r="P1222" s="1909"/>
      <c r="Q1222" s="1909"/>
      <c r="R1222" s="1909"/>
      <c r="S1222" s="1909"/>
      <c r="T1222" s="1909"/>
      <c r="U1222" s="1909"/>
      <c r="V1222" s="1909"/>
      <c r="W1222" s="1909"/>
      <c r="X1222" s="1909"/>
      <c r="Y1222" s="1909"/>
      <c r="Z1222" s="1909"/>
      <c r="AA1222" s="1909"/>
      <c r="AB1222" s="1909"/>
      <c r="AC1222" s="1909"/>
      <c r="AD1222" s="1909"/>
      <c r="AE1222" s="1909"/>
      <c r="AF1222" s="1909"/>
      <c r="AG1222" s="1909"/>
      <c r="AH1222" s="1909"/>
      <c r="AI1222" s="1909"/>
      <c r="AJ1222" s="1909"/>
      <c r="AK1222" s="1909"/>
      <c r="AL1222" s="1909"/>
      <c r="AM1222" s="1909"/>
      <c r="AN1222" s="1909"/>
      <c r="AO1222" s="1909"/>
      <c r="AP1222" s="1909"/>
      <c r="AQ1222" s="1909"/>
      <c r="AR1222" s="1909"/>
      <c r="AS1222" s="1909"/>
      <c r="AT1222" s="1909"/>
      <c r="AU1222" s="1909"/>
      <c r="AV1222" s="1909"/>
      <c r="AW1222" s="1909"/>
      <c r="AX1222" s="1909"/>
      <c r="AY1222" s="1909"/>
      <c r="AZ1222" s="1909"/>
      <c r="BA1222" s="1909"/>
      <c r="BB1222" s="1909"/>
      <c r="BC1222" s="1909"/>
      <c r="BD1222" s="1909"/>
      <c r="BE1222" s="1909"/>
      <c r="BF1222" s="1909"/>
      <c r="BG1222" s="1909"/>
      <c r="BH1222" s="1909"/>
      <c r="BI1222" s="1909"/>
    </row>
    <row r="1223" spans="1:61">
      <c r="A1223" s="1956"/>
      <c r="B1223" s="1955"/>
      <c r="C1223" s="1955"/>
      <c r="D1223" s="1955"/>
      <c r="E1223" s="1955"/>
      <c r="F1223" s="1955"/>
      <c r="G1223" s="1955"/>
      <c r="H1223" s="1909"/>
      <c r="I1223" s="1909"/>
      <c r="J1223" s="1909"/>
      <c r="K1223" s="1909"/>
      <c r="L1223" s="1909"/>
      <c r="M1223" s="1909"/>
      <c r="N1223" s="1909"/>
      <c r="O1223" s="1909"/>
      <c r="P1223" s="1909"/>
      <c r="Q1223" s="1909"/>
      <c r="R1223" s="1909"/>
      <c r="S1223" s="1909"/>
      <c r="T1223" s="1909"/>
      <c r="U1223" s="1909"/>
      <c r="V1223" s="1909"/>
      <c r="W1223" s="1909"/>
      <c r="X1223" s="1909"/>
      <c r="Y1223" s="1909"/>
      <c r="Z1223" s="1909"/>
      <c r="AA1223" s="1909"/>
      <c r="AB1223" s="1909"/>
      <c r="AC1223" s="1909"/>
      <c r="AD1223" s="1909"/>
      <c r="AE1223" s="1909"/>
      <c r="AF1223" s="1909"/>
      <c r="AG1223" s="1909"/>
      <c r="AH1223" s="1909"/>
      <c r="AI1223" s="1909"/>
      <c r="AJ1223" s="1909"/>
      <c r="AK1223" s="1909"/>
      <c r="AL1223" s="1909"/>
      <c r="AM1223" s="1909"/>
      <c r="AN1223" s="1909"/>
      <c r="AO1223" s="1909"/>
      <c r="AP1223" s="1909"/>
      <c r="AQ1223" s="1909"/>
      <c r="AR1223" s="1909"/>
      <c r="AS1223" s="1909"/>
      <c r="AT1223" s="1909"/>
      <c r="AU1223" s="1909"/>
      <c r="AV1223" s="1909"/>
      <c r="AW1223" s="1909"/>
      <c r="AX1223" s="1909"/>
      <c r="AY1223" s="1909"/>
      <c r="AZ1223" s="1909"/>
      <c r="BA1223" s="1909"/>
      <c r="BB1223" s="1909"/>
      <c r="BC1223" s="1909"/>
      <c r="BD1223" s="1909"/>
      <c r="BE1223" s="1909"/>
      <c r="BF1223" s="1909"/>
      <c r="BG1223" s="1909"/>
      <c r="BH1223" s="1909"/>
      <c r="BI1223" s="1909"/>
    </row>
    <row r="1224" spans="1:61">
      <c r="A1224" s="1956"/>
      <c r="B1224" s="1955"/>
      <c r="C1224" s="1955"/>
      <c r="D1224" s="1955"/>
      <c r="E1224" s="1955"/>
      <c r="F1224" s="1955"/>
      <c r="G1224" s="1955"/>
      <c r="H1224" s="1909"/>
      <c r="I1224" s="1909"/>
      <c r="J1224" s="1909"/>
      <c r="K1224" s="1909"/>
      <c r="L1224" s="1909"/>
      <c r="M1224" s="1909"/>
      <c r="N1224" s="1909"/>
      <c r="O1224" s="1909"/>
      <c r="P1224" s="1909"/>
      <c r="Q1224" s="1909"/>
      <c r="R1224" s="1909"/>
      <c r="S1224" s="1909"/>
      <c r="T1224" s="1909"/>
      <c r="U1224" s="1909"/>
      <c r="V1224" s="1909"/>
      <c r="W1224" s="1909"/>
      <c r="X1224" s="1909"/>
      <c r="Y1224" s="1909"/>
      <c r="Z1224" s="1909"/>
      <c r="AA1224" s="1909"/>
      <c r="AB1224" s="1909"/>
      <c r="AC1224" s="1909"/>
      <c r="AD1224" s="1909"/>
      <c r="AE1224" s="1909"/>
      <c r="AF1224" s="1909"/>
      <c r="AG1224" s="1909"/>
      <c r="AH1224" s="1909"/>
      <c r="AI1224" s="1909"/>
      <c r="AJ1224" s="1909"/>
      <c r="AK1224" s="1909"/>
      <c r="AL1224" s="1909"/>
      <c r="AM1224" s="1909"/>
      <c r="AN1224" s="1909"/>
      <c r="AO1224" s="1909"/>
      <c r="AP1224" s="1909"/>
      <c r="AQ1224" s="1909"/>
      <c r="AR1224" s="1909"/>
      <c r="AS1224" s="1909"/>
      <c r="AT1224" s="1909"/>
      <c r="AU1224" s="1909"/>
      <c r="AV1224" s="1909"/>
      <c r="AW1224" s="1909"/>
      <c r="AX1224" s="1909"/>
      <c r="AY1224" s="1909"/>
      <c r="AZ1224" s="1909"/>
      <c r="BA1224" s="1909"/>
      <c r="BB1224" s="1909"/>
      <c r="BC1224" s="1909"/>
      <c r="BD1224" s="1909"/>
      <c r="BE1224" s="1909"/>
      <c r="BF1224" s="1909"/>
      <c r="BG1224" s="1909"/>
      <c r="BH1224" s="1909"/>
      <c r="BI1224" s="1909"/>
    </row>
    <row r="1225" spans="1:61">
      <c r="A1225" s="1956"/>
      <c r="B1225" s="1955"/>
      <c r="C1225" s="1955"/>
      <c r="D1225" s="1955"/>
      <c r="E1225" s="1955"/>
      <c r="F1225" s="1955"/>
      <c r="G1225" s="1955"/>
      <c r="H1225" s="1909"/>
      <c r="I1225" s="1909"/>
      <c r="J1225" s="1909"/>
      <c r="K1225" s="1909"/>
      <c r="L1225" s="1909"/>
      <c r="M1225" s="1909"/>
      <c r="N1225" s="1909"/>
      <c r="O1225" s="1909"/>
      <c r="P1225" s="1909"/>
      <c r="Q1225" s="1909"/>
      <c r="R1225" s="1909"/>
      <c r="S1225" s="1909"/>
      <c r="T1225" s="1909"/>
      <c r="U1225" s="1909"/>
      <c r="V1225" s="1909"/>
      <c r="W1225" s="1909"/>
      <c r="X1225" s="1909"/>
      <c r="Y1225" s="1909"/>
      <c r="Z1225" s="1909"/>
      <c r="AA1225" s="1909"/>
      <c r="AB1225" s="1909"/>
      <c r="AC1225" s="1909"/>
      <c r="AD1225" s="1909"/>
      <c r="AE1225" s="1909"/>
      <c r="AF1225" s="1909"/>
      <c r="AG1225" s="1909"/>
      <c r="AH1225" s="1909"/>
      <c r="AI1225" s="1909"/>
      <c r="AJ1225" s="1909"/>
      <c r="AK1225" s="1909"/>
      <c r="AL1225" s="1909"/>
      <c r="AM1225" s="1909"/>
      <c r="AN1225" s="1909"/>
      <c r="AO1225" s="1909"/>
      <c r="AP1225" s="1909"/>
      <c r="AQ1225" s="1909"/>
      <c r="AR1225" s="1909"/>
      <c r="AS1225" s="1909"/>
      <c r="AT1225" s="1909"/>
      <c r="AU1225" s="1909"/>
      <c r="AV1225" s="1909"/>
      <c r="AW1225" s="1909"/>
      <c r="AX1225" s="1909"/>
      <c r="AY1225" s="1909"/>
      <c r="AZ1225" s="1909"/>
      <c r="BA1225" s="1909"/>
      <c r="BB1225" s="1909"/>
      <c r="BC1225" s="1909"/>
      <c r="BD1225" s="1909"/>
      <c r="BE1225" s="1909"/>
      <c r="BF1225" s="1909"/>
      <c r="BG1225" s="1909"/>
      <c r="BH1225" s="1909"/>
      <c r="BI1225" s="1909"/>
    </row>
    <row r="1226" spans="1:61">
      <c r="A1226" s="1956"/>
      <c r="B1226" s="1955"/>
      <c r="C1226" s="1955"/>
      <c r="D1226" s="1955"/>
      <c r="E1226" s="1955"/>
      <c r="F1226" s="1955"/>
      <c r="G1226" s="1955"/>
      <c r="H1226" s="1909"/>
      <c r="I1226" s="1909"/>
      <c r="J1226" s="1909"/>
      <c r="K1226" s="1909"/>
      <c r="L1226" s="1909"/>
      <c r="M1226" s="1909"/>
      <c r="N1226" s="1909"/>
      <c r="O1226" s="1909"/>
      <c r="P1226" s="1909"/>
      <c r="Q1226" s="1909"/>
      <c r="R1226" s="1909"/>
      <c r="S1226" s="1909"/>
      <c r="T1226" s="1909"/>
      <c r="U1226" s="1909"/>
      <c r="V1226" s="1909"/>
      <c r="W1226" s="1909"/>
      <c r="X1226" s="1909"/>
      <c r="Y1226" s="1909"/>
      <c r="Z1226" s="1909"/>
      <c r="AA1226" s="1909"/>
      <c r="AB1226" s="1909"/>
      <c r="AC1226" s="1909"/>
      <c r="AD1226" s="1909"/>
      <c r="AE1226" s="1909"/>
      <c r="AF1226" s="1909"/>
      <c r="AG1226" s="1909"/>
      <c r="AH1226" s="1909"/>
      <c r="AI1226" s="1909"/>
      <c r="AJ1226" s="1909"/>
      <c r="AK1226" s="1909"/>
      <c r="AL1226" s="1909"/>
      <c r="AM1226" s="1909"/>
      <c r="AN1226" s="1909"/>
      <c r="AO1226" s="1909"/>
      <c r="AP1226" s="1909"/>
      <c r="AQ1226" s="1909"/>
      <c r="AR1226" s="1909"/>
      <c r="AS1226" s="1909"/>
      <c r="AT1226" s="1909"/>
      <c r="AU1226" s="1909"/>
      <c r="AV1226" s="1909"/>
      <c r="AW1226" s="1909"/>
      <c r="AX1226" s="1909"/>
      <c r="AY1226" s="1909"/>
      <c r="AZ1226" s="1909"/>
      <c r="BA1226" s="1909"/>
      <c r="BB1226" s="1909"/>
      <c r="BC1226" s="1909"/>
      <c r="BD1226" s="1909"/>
      <c r="BE1226" s="1909"/>
      <c r="BF1226" s="1909"/>
      <c r="BG1226" s="1909"/>
      <c r="BH1226" s="1909"/>
      <c r="BI1226" s="1909"/>
    </row>
    <row r="1227" spans="1:61">
      <c r="A1227" s="1956"/>
      <c r="B1227" s="1955"/>
      <c r="C1227" s="1955"/>
      <c r="D1227" s="1955"/>
      <c r="E1227" s="1955"/>
      <c r="F1227" s="1955"/>
      <c r="G1227" s="1955"/>
      <c r="H1227" s="1909"/>
      <c r="I1227" s="1909"/>
      <c r="J1227" s="1909"/>
      <c r="K1227" s="1909"/>
      <c r="L1227" s="1909"/>
      <c r="M1227" s="1909"/>
      <c r="N1227" s="1909"/>
      <c r="O1227" s="1909"/>
      <c r="P1227" s="1909"/>
      <c r="Q1227" s="1909"/>
      <c r="R1227" s="1909"/>
      <c r="S1227" s="1909"/>
      <c r="T1227" s="1909"/>
      <c r="U1227" s="1909"/>
      <c r="V1227" s="1909"/>
      <c r="W1227" s="1909"/>
      <c r="X1227" s="1909"/>
      <c r="Y1227" s="1909"/>
      <c r="Z1227" s="1909"/>
      <c r="AA1227" s="1909"/>
      <c r="AB1227" s="1909"/>
      <c r="AC1227" s="1909"/>
      <c r="AD1227" s="1909"/>
      <c r="AE1227" s="1909"/>
      <c r="AF1227" s="1909"/>
      <c r="AG1227" s="1909"/>
      <c r="AH1227" s="1909"/>
      <c r="AI1227" s="1909"/>
      <c r="AJ1227" s="1909"/>
      <c r="AK1227" s="1909"/>
      <c r="AL1227" s="1909"/>
      <c r="AM1227" s="1909"/>
      <c r="AN1227" s="1909"/>
      <c r="AO1227" s="1909"/>
      <c r="AP1227" s="1909"/>
      <c r="AQ1227" s="1909"/>
      <c r="AR1227" s="1909"/>
      <c r="AS1227" s="1909"/>
      <c r="AT1227" s="1909"/>
      <c r="AU1227" s="1909"/>
      <c r="AV1227" s="1909"/>
      <c r="AW1227" s="1909"/>
      <c r="AX1227" s="1909"/>
      <c r="AY1227" s="1909"/>
      <c r="AZ1227" s="1909"/>
      <c r="BA1227" s="1909"/>
      <c r="BB1227" s="1909"/>
      <c r="BC1227" s="1909"/>
      <c r="BD1227" s="1909"/>
      <c r="BE1227" s="1909"/>
      <c r="BF1227" s="1909"/>
      <c r="BG1227" s="1909"/>
      <c r="BH1227" s="1909"/>
      <c r="BI1227" s="1909"/>
    </row>
    <row r="1228" spans="1:61">
      <c r="A1228" s="1956"/>
      <c r="B1228" s="1955"/>
      <c r="C1228" s="1955"/>
      <c r="D1228" s="1955"/>
      <c r="E1228" s="1955"/>
      <c r="F1228" s="1955"/>
      <c r="G1228" s="1955"/>
      <c r="H1228" s="1909"/>
      <c r="I1228" s="1909"/>
      <c r="J1228" s="1909"/>
      <c r="K1228" s="1909"/>
      <c r="L1228" s="1909"/>
      <c r="M1228" s="1909"/>
      <c r="N1228" s="1909"/>
      <c r="O1228" s="1909"/>
      <c r="P1228" s="1909"/>
      <c r="Q1228" s="1909"/>
      <c r="R1228" s="1909"/>
      <c r="S1228" s="1909"/>
      <c r="T1228" s="1909"/>
      <c r="U1228" s="1909"/>
      <c r="V1228" s="1909"/>
      <c r="W1228" s="1909"/>
      <c r="X1228" s="1909"/>
      <c r="Y1228" s="1909"/>
      <c r="Z1228" s="1909"/>
      <c r="AA1228" s="1909"/>
      <c r="AB1228" s="1909"/>
      <c r="AC1228" s="1909"/>
      <c r="AD1228" s="1909"/>
      <c r="AE1228" s="1909"/>
      <c r="AF1228" s="1909"/>
      <c r="AG1228" s="1909"/>
      <c r="AH1228" s="1909"/>
      <c r="AI1228" s="1909"/>
      <c r="AJ1228" s="1909"/>
      <c r="AK1228" s="1909"/>
      <c r="AL1228" s="1909"/>
      <c r="AM1228" s="1909"/>
      <c r="AN1228" s="1909"/>
      <c r="AO1228" s="1909"/>
      <c r="AP1228" s="1909"/>
      <c r="AQ1228" s="1909"/>
      <c r="AR1228" s="1909"/>
      <c r="AS1228" s="1909"/>
      <c r="AT1228" s="1909"/>
      <c r="AU1228" s="1909"/>
      <c r="AV1228" s="1909"/>
      <c r="AW1228" s="1909"/>
      <c r="AX1228" s="1909"/>
      <c r="AY1228" s="1909"/>
      <c r="AZ1228" s="1909"/>
      <c r="BA1228" s="1909"/>
      <c r="BB1228" s="1909"/>
      <c r="BC1228" s="1909"/>
      <c r="BD1228" s="1909"/>
      <c r="BE1228" s="1909"/>
      <c r="BF1228" s="1909"/>
      <c r="BG1228" s="1909"/>
      <c r="BH1228" s="1909"/>
      <c r="BI1228" s="1909"/>
    </row>
    <row r="1229" spans="1:61">
      <c r="A1229" s="1956"/>
      <c r="B1229" s="1955"/>
      <c r="C1229" s="1955"/>
      <c r="D1229" s="1955"/>
      <c r="E1229" s="1955"/>
      <c r="F1229" s="1955"/>
      <c r="G1229" s="1955"/>
      <c r="H1229" s="1909"/>
      <c r="I1229" s="1909"/>
      <c r="J1229" s="1909"/>
      <c r="K1229" s="1909"/>
      <c r="L1229" s="1909"/>
      <c r="M1229" s="1909"/>
      <c r="N1229" s="1909"/>
      <c r="O1229" s="1909"/>
      <c r="P1229" s="1909"/>
      <c r="Q1229" s="1909"/>
      <c r="R1229" s="1909"/>
      <c r="S1229" s="1909"/>
      <c r="T1229" s="1909"/>
      <c r="U1229" s="1909"/>
      <c r="V1229" s="1909"/>
      <c r="W1229" s="1909"/>
      <c r="X1229" s="1909"/>
      <c r="Y1229" s="1909"/>
      <c r="Z1229" s="1909"/>
      <c r="AA1229" s="1909"/>
      <c r="AB1229" s="1909"/>
      <c r="AC1229" s="1909"/>
      <c r="AD1229" s="1909"/>
      <c r="AE1229" s="1909"/>
      <c r="AF1229" s="1909"/>
      <c r="AG1229" s="1909"/>
      <c r="AH1229" s="1909"/>
      <c r="AI1229" s="1909"/>
      <c r="AJ1229" s="1909"/>
      <c r="AK1229" s="1909"/>
      <c r="AL1229" s="1909"/>
      <c r="AM1229" s="1909"/>
      <c r="AN1229" s="1909"/>
      <c r="AO1229" s="1909"/>
      <c r="AP1229" s="1909"/>
      <c r="AQ1229" s="1909"/>
      <c r="AR1229" s="1909"/>
      <c r="AS1229" s="1909"/>
      <c r="AT1229" s="1909"/>
      <c r="AU1229" s="1909"/>
      <c r="AV1229" s="1909"/>
      <c r="AW1229" s="1909"/>
      <c r="AX1229" s="1909"/>
      <c r="AY1229" s="1909"/>
      <c r="AZ1229" s="1909"/>
      <c r="BA1229" s="1909"/>
      <c r="BB1229" s="1909"/>
      <c r="BC1229" s="1909"/>
      <c r="BD1229" s="1909"/>
      <c r="BE1229" s="1909"/>
      <c r="BF1229" s="1909"/>
      <c r="BG1229" s="1909"/>
      <c r="BH1229" s="1909"/>
      <c r="BI1229" s="1909"/>
    </row>
    <row r="1230" spans="1:61">
      <c r="A1230" s="1956"/>
      <c r="B1230" s="1955"/>
      <c r="C1230" s="1955"/>
      <c r="D1230" s="1955"/>
      <c r="E1230" s="1955"/>
      <c r="F1230" s="1955"/>
      <c r="G1230" s="1955"/>
      <c r="H1230" s="1909"/>
      <c r="I1230" s="1909"/>
      <c r="J1230" s="1909"/>
      <c r="K1230" s="1909"/>
      <c r="L1230" s="1909"/>
      <c r="M1230" s="1909"/>
      <c r="N1230" s="1909"/>
      <c r="O1230" s="1909"/>
      <c r="P1230" s="1909"/>
      <c r="Q1230" s="1909"/>
      <c r="R1230" s="1909"/>
      <c r="S1230" s="1909"/>
      <c r="T1230" s="1909"/>
      <c r="U1230" s="1909"/>
      <c r="V1230" s="1909"/>
      <c r="W1230" s="1909"/>
      <c r="X1230" s="1909"/>
      <c r="Y1230" s="1909"/>
      <c r="Z1230" s="1909"/>
      <c r="AA1230" s="1909"/>
      <c r="AB1230" s="1909"/>
      <c r="AC1230" s="1909"/>
      <c r="AD1230" s="1909"/>
      <c r="AE1230" s="1909"/>
      <c r="AF1230" s="1909"/>
      <c r="AG1230" s="1909"/>
      <c r="AH1230" s="1909"/>
      <c r="AI1230" s="1909"/>
      <c r="AJ1230" s="1909"/>
      <c r="AK1230" s="1909"/>
      <c r="AL1230" s="1909"/>
      <c r="AM1230" s="1909"/>
      <c r="AN1230" s="1909"/>
      <c r="AO1230" s="1909"/>
      <c r="AP1230" s="1909"/>
      <c r="AQ1230" s="1909"/>
      <c r="AR1230" s="1909"/>
      <c r="AS1230" s="1909"/>
      <c r="AT1230" s="1909"/>
      <c r="AU1230" s="1909"/>
      <c r="AV1230" s="1909"/>
      <c r="AW1230" s="1909"/>
      <c r="AX1230" s="1909"/>
      <c r="AY1230" s="1909"/>
      <c r="AZ1230" s="1909"/>
      <c r="BA1230" s="1909"/>
      <c r="BB1230" s="1909"/>
      <c r="BC1230" s="1909"/>
      <c r="BD1230" s="1909"/>
      <c r="BE1230" s="1909"/>
      <c r="BF1230" s="1909"/>
      <c r="BG1230" s="1909"/>
      <c r="BH1230" s="1909"/>
      <c r="BI1230" s="1909"/>
    </row>
    <row r="1231" spans="1:61">
      <c r="A1231" s="1956"/>
      <c r="B1231" s="1955"/>
      <c r="C1231" s="1955"/>
      <c r="D1231" s="1955"/>
      <c r="E1231" s="1955"/>
      <c r="F1231" s="1955"/>
      <c r="G1231" s="1955"/>
      <c r="H1231" s="1909"/>
      <c r="I1231" s="1909"/>
      <c r="J1231" s="1909"/>
      <c r="K1231" s="1909"/>
      <c r="L1231" s="1909"/>
      <c r="M1231" s="1909"/>
      <c r="N1231" s="1909"/>
      <c r="O1231" s="1909"/>
      <c r="P1231" s="1909"/>
      <c r="Q1231" s="1909"/>
      <c r="R1231" s="1909"/>
      <c r="S1231" s="1909"/>
      <c r="T1231" s="1909"/>
      <c r="U1231" s="1909"/>
      <c r="V1231" s="1909"/>
      <c r="W1231" s="1909"/>
      <c r="X1231" s="1909"/>
      <c r="Y1231" s="1909"/>
      <c r="Z1231" s="1909"/>
      <c r="AA1231" s="1909"/>
      <c r="AB1231" s="1909"/>
      <c r="AC1231" s="1909"/>
      <c r="AD1231" s="1909"/>
      <c r="AE1231" s="1909"/>
      <c r="AF1231" s="1909"/>
      <c r="AG1231" s="1909"/>
      <c r="AH1231" s="1909"/>
      <c r="AI1231" s="1909"/>
      <c r="AJ1231" s="1909"/>
      <c r="AK1231" s="1909"/>
      <c r="AL1231" s="1909"/>
      <c r="AM1231" s="1909"/>
      <c r="AN1231" s="1909"/>
      <c r="AO1231" s="1909"/>
      <c r="AP1231" s="1909"/>
      <c r="AQ1231" s="1909"/>
      <c r="AR1231" s="1909"/>
      <c r="AS1231" s="1909"/>
      <c r="AT1231" s="1909"/>
      <c r="AU1231" s="1909"/>
      <c r="AV1231" s="1909"/>
      <c r="AW1231" s="1909"/>
      <c r="AX1231" s="1909"/>
      <c r="AY1231" s="1909"/>
      <c r="AZ1231" s="1909"/>
      <c r="BA1231" s="1909"/>
      <c r="BB1231" s="1909"/>
      <c r="BC1231" s="1909"/>
      <c r="BD1231" s="1909"/>
      <c r="BE1231" s="1909"/>
      <c r="BF1231" s="1909"/>
      <c r="BG1231" s="1909"/>
      <c r="BH1231" s="1909"/>
      <c r="BI1231" s="1909"/>
    </row>
    <row r="1232" spans="1:61">
      <c r="A1232" s="1956"/>
      <c r="B1232" s="1955"/>
      <c r="C1232" s="1955"/>
      <c r="D1232" s="1955"/>
      <c r="E1232" s="1955"/>
      <c r="F1232" s="1955"/>
      <c r="G1232" s="1955"/>
      <c r="H1232" s="1909"/>
      <c r="I1232" s="1909"/>
      <c r="J1232" s="1909"/>
      <c r="K1232" s="1909"/>
      <c r="L1232" s="1909"/>
      <c r="M1232" s="1909"/>
      <c r="N1232" s="1909"/>
      <c r="O1232" s="1909"/>
      <c r="P1232" s="1909"/>
      <c r="Q1232" s="1909"/>
      <c r="R1232" s="1909"/>
      <c r="S1232" s="1909"/>
      <c r="T1232" s="1909"/>
      <c r="U1232" s="1909"/>
      <c r="V1232" s="1909"/>
      <c r="W1232" s="1909"/>
      <c r="X1232" s="1909"/>
      <c r="Y1232" s="1909"/>
      <c r="Z1232" s="1909"/>
      <c r="AA1232" s="1909"/>
      <c r="AB1232" s="1909"/>
      <c r="AC1232" s="1909"/>
      <c r="AD1232" s="1909"/>
      <c r="AE1232" s="1909"/>
      <c r="AF1232" s="1909"/>
      <c r="AG1232" s="1909"/>
      <c r="AH1232" s="1909"/>
      <c r="AI1232" s="1909"/>
      <c r="AJ1232" s="1909"/>
      <c r="AK1232" s="1909"/>
      <c r="AL1232" s="1909"/>
      <c r="AM1232" s="1909"/>
      <c r="AN1232" s="1909"/>
      <c r="AO1232" s="1909"/>
      <c r="AP1232" s="1909"/>
      <c r="AQ1232" s="1909"/>
      <c r="AR1232" s="1909"/>
      <c r="AS1232" s="1909"/>
      <c r="AT1232" s="1909"/>
      <c r="AU1232" s="1909"/>
      <c r="AV1232" s="1909"/>
      <c r="AW1232" s="1909"/>
      <c r="AX1232" s="1909"/>
      <c r="AY1232" s="1909"/>
      <c r="AZ1232" s="1909"/>
      <c r="BA1232" s="1909"/>
      <c r="BB1232" s="1909"/>
      <c r="BC1232" s="1909"/>
      <c r="BD1232" s="1909"/>
      <c r="BE1232" s="1909"/>
      <c r="BF1232" s="1909"/>
      <c r="BG1232" s="1909"/>
      <c r="BH1232" s="1909"/>
      <c r="BI1232" s="1909"/>
    </row>
    <row r="1233" spans="1:61">
      <c r="A1233" s="1956"/>
      <c r="B1233" s="1955"/>
      <c r="C1233" s="1955"/>
      <c r="D1233" s="1955"/>
      <c r="E1233" s="1955"/>
      <c r="F1233" s="1955"/>
      <c r="G1233" s="1955"/>
      <c r="H1233" s="1909"/>
      <c r="I1233" s="1909"/>
      <c r="J1233" s="1909"/>
      <c r="K1233" s="1909"/>
      <c r="L1233" s="1909"/>
      <c r="M1233" s="1909"/>
      <c r="N1233" s="1909"/>
      <c r="O1233" s="1909"/>
      <c r="P1233" s="1909"/>
      <c r="Q1233" s="1909"/>
      <c r="R1233" s="1909"/>
      <c r="S1233" s="1909"/>
      <c r="T1233" s="1909"/>
      <c r="U1233" s="1909"/>
      <c r="V1233" s="1909"/>
      <c r="W1233" s="1909"/>
      <c r="X1233" s="1909"/>
      <c r="Y1233" s="1909"/>
      <c r="Z1233" s="1909"/>
      <c r="AA1233" s="1909"/>
      <c r="AB1233" s="1909"/>
      <c r="AC1233" s="1909"/>
      <c r="AD1233" s="1909"/>
      <c r="AE1233" s="1909"/>
      <c r="AF1233" s="1909"/>
      <c r="AG1233" s="1909"/>
      <c r="AH1233" s="1909"/>
      <c r="AI1233" s="1909"/>
      <c r="AJ1233" s="1909"/>
      <c r="AK1233" s="1909"/>
      <c r="AL1233" s="1909"/>
      <c r="AM1233" s="1909"/>
      <c r="AN1233" s="1909"/>
      <c r="AO1233" s="1909"/>
      <c r="AP1233" s="1909"/>
      <c r="AQ1233" s="1909"/>
      <c r="AR1233" s="1909"/>
      <c r="AS1233" s="1909"/>
      <c r="AT1233" s="1909"/>
      <c r="AU1233" s="1909"/>
      <c r="AV1233" s="1909"/>
      <c r="AW1233" s="1909"/>
      <c r="AX1233" s="1909"/>
      <c r="AY1233" s="1909"/>
      <c r="AZ1233" s="1909"/>
      <c r="BA1233" s="1909"/>
      <c r="BB1233" s="1909"/>
      <c r="BC1233" s="1909"/>
      <c r="BD1233" s="1909"/>
      <c r="BE1233" s="1909"/>
      <c r="BF1233" s="1909"/>
      <c r="BG1233" s="1909"/>
      <c r="BH1233" s="1909"/>
      <c r="BI1233" s="1909"/>
    </row>
    <row r="1234" spans="1:61">
      <c r="A1234" s="1956"/>
      <c r="B1234" s="1955"/>
      <c r="C1234" s="1955"/>
      <c r="D1234" s="1955"/>
      <c r="E1234" s="1955"/>
      <c r="F1234" s="1955"/>
      <c r="G1234" s="1955"/>
      <c r="H1234" s="1909"/>
      <c r="I1234" s="1909"/>
      <c r="J1234" s="1909"/>
      <c r="K1234" s="1909"/>
      <c r="L1234" s="1909"/>
      <c r="M1234" s="1909"/>
      <c r="N1234" s="1909"/>
      <c r="O1234" s="1909"/>
      <c r="P1234" s="1909"/>
      <c r="Q1234" s="1909"/>
      <c r="R1234" s="1909"/>
      <c r="S1234" s="1909"/>
      <c r="T1234" s="1909"/>
      <c r="U1234" s="1909"/>
      <c r="V1234" s="1909"/>
      <c r="W1234" s="1909"/>
      <c r="X1234" s="1909"/>
      <c r="Y1234" s="1909"/>
      <c r="Z1234" s="1909"/>
      <c r="AA1234" s="1909"/>
      <c r="AB1234" s="1909"/>
      <c r="AC1234" s="1909"/>
      <c r="AD1234" s="1909"/>
      <c r="AE1234" s="1909"/>
      <c r="AF1234" s="1909"/>
      <c r="AG1234" s="1909"/>
      <c r="AH1234" s="1909"/>
      <c r="AI1234" s="1909"/>
      <c r="AJ1234" s="1909"/>
      <c r="AK1234" s="1909"/>
      <c r="AL1234" s="1909"/>
      <c r="AM1234" s="1909"/>
      <c r="AN1234" s="1909"/>
      <c r="AO1234" s="1909"/>
      <c r="AP1234" s="1909"/>
      <c r="AQ1234" s="1909"/>
      <c r="AR1234" s="1909"/>
      <c r="AS1234" s="1909"/>
      <c r="AT1234" s="1909"/>
      <c r="AU1234" s="1909"/>
      <c r="AV1234" s="1909"/>
      <c r="AW1234" s="1909"/>
      <c r="AX1234" s="1909"/>
      <c r="AY1234" s="1909"/>
      <c r="AZ1234" s="1909"/>
      <c r="BA1234" s="1909"/>
      <c r="BB1234" s="1909"/>
      <c r="BC1234" s="1909"/>
      <c r="BD1234" s="1909"/>
      <c r="BE1234" s="1909"/>
      <c r="BF1234" s="1909"/>
      <c r="BG1234" s="1909"/>
      <c r="BH1234" s="1909"/>
      <c r="BI1234" s="1909"/>
    </row>
    <row r="1235" spans="1:61">
      <c r="A1235" s="1956"/>
      <c r="B1235" s="1955"/>
      <c r="C1235" s="1955"/>
      <c r="D1235" s="1955"/>
      <c r="E1235" s="1955"/>
      <c r="F1235" s="1955"/>
      <c r="G1235" s="1955"/>
      <c r="H1235" s="1909"/>
      <c r="I1235" s="1909"/>
      <c r="J1235" s="1909"/>
      <c r="K1235" s="1909"/>
      <c r="L1235" s="1909"/>
      <c r="M1235" s="1909"/>
      <c r="N1235" s="1909"/>
      <c r="O1235" s="1909"/>
      <c r="P1235" s="1909"/>
      <c r="Q1235" s="1909"/>
      <c r="R1235" s="1909"/>
      <c r="S1235" s="1909"/>
      <c r="T1235" s="1909"/>
      <c r="U1235" s="1909"/>
      <c r="V1235" s="1909"/>
      <c r="W1235" s="1909"/>
      <c r="X1235" s="1909"/>
      <c r="Y1235" s="1909"/>
      <c r="Z1235" s="1909"/>
      <c r="AA1235" s="1909"/>
      <c r="AB1235" s="1909"/>
      <c r="AC1235" s="1909"/>
      <c r="AD1235" s="1909"/>
      <c r="AE1235" s="1909"/>
      <c r="AF1235" s="1909"/>
      <c r="AG1235" s="1909"/>
      <c r="AH1235" s="1909"/>
      <c r="AI1235" s="1909"/>
      <c r="AJ1235" s="1909"/>
      <c r="AK1235" s="1909"/>
      <c r="AL1235" s="1909"/>
      <c r="AM1235" s="1909"/>
      <c r="AN1235" s="1909"/>
      <c r="AO1235" s="1909"/>
      <c r="AP1235" s="1909"/>
      <c r="AQ1235" s="1909"/>
      <c r="AR1235" s="1909"/>
      <c r="AS1235" s="1909"/>
      <c r="AT1235" s="1909"/>
      <c r="AU1235" s="1909"/>
      <c r="AV1235" s="1909"/>
      <c r="AW1235" s="1909"/>
      <c r="AX1235" s="1909"/>
      <c r="AY1235" s="1909"/>
      <c r="AZ1235" s="1909"/>
      <c r="BA1235" s="1909"/>
      <c r="BB1235" s="1909"/>
      <c r="BC1235" s="1909"/>
      <c r="BD1235" s="1909"/>
      <c r="BE1235" s="1909"/>
      <c r="BF1235" s="1909"/>
      <c r="BG1235" s="1909"/>
      <c r="BH1235" s="1909"/>
      <c r="BI1235" s="1909"/>
    </row>
    <row r="1236" spans="1:61">
      <c r="A1236" s="1956"/>
      <c r="B1236" s="1955"/>
      <c r="C1236" s="1955"/>
      <c r="D1236" s="1955"/>
      <c r="E1236" s="1955"/>
      <c r="F1236" s="1955"/>
      <c r="G1236" s="1955"/>
      <c r="H1236" s="1909"/>
      <c r="I1236" s="1909"/>
      <c r="J1236" s="1909"/>
      <c r="K1236" s="1909"/>
      <c r="L1236" s="1909"/>
      <c r="M1236" s="1909"/>
      <c r="N1236" s="1909"/>
      <c r="O1236" s="1909"/>
      <c r="P1236" s="1909"/>
      <c r="Q1236" s="1909"/>
      <c r="R1236" s="1909"/>
      <c r="S1236" s="1909"/>
      <c r="T1236" s="1909"/>
      <c r="U1236" s="1909"/>
      <c r="V1236" s="1909"/>
      <c r="W1236" s="1909"/>
      <c r="X1236" s="1909"/>
      <c r="Y1236" s="1909"/>
      <c r="Z1236" s="1909"/>
      <c r="AA1236" s="1909"/>
      <c r="AB1236" s="1909"/>
      <c r="AC1236" s="1909"/>
      <c r="AD1236" s="1909"/>
      <c r="AE1236" s="1909"/>
      <c r="AF1236" s="1909"/>
      <c r="AG1236" s="1909"/>
      <c r="AH1236" s="1909"/>
      <c r="AI1236" s="1909"/>
      <c r="AJ1236" s="1909"/>
      <c r="AK1236" s="1909"/>
      <c r="AL1236" s="1909"/>
      <c r="AM1236" s="1909"/>
      <c r="AN1236" s="1909"/>
      <c r="AO1236" s="1909"/>
      <c r="AP1236" s="1909"/>
      <c r="AQ1236" s="1909"/>
      <c r="AR1236" s="1909"/>
      <c r="AS1236" s="1909"/>
      <c r="AT1236" s="1909"/>
      <c r="AU1236" s="1909"/>
      <c r="AV1236" s="1909"/>
      <c r="AW1236" s="1909"/>
      <c r="AX1236" s="1909"/>
      <c r="AY1236" s="1909"/>
      <c r="AZ1236" s="1909"/>
      <c r="BA1236" s="1909"/>
      <c r="BB1236" s="1909"/>
      <c r="BC1236" s="1909"/>
      <c r="BD1236" s="1909"/>
      <c r="BE1236" s="1909"/>
      <c r="BF1236" s="1909"/>
      <c r="BG1236" s="1909"/>
      <c r="BH1236" s="1909"/>
      <c r="BI1236" s="1909"/>
    </row>
    <row r="1237" spans="1:61">
      <c r="A1237" s="1956"/>
      <c r="B1237" s="1955"/>
      <c r="C1237" s="1955"/>
      <c r="D1237" s="1955"/>
      <c r="E1237" s="1955"/>
      <c r="F1237" s="1955"/>
      <c r="G1237" s="1955"/>
      <c r="H1237" s="1909"/>
      <c r="I1237" s="1909"/>
      <c r="J1237" s="1909"/>
      <c r="K1237" s="1909"/>
      <c r="L1237" s="1909"/>
      <c r="M1237" s="1909"/>
      <c r="N1237" s="1909"/>
      <c r="O1237" s="1909"/>
      <c r="P1237" s="1909"/>
      <c r="Q1237" s="1909"/>
      <c r="R1237" s="1909"/>
      <c r="S1237" s="1909"/>
      <c r="T1237" s="1909"/>
      <c r="U1237" s="1909"/>
      <c r="V1237" s="1909"/>
      <c r="W1237" s="1909"/>
      <c r="X1237" s="1909"/>
      <c r="Y1237" s="1909"/>
      <c r="Z1237" s="1909"/>
      <c r="AA1237" s="1909"/>
      <c r="AB1237" s="1909"/>
      <c r="AC1237" s="1909"/>
      <c r="AD1237" s="1909"/>
      <c r="AE1237" s="1909"/>
      <c r="AF1237" s="1909"/>
      <c r="AG1237" s="1909"/>
      <c r="AH1237" s="1909"/>
      <c r="AI1237" s="1909"/>
      <c r="AJ1237" s="1909"/>
      <c r="AK1237" s="1909"/>
      <c r="AL1237" s="1909"/>
      <c r="AM1237" s="1909"/>
      <c r="AN1237" s="1909"/>
      <c r="AO1237" s="1909"/>
      <c r="AP1237" s="1909"/>
      <c r="AQ1237" s="1909"/>
      <c r="AR1237" s="1909"/>
      <c r="AS1237" s="1909"/>
      <c r="AT1237" s="1909"/>
      <c r="AU1237" s="1909"/>
      <c r="AV1237" s="1909"/>
      <c r="AW1237" s="1909"/>
      <c r="AX1237" s="1909"/>
      <c r="AY1237" s="1909"/>
      <c r="AZ1237" s="1909"/>
      <c r="BA1237" s="1909"/>
      <c r="BB1237" s="1909"/>
      <c r="BC1237" s="1909"/>
      <c r="BD1237" s="1909"/>
      <c r="BE1237" s="1909"/>
      <c r="BF1237" s="1909"/>
      <c r="BG1237" s="1909"/>
      <c r="BH1237" s="1909"/>
      <c r="BI1237" s="1909"/>
    </row>
    <row r="1238" spans="1:61">
      <c r="A1238" s="1956"/>
      <c r="B1238" s="1955"/>
      <c r="C1238" s="1955"/>
      <c r="D1238" s="1955"/>
      <c r="E1238" s="1955"/>
      <c r="F1238" s="1955"/>
      <c r="G1238" s="1955"/>
      <c r="H1238" s="1909"/>
      <c r="I1238" s="1909"/>
      <c r="J1238" s="1909"/>
      <c r="K1238" s="1909"/>
      <c r="L1238" s="1909"/>
      <c r="M1238" s="1909"/>
      <c r="N1238" s="1909"/>
      <c r="O1238" s="1909"/>
      <c r="P1238" s="1909"/>
      <c r="Q1238" s="1909"/>
      <c r="R1238" s="1909"/>
      <c r="S1238" s="1909"/>
      <c r="T1238" s="1909"/>
      <c r="U1238" s="1909"/>
      <c r="V1238" s="1909"/>
      <c r="W1238" s="1909"/>
      <c r="X1238" s="1909"/>
      <c r="Y1238" s="1909"/>
      <c r="Z1238" s="1909"/>
      <c r="AA1238" s="1909"/>
      <c r="AB1238" s="1909"/>
      <c r="AC1238" s="1909"/>
      <c r="AD1238" s="1909"/>
      <c r="AE1238" s="1909"/>
      <c r="AF1238" s="1909"/>
      <c r="AG1238" s="1909"/>
      <c r="AH1238" s="1909"/>
      <c r="AI1238" s="1909"/>
      <c r="AJ1238" s="1909"/>
      <c r="AK1238" s="1909"/>
      <c r="AL1238" s="1909"/>
      <c r="AM1238" s="1909"/>
      <c r="AN1238" s="1909"/>
      <c r="AO1238" s="1909"/>
      <c r="AP1238" s="1909"/>
      <c r="AQ1238" s="1909"/>
      <c r="AR1238" s="1909"/>
      <c r="AS1238" s="1909"/>
      <c r="AT1238" s="1909"/>
      <c r="AU1238" s="1909"/>
      <c r="AV1238" s="1909"/>
      <c r="AW1238" s="1909"/>
      <c r="AX1238" s="1909"/>
      <c r="AY1238" s="1909"/>
      <c r="AZ1238" s="1909"/>
      <c r="BA1238" s="1909"/>
      <c r="BB1238" s="1909"/>
      <c r="BC1238" s="1909"/>
      <c r="BD1238" s="1909"/>
      <c r="BE1238" s="1909"/>
      <c r="BF1238" s="1909"/>
      <c r="BG1238" s="1909"/>
      <c r="BH1238" s="1909"/>
      <c r="BI1238" s="1909"/>
    </row>
    <row r="1239" spans="1:61">
      <c r="A1239" s="1956"/>
      <c r="B1239" s="1955"/>
      <c r="C1239" s="1955"/>
      <c r="D1239" s="1955"/>
      <c r="E1239" s="1955"/>
      <c r="F1239" s="1955"/>
      <c r="G1239" s="1955"/>
      <c r="H1239" s="1909"/>
      <c r="I1239" s="1909"/>
      <c r="J1239" s="1909"/>
      <c r="K1239" s="1909"/>
      <c r="L1239" s="1909"/>
      <c r="M1239" s="1909"/>
      <c r="N1239" s="1909"/>
      <c r="O1239" s="1909"/>
      <c r="P1239" s="1909"/>
      <c r="Q1239" s="1909"/>
      <c r="R1239" s="1909"/>
      <c r="S1239" s="1909"/>
      <c r="T1239" s="1909"/>
      <c r="U1239" s="1909"/>
      <c r="V1239" s="1909"/>
      <c r="W1239" s="1909"/>
      <c r="X1239" s="1909"/>
      <c r="Y1239" s="1909"/>
      <c r="Z1239" s="1909"/>
      <c r="AA1239" s="1909"/>
      <c r="AB1239" s="1909"/>
      <c r="AC1239" s="1909"/>
      <c r="AD1239" s="1909"/>
      <c r="AE1239" s="1909"/>
      <c r="AF1239" s="1909"/>
      <c r="AG1239" s="1909"/>
      <c r="AH1239" s="1909"/>
      <c r="AI1239" s="1909"/>
      <c r="AJ1239" s="1909"/>
      <c r="AK1239" s="1909"/>
      <c r="AL1239" s="1909"/>
      <c r="AM1239" s="1909"/>
      <c r="AN1239" s="1909"/>
      <c r="AO1239" s="1909"/>
      <c r="AP1239" s="1909"/>
      <c r="AQ1239" s="1909"/>
      <c r="AR1239" s="1909"/>
      <c r="AS1239" s="1909"/>
      <c r="AT1239" s="1909"/>
      <c r="AU1239" s="1909"/>
      <c r="AV1239" s="1909"/>
      <c r="AW1239" s="1909"/>
      <c r="AX1239" s="1909"/>
      <c r="AY1239" s="1909"/>
      <c r="AZ1239" s="1909"/>
      <c r="BA1239" s="1909"/>
      <c r="BB1239" s="1909"/>
      <c r="BC1239" s="1909"/>
      <c r="BD1239" s="1909"/>
      <c r="BE1239" s="1909"/>
      <c r="BF1239" s="1909"/>
      <c r="BG1239" s="1909"/>
      <c r="BH1239" s="1909"/>
      <c r="BI1239" s="1909"/>
    </row>
    <row r="1240" spans="1:61">
      <c r="A1240" s="1956"/>
      <c r="B1240" s="1955"/>
      <c r="C1240" s="1955"/>
      <c r="D1240" s="1955"/>
      <c r="E1240" s="1955"/>
      <c r="F1240" s="1955"/>
      <c r="G1240" s="1955"/>
      <c r="H1240" s="1909"/>
      <c r="I1240" s="1909"/>
      <c r="J1240" s="1909"/>
      <c r="K1240" s="1909"/>
      <c r="L1240" s="1909"/>
      <c r="M1240" s="1909"/>
      <c r="N1240" s="1909"/>
      <c r="O1240" s="1909"/>
      <c r="P1240" s="1909"/>
      <c r="Q1240" s="1909"/>
      <c r="R1240" s="1909"/>
      <c r="S1240" s="1909"/>
      <c r="T1240" s="1909"/>
      <c r="U1240" s="1909"/>
      <c r="V1240" s="1909"/>
      <c r="W1240" s="1909"/>
      <c r="X1240" s="1909"/>
      <c r="Y1240" s="1909"/>
      <c r="Z1240" s="1909"/>
      <c r="AA1240" s="1909"/>
      <c r="AB1240" s="1909"/>
      <c r="AC1240" s="1909"/>
      <c r="AD1240" s="1909"/>
      <c r="AE1240" s="1909"/>
      <c r="AF1240" s="1909"/>
      <c r="AG1240" s="1909"/>
      <c r="AH1240" s="1909"/>
      <c r="AI1240" s="1909"/>
      <c r="AJ1240" s="1909"/>
      <c r="AK1240" s="1909"/>
      <c r="AL1240" s="1909"/>
      <c r="AM1240" s="1909"/>
      <c r="AN1240" s="1909"/>
      <c r="AO1240" s="1909"/>
      <c r="AP1240" s="1909"/>
      <c r="AQ1240" s="1909"/>
      <c r="AR1240" s="1909"/>
      <c r="AS1240" s="1909"/>
      <c r="AT1240" s="1909"/>
      <c r="AU1240" s="1909"/>
      <c r="AV1240" s="1909"/>
      <c r="AW1240" s="1909"/>
      <c r="AX1240" s="1909"/>
      <c r="AY1240" s="1909"/>
      <c r="AZ1240" s="1909"/>
      <c r="BA1240" s="1909"/>
      <c r="BB1240" s="1909"/>
      <c r="BC1240" s="1909"/>
      <c r="BD1240" s="1909"/>
      <c r="BE1240" s="1909"/>
      <c r="BF1240" s="1909"/>
      <c r="BG1240" s="1909"/>
      <c r="BH1240" s="1909"/>
      <c r="BI1240" s="1909"/>
    </row>
    <row r="1241" spans="1:61">
      <c r="A1241" s="1956"/>
      <c r="B1241" s="1955"/>
      <c r="C1241" s="1955"/>
      <c r="D1241" s="1955"/>
      <c r="E1241" s="1955"/>
      <c r="F1241" s="1955"/>
      <c r="G1241" s="1955"/>
      <c r="H1241" s="1909"/>
      <c r="I1241" s="1909"/>
      <c r="J1241" s="1909"/>
      <c r="K1241" s="1909"/>
      <c r="L1241" s="1909"/>
      <c r="M1241" s="1909"/>
      <c r="N1241" s="1909"/>
      <c r="O1241" s="1909"/>
      <c r="P1241" s="1909"/>
      <c r="Q1241" s="1909"/>
      <c r="R1241" s="1909"/>
      <c r="S1241" s="1909"/>
      <c r="T1241" s="1909"/>
      <c r="U1241" s="1909"/>
      <c r="V1241" s="1909"/>
      <c r="W1241" s="1909"/>
      <c r="X1241" s="1909"/>
      <c r="Y1241" s="1909"/>
      <c r="Z1241" s="1909"/>
      <c r="AA1241" s="1909"/>
      <c r="AB1241" s="1909"/>
      <c r="AC1241" s="1909"/>
      <c r="AD1241" s="1909"/>
      <c r="AE1241" s="1909"/>
      <c r="AF1241" s="1909"/>
      <c r="AG1241" s="1909"/>
      <c r="AH1241" s="1909"/>
      <c r="AI1241" s="1909"/>
      <c r="AJ1241" s="1909"/>
      <c r="AK1241" s="1909"/>
      <c r="AL1241" s="1909"/>
      <c r="AM1241" s="1909"/>
      <c r="AN1241" s="1909"/>
      <c r="AO1241" s="1909"/>
      <c r="AP1241" s="1909"/>
      <c r="AQ1241" s="1909"/>
      <c r="AR1241" s="1909"/>
      <c r="AS1241" s="1909"/>
      <c r="AT1241" s="1909"/>
      <c r="AU1241" s="1909"/>
      <c r="AV1241" s="1909"/>
      <c r="AW1241" s="1909"/>
      <c r="AX1241" s="1909"/>
      <c r="AY1241" s="1909"/>
      <c r="AZ1241" s="1909"/>
      <c r="BA1241" s="1909"/>
      <c r="BB1241" s="1909"/>
      <c r="BC1241" s="1909"/>
      <c r="BD1241" s="1909"/>
      <c r="BE1241" s="1909"/>
      <c r="BF1241" s="1909"/>
      <c r="BG1241" s="1909"/>
      <c r="BH1241" s="1909"/>
      <c r="BI1241" s="1909"/>
    </row>
    <row r="1242" spans="1:61">
      <c r="A1242" s="1956"/>
      <c r="B1242" s="1955"/>
      <c r="C1242" s="1955"/>
      <c r="D1242" s="1955"/>
      <c r="E1242" s="1955"/>
      <c r="F1242" s="1955"/>
      <c r="G1242" s="1955"/>
      <c r="H1242" s="1909"/>
      <c r="I1242" s="1909"/>
      <c r="J1242" s="1909"/>
      <c r="K1242" s="1909"/>
      <c r="L1242" s="1909"/>
      <c r="M1242" s="1909"/>
      <c r="N1242" s="1909"/>
      <c r="O1242" s="1909"/>
      <c r="P1242" s="1909"/>
      <c r="Q1242" s="1909"/>
      <c r="R1242" s="1909"/>
      <c r="S1242" s="1909"/>
      <c r="T1242" s="1909"/>
      <c r="U1242" s="1909"/>
      <c r="V1242" s="1909"/>
      <c r="W1242" s="1909"/>
      <c r="X1242" s="1909"/>
      <c r="Y1242" s="1909"/>
      <c r="Z1242" s="1909"/>
      <c r="AA1242" s="1909"/>
      <c r="AB1242" s="1909"/>
      <c r="AC1242" s="1909"/>
      <c r="AD1242" s="1909"/>
      <c r="AE1242" s="1909"/>
      <c r="AF1242" s="1909"/>
      <c r="AG1242" s="1909"/>
      <c r="AH1242" s="1909"/>
      <c r="AI1242" s="1909"/>
      <c r="AJ1242" s="1909"/>
      <c r="AK1242" s="1909"/>
      <c r="AL1242" s="1909"/>
      <c r="AM1242" s="1909"/>
      <c r="AN1242" s="1909"/>
      <c r="AO1242" s="1909"/>
      <c r="AP1242" s="1909"/>
      <c r="AQ1242" s="1909"/>
      <c r="AR1242" s="1909"/>
      <c r="AS1242" s="1909"/>
      <c r="AT1242" s="1909"/>
      <c r="AU1242" s="1909"/>
      <c r="AV1242" s="1909"/>
      <c r="AW1242" s="1909"/>
      <c r="AX1242" s="1909"/>
      <c r="AY1242" s="1909"/>
      <c r="AZ1242" s="1909"/>
      <c r="BA1242" s="1909"/>
      <c r="BB1242" s="1909"/>
      <c r="BC1242" s="1909"/>
      <c r="BD1242" s="1909"/>
      <c r="BE1242" s="1909"/>
      <c r="BF1242" s="1909"/>
      <c r="BG1242" s="1909"/>
      <c r="BH1242" s="1909"/>
      <c r="BI1242" s="1909"/>
    </row>
    <row r="1243" spans="1:61">
      <c r="A1243" s="1956"/>
      <c r="B1243" s="1955"/>
      <c r="C1243" s="1955"/>
      <c r="D1243" s="1955"/>
      <c r="E1243" s="1955"/>
      <c r="F1243" s="1955"/>
      <c r="G1243" s="1955"/>
      <c r="H1243" s="1909"/>
      <c r="I1243" s="1909"/>
      <c r="J1243" s="1909"/>
      <c r="K1243" s="1909"/>
      <c r="L1243" s="1909"/>
      <c r="M1243" s="1909"/>
      <c r="N1243" s="1909"/>
      <c r="O1243" s="1909"/>
      <c r="P1243" s="1909"/>
      <c r="Q1243" s="1909"/>
      <c r="R1243" s="1909"/>
      <c r="S1243" s="1909"/>
      <c r="T1243" s="1909"/>
      <c r="U1243" s="1909"/>
      <c r="V1243" s="1909"/>
      <c r="W1243" s="1909"/>
      <c r="X1243" s="1909"/>
      <c r="Y1243" s="1909"/>
      <c r="Z1243" s="1909"/>
      <c r="AA1243" s="1909"/>
      <c r="AB1243" s="1909"/>
      <c r="AC1243" s="1909"/>
      <c r="AD1243" s="1909"/>
      <c r="AE1243" s="1909"/>
      <c r="AF1243" s="1909"/>
      <c r="AG1243" s="1909"/>
      <c r="AH1243" s="1909"/>
      <c r="AI1243" s="1909"/>
      <c r="AJ1243" s="1909"/>
      <c r="AK1243" s="1909"/>
      <c r="AL1243" s="1909"/>
      <c r="AM1243" s="1909"/>
      <c r="AN1243" s="1909"/>
      <c r="AO1243" s="1909"/>
      <c r="AP1243" s="1909"/>
      <c r="AQ1243" s="1909"/>
      <c r="AR1243" s="1909"/>
      <c r="AS1243" s="1909"/>
      <c r="AT1243" s="1909"/>
      <c r="AU1243" s="1909"/>
      <c r="AV1243" s="1909"/>
      <c r="AW1243" s="1909"/>
      <c r="AX1243" s="1909"/>
      <c r="AY1243" s="1909"/>
      <c r="AZ1243" s="1909"/>
      <c r="BA1243" s="1909"/>
      <c r="BB1243" s="1909"/>
      <c r="BC1243" s="1909"/>
      <c r="BD1243" s="1909"/>
      <c r="BE1243" s="1909"/>
      <c r="BF1243" s="1909"/>
      <c r="BG1243" s="1909"/>
      <c r="BH1243" s="1909"/>
      <c r="BI1243" s="1909"/>
    </row>
    <row r="1244" spans="1:61">
      <c r="A1244" s="1956"/>
      <c r="B1244" s="1955"/>
      <c r="C1244" s="1955"/>
      <c r="D1244" s="1955"/>
      <c r="E1244" s="1955"/>
      <c r="F1244" s="1955"/>
      <c r="G1244" s="1955"/>
      <c r="H1244" s="1909"/>
      <c r="I1244" s="1909"/>
      <c r="J1244" s="1909"/>
      <c r="K1244" s="1909"/>
      <c r="L1244" s="1909"/>
      <c r="M1244" s="1909"/>
      <c r="N1244" s="1909"/>
      <c r="O1244" s="1909"/>
      <c r="P1244" s="1909"/>
      <c r="Q1244" s="1909"/>
      <c r="R1244" s="1909"/>
      <c r="S1244" s="1909"/>
      <c r="T1244" s="1909"/>
      <c r="U1244" s="1909"/>
      <c r="V1244" s="1909"/>
      <c r="W1244" s="1909"/>
      <c r="X1244" s="1909"/>
      <c r="Y1244" s="1909"/>
      <c r="Z1244" s="1909"/>
      <c r="AA1244" s="1909"/>
      <c r="AB1244" s="1909"/>
      <c r="AC1244" s="1909"/>
      <c r="AD1244" s="1909"/>
      <c r="AE1244" s="1909"/>
      <c r="AF1244" s="1909"/>
      <c r="AG1244" s="1909"/>
      <c r="AH1244" s="1909"/>
      <c r="AI1244" s="1909"/>
      <c r="AJ1244" s="1909"/>
      <c r="AK1244" s="1909"/>
      <c r="AL1244" s="1909"/>
      <c r="AM1244" s="1909"/>
      <c r="AN1244" s="1909"/>
      <c r="AO1244" s="1909"/>
      <c r="AP1244" s="1909"/>
      <c r="AQ1244" s="1909"/>
      <c r="AR1244" s="1909"/>
      <c r="AS1244" s="1909"/>
      <c r="AT1244" s="1909"/>
      <c r="AU1244" s="1909"/>
      <c r="AV1244" s="1909"/>
      <c r="AW1244" s="1909"/>
      <c r="AX1244" s="1909"/>
      <c r="AY1244" s="1909"/>
      <c r="AZ1244" s="1909"/>
      <c r="BA1244" s="1909"/>
      <c r="BB1244" s="1909"/>
      <c r="BC1244" s="1909"/>
      <c r="BD1244" s="1909"/>
      <c r="BE1244" s="1909"/>
      <c r="BF1244" s="1909"/>
      <c r="BG1244" s="1909"/>
      <c r="BH1244" s="1909"/>
      <c r="BI1244" s="1909"/>
    </row>
    <row r="1245" spans="1:61">
      <c r="A1245" s="1956"/>
      <c r="B1245" s="1955"/>
      <c r="C1245" s="1955"/>
      <c r="D1245" s="1955"/>
      <c r="E1245" s="1955"/>
      <c r="F1245" s="1955"/>
      <c r="G1245" s="1955"/>
      <c r="H1245" s="1909"/>
      <c r="I1245" s="1909"/>
      <c r="J1245" s="1909"/>
      <c r="K1245" s="1909"/>
      <c r="L1245" s="1909"/>
      <c r="M1245" s="1909"/>
      <c r="N1245" s="1909"/>
      <c r="O1245" s="1909"/>
      <c r="P1245" s="1909"/>
      <c r="Q1245" s="1909"/>
      <c r="R1245" s="1909"/>
      <c r="S1245" s="1909"/>
      <c r="T1245" s="1909"/>
      <c r="U1245" s="1909"/>
      <c r="V1245" s="1909"/>
      <c r="W1245" s="1909"/>
      <c r="X1245" s="1909"/>
      <c r="Y1245" s="1909"/>
      <c r="Z1245" s="1909"/>
      <c r="AA1245" s="1909"/>
      <c r="AB1245" s="1909"/>
      <c r="AC1245" s="1909"/>
      <c r="AD1245" s="1909"/>
      <c r="AE1245" s="1909"/>
      <c r="AF1245" s="1909"/>
      <c r="AG1245" s="1909"/>
      <c r="AH1245" s="1909"/>
      <c r="AI1245" s="1909"/>
      <c r="AJ1245" s="1909"/>
      <c r="AK1245" s="1909"/>
      <c r="AL1245" s="1909"/>
      <c r="AM1245" s="1909"/>
      <c r="AN1245" s="1909"/>
      <c r="AO1245" s="1909"/>
      <c r="AP1245" s="1909"/>
      <c r="AQ1245" s="1909"/>
      <c r="AR1245" s="1909"/>
      <c r="AS1245" s="1909"/>
      <c r="AT1245" s="1909"/>
      <c r="AU1245" s="1909"/>
      <c r="AV1245" s="1909"/>
      <c r="AW1245" s="1909"/>
      <c r="AX1245" s="1909"/>
      <c r="AY1245" s="1909"/>
      <c r="AZ1245" s="1909"/>
      <c r="BA1245" s="1909"/>
      <c r="BB1245" s="1909"/>
      <c r="BC1245" s="1909"/>
      <c r="BD1245" s="1909"/>
      <c r="BE1245" s="1909"/>
      <c r="BF1245" s="1909"/>
      <c r="BG1245" s="1909"/>
      <c r="BH1245" s="1909"/>
      <c r="BI1245" s="1909"/>
    </row>
    <row r="1246" spans="1:61">
      <c r="A1246" s="1956"/>
      <c r="B1246" s="1955"/>
      <c r="C1246" s="1955"/>
      <c r="D1246" s="1955"/>
      <c r="E1246" s="1955"/>
      <c r="F1246" s="1955"/>
      <c r="G1246" s="1955"/>
      <c r="H1246" s="1909"/>
      <c r="I1246" s="1909"/>
      <c r="J1246" s="1909"/>
      <c r="K1246" s="1909"/>
      <c r="L1246" s="1909"/>
      <c r="M1246" s="1909"/>
      <c r="N1246" s="1909"/>
      <c r="O1246" s="1909"/>
      <c r="P1246" s="1909"/>
      <c r="Q1246" s="1909"/>
      <c r="R1246" s="1909"/>
      <c r="S1246" s="1909"/>
      <c r="T1246" s="1909"/>
      <c r="U1246" s="1909"/>
      <c r="V1246" s="1909"/>
      <c r="W1246" s="1909"/>
      <c r="X1246" s="1909"/>
      <c r="Y1246" s="1909"/>
      <c r="Z1246" s="1909"/>
      <c r="AA1246" s="1909"/>
      <c r="AB1246" s="1909"/>
      <c r="AC1246" s="1909"/>
      <c r="AD1246" s="1909"/>
      <c r="AE1246" s="1909"/>
      <c r="AF1246" s="1909"/>
      <c r="AG1246" s="1909"/>
      <c r="AH1246" s="1909"/>
      <c r="AI1246" s="1909"/>
      <c r="AJ1246" s="1909"/>
      <c r="AK1246" s="1909"/>
      <c r="AL1246" s="1909"/>
      <c r="AM1246" s="1909"/>
      <c r="AN1246" s="1909"/>
      <c r="AO1246" s="1909"/>
      <c r="AP1246" s="1909"/>
      <c r="AQ1246" s="1909"/>
      <c r="AR1246" s="1909"/>
      <c r="AS1246" s="1909"/>
      <c r="AT1246" s="1909"/>
      <c r="AU1246" s="1909"/>
      <c r="AV1246" s="1909"/>
      <c r="AW1246" s="1909"/>
      <c r="AX1246" s="1909"/>
      <c r="AY1246" s="1909"/>
      <c r="AZ1246" s="1909"/>
      <c r="BA1246" s="1909"/>
      <c r="BB1246" s="1909"/>
      <c r="BC1246" s="1909"/>
      <c r="BD1246" s="1909"/>
      <c r="BE1246" s="1909"/>
      <c r="BF1246" s="1909"/>
      <c r="BG1246" s="1909"/>
      <c r="BH1246" s="1909"/>
      <c r="BI1246" s="1909"/>
    </row>
    <row r="1247" spans="1:61">
      <c r="A1247" s="1956"/>
      <c r="B1247" s="1955"/>
      <c r="C1247" s="1955"/>
      <c r="D1247" s="1955"/>
      <c r="E1247" s="1955"/>
      <c r="F1247" s="1955"/>
      <c r="G1247" s="1955"/>
      <c r="H1247" s="1909"/>
      <c r="I1247" s="1909"/>
      <c r="J1247" s="1909"/>
      <c r="K1247" s="1909"/>
      <c r="L1247" s="1909"/>
      <c r="M1247" s="1909"/>
      <c r="N1247" s="1909"/>
      <c r="O1247" s="1909"/>
      <c r="P1247" s="1909"/>
      <c r="Q1247" s="1909"/>
      <c r="R1247" s="1909"/>
      <c r="S1247" s="1909"/>
      <c r="T1247" s="1909"/>
      <c r="U1247" s="1909"/>
      <c r="V1247" s="1909"/>
      <c r="W1247" s="1909"/>
      <c r="X1247" s="1909"/>
      <c r="Y1247" s="1909"/>
      <c r="Z1247" s="1909"/>
      <c r="AA1247" s="1909"/>
      <c r="AB1247" s="1909"/>
      <c r="AC1247" s="1909"/>
      <c r="AD1247" s="1909"/>
      <c r="AE1247" s="1909"/>
      <c r="AF1247" s="1909"/>
      <c r="AG1247" s="1909"/>
      <c r="AH1247" s="1909"/>
      <c r="AI1247" s="1909"/>
      <c r="AJ1247" s="1909"/>
      <c r="AK1247" s="1909"/>
      <c r="AL1247" s="1909"/>
      <c r="AM1247" s="1909"/>
      <c r="AN1247" s="1909"/>
      <c r="AO1247" s="1909"/>
      <c r="AP1247" s="1909"/>
      <c r="AQ1247" s="1909"/>
      <c r="AR1247" s="1909"/>
      <c r="AS1247" s="1909"/>
      <c r="AT1247" s="1909"/>
      <c r="AU1247" s="1909"/>
      <c r="AV1247" s="1909"/>
      <c r="AW1247" s="1909"/>
      <c r="AX1247" s="1909"/>
      <c r="AY1247" s="1909"/>
      <c r="AZ1247" s="1909"/>
      <c r="BA1247" s="1909"/>
      <c r="BB1247" s="1909"/>
      <c r="BC1247" s="1909"/>
      <c r="BD1247" s="1909"/>
      <c r="BE1247" s="1909"/>
      <c r="BF1247" s="1909"/>
      <c r="BG1247" s="1909"/>
      <c r="BH1247" s="1909"/>
      <c r="BI1247" s="1909"/>
    </row>
    <row r="1248" spans="1:61">
      <c r="A1248" s="1956"/>
      <c r="B1248" s="1955"/>
      <c r="C1248" s="1955"/>
      <c r="D1248" s="1955"/>
      <c r="E1248" s="1955"/>
      <c r="F1248" s="1955"/>
      <c r="G1248" s="1955"/>
      <c r="H1248" s="1909"/>
      <c r="I1248" s="1909"/>
      <c r="J1248" s="1909"/>
      <c r="K1248" s="1909"/>
      <c r="L1248" s="1909"/>
      <c r="M1248" s="1909"/>
      <c r="N1248" s="1909"/>
      <c r="O1248" s="1909"/>
      <c r="P1248" s="1909"/>
      <c r="Q1248" s="1909"/>
      <c r="R1248" s="1909"/>
      <c r="S1248" s="1909"/>
      <c r="T1248" s="1909"/>
      <c r="U1248" s="1909"/>
      <c r="V1248" s="1909"/>
      <c r="W1248" s="1909"/>
      <c r="X1248" s="1909"/>
      <c r="Y1248" s="1909"/>
      <c r="Z1248" s="1909"/>
      <c r="AA1248" s="1909"/>
      <c r="AB1248" s="1909"/>
      <c r="AC1248" s="1909"/>
      <c r="AD1248" s="1909"/>
      <c r="AE1248" s="1909"/>
      <c r="AF1248" s="1909"/>
      <c r="AG1248" s="1909"/>
      <c r="AH1248" s="1909"/>
      <c r="AI1248" s="1909"/>
      <c r="AJ1248" s="1909"/>
      <c r="AK1248" s="1909"/>
      <c r="AL1248" s="1909"/>
      <c r="AM1248" s="1909"/>
      <c r="AN1248" s="1909"/>
      <c r="AO1248" s="1909"/>
      <c r="AP1248" s="1909"/>
      <c r="AQ1248" s="1909"/>
      <c r="AR1248" s="1909"/>
      <c r="AS1248" s="1909"/>
      <c r="AT1248" s="1909"/>
      <c r="AU1248" s="1909"/>
      <c r="AV1248" s="1909"/>
      <c r="AW1248" s="1909"/>
      <c r="AX1248" s="1909"/>
      <c r="AY1248" s="1909"/>
      <c r="AZ1248" s="1909"/>
      <c r="BA1248" s="1909"/>
      <c r="BB1248" s="1909"/>
      <c r="BC1248" s="1909"/>
      <c r="BD1248" s="1909"/>
      <c r="BE1248" s="1909"/>
      <c r="BF1248" s="1909"/>
      <c r="BG1248" s="1909"/>
      <c r="BH1248" s="1909"/>
      <c r="BI1248" s="1909"/>
    </row>
    <row r="1249" spans="1:61">
      <c r="A1249" s="1956"/>
      <c r="B1249" s="1955"/>
      <c r="C1249" s="1955"/>
      <c r="D1249" s="1955"/>
      <c r="E1249" s="1955"/>
      <c r="F1249" s="1955"/>
      <c r="G1249" s="1955"/>
      <c r="H1249" s="1909"/>
      <c r="I1249" s="1909"/>
      <c r="J1249" s="1909"/>
      <c r="K1249" s="1909"/>
      <c r="L1249" s="1909"/>
      <c r="M1249" s="1909"/>
      <c r="N1249" s="1909"/>
      <c r="O1249" s="1909"/>
      <c r="P1249" s="1909"/>
      <c r="Q1249" s="1909"/>
      <c r="R1249" s="1909"/>
      <c r="S1249" s="1909"/>
      <c r="T1249" s="1909"/>
      <c r="U1249" s="1909"/>
      <c r="V1249" s="1909"/>
      <c r="W1249" s="1909"/>
      <c r="X1249" s="1909"/>
      <c r="Y1249" s="1909"/>
      <c r="Z1249" s="1909"/>
      <c r="AA1249" s="1909"/>
      <c r="AB1249" s="1909"/>
      <c r="AC1249" s="1909"/>
      <c r="AD1249" s="1909"/>
      <c r="AE1249" s="1909"/>
      <c r="AF1249" s="1909"/>
      <c r="AG1249" s="1909"/>
      <c r="AH1249" s="1909"/>
      <c r="AI1249" s="1909"/>
      <c r="AJ1249" s="1909"/>
      <c r="AK1249" s="1909"/>
      <c r="AL1249" s="1909"/>
      <c r="AM1249" s="1909"/>
      <c r="AN1249" s="1909"/>
      <c r="AO1249" s="1909"/>
      <c r="AP1249" s="1909"/>
      <c r="AQ1249" s="1909"/>
      <c r="AR1249" s="1909"/>
      <c r="AS1249" s="1909"/>
      <c r="AT1249" s="1909"/>
      <c r="AU1249" s="1909"/>
      <c r="AV1249" s="1909"/>
      <c r="AW1249" s="1909"/>
      <c r="AX1249" s="1909"/>
      <c r="AY1249" s="1909"/>
      <c r="AZ1249" s="1909"/>
      <c r="BA1249" s="1909"/>
      <c r="BB1249" s="1909"/>
      <c r="BC1249" s="1909"/>
      <c r="BD1249" s="1909"/>
      <c r="BE1249" s="1909"/>
      <c r="BF1249" s="1909"/>
      <c r="BG1249" s="1909"/>
      <c r="BH1249" s="1909"/>
      <c r="BI1249" s="1909"/>
    </row>
    <row r="1250" spans="1:61">
      <c r="A1250" s="1956"/>
      <c r="B1250" s="1955"/>
      <c r="C1250" s="1955"/>
      <c r="D1250" s="1955"/>
      <c r="E1250" s="1955"/>
      <c r="F1250" s="1955"/>
      <c r="G1250" s="1955"/>
      <c r="H1250" s="1909"/>
      <c r="I1250" s="1909"/>
      <c r="J1250" s="1909"/>
      <c r="K1250" s="1909"/>
      <c r="L1250" s="1909"/>
      <c r="M1250" s="1909"/>
      <c r="N1250" s="1909"/>
      <c r="O1250" s="1909"/>
      <c r="P1250" s="1909"/>
      <c r="Q1250" s="1909"/>
      <c r="R1250" s="1909"/>
      <c r="S1250" s="1909"/>
      <c r="T1250" s="1909"/>
      <c r="U1250" s="1909"/>
      <c r="V1250" s="1909"/>
      <c r="W1250" s="1909"/>
      <c r="X1250" s="1909"/>
      <c r="Y1250" s="1909"/>
      <c r="Z1250" s="1909"/>
      <c r="AA1250" s="1909"/>
      <c r="AB1250" s="1909"/>
      <c r="AC1250" s="1909"/>
      <c r="AD1250" s="1909"/>
      <c r="AE1250" s="1909"/>
      <c r="AF1250" s="1909"/>
      <c r="AG1250" s="1909"/>
      <c r="AH1250" s="1909"/>
      <c r="AI1250" s="1909"/>
      <c r="AJ1250" s="1909"/>
      <c r="AK1250" s="1909"/>
      <c r="AL1250" s="1909"/>
      <c r="AM1250" s="1909"/>
      <c r="AN1250" s="1909"/>
      <c r="AO1250" s="1909"/>
      <c r="AP1250" s="1909"/>
      <c r="AQ1250" s="1909"/>
      <c r="AR1250" s="1909"/>
      <c r="AS1250" s="1909"/>
      <c r="AT1250" s="1909"/>
      <c r="AU1250" s="1909"/>
      <c r="AV1250" s="1909"/>
      <c r="AW1250" s="1909"/>
      <c r="AX1250" s="1909"/>
      <c r="AY1250" s="1909"/>
      <c r="AZ1250" s="1909"/>
      <c r="BA1250" s="1909"/>
      <c r="BB1250" s="1909"/>
      <c r="BC1250" s="1909"/>
      <c r="BD1250" s="1909"/>
      <c r="BE1250" s="1909"/>
      <c r="BF1250" s="1909"/>
      <c r="BG1250" s="1909"/>
      <c r="BH1250" s="1909"/>
      <c r="BI1250" s="1909"/>
    </row>
    <row r="1251" spans="1:61">
      <c r="A1251" s="1956"/>
      <c r="B1251" s="1955"/>
      <c r="C1251" s="1955"/>
      <c r="D1251" s="1955"/>
      <c r="E1251" s="1955"/>
      <c r="F1251" s="1955"/>
      <c r="G1251" s="1955"/>
      <c r="H1251" s="1909"/>
      <c r="I1251" s="1909"/>
      <c r="J1251" s="1909"/>
      <c r="K1251" s="1909"/>
      <c r="L1251" s="1909"/>
      <c r="M1251" s="1909"/>
      <c r="N1251" s="1909"/>
      <c r="O1251" s="1909"/>
      <c r="P1251" s="1909"/>
      <c r="Q1251" s="1909"/>
      <c r="R1251" s="1909"/>
      <c r="S1251" s="1909"/>
      <c r="T1251" s="1909"/>
      <c r="U1251" s="1909"/>
      <c r="V1251" s="1909"/>
      <c r="W1251" s="1909"/>
      <c r="X1251" s="1909"/>
      <c r="Y1251" s="1909"/>
      <c r="Z1251" s="1909"/>
      <c r="AA1251" s="1909"/>
      <c r="AB1251" s="1909"/>
      <c r="AC1251" s="1909"/>
      <c r="AD1251" s="1909"/>
      <c r="AE1251" s="1909"/>
      <c r="AF1251" s="1909"/>
      <c r="AG1251" s="1909"/>
      <c r="AH1251" s="1909"/>
      <c r="AI1251" s="1909"/>
      <c r="AJ1251" s="1909"/>
      <c r="AK1251" s="1909"/>
      <c r="AL1251" s="1909"/>
      <c r="AM1251" s="1909"/>
      <c r="AN1251" s="1909"/>
      <c r="AO1251" s="1909"/>
      <c r="AP1251" s="1909"/>
      <c r="AQ1251" s="1909"/>
      <c r="AR1251" s="1909"/>
      <c r="AS1251" s="1909"/>
      <c r="AT1251" s="1909"/>
      <c r="AU1251" s="1909"/>
      <c r="AV1251" s="1909"/>
      <c r="AW1251" s="1909"/>
      <c r="AX1251" s="1909"/>
      <c r="AY1251" s="1909"/>
      <c r="AZ1251" s="1909"/>
      <c r="BA1251" s="1909"/>
      <c r="BB1251" s="1909"/>
      <c r="BC1251" s="1909"/>
      <c r="BD1251" s="1909"/>
      <c r="BE1251" s="1909"/>
      <c r="BF1251" s="1909"/>
      <c r="BG1251" s="1909"/>
      <c r="BH1251" s="1909"/>
      <c r="BI1251" s="1909"/>
    </row>
    <row r="1252" spans="1:61">
      <c r="A1252" s="1956"/>
      <c r="B1252" s="1955"/>
      <c r="C1252" s="1955"/>
      <c r="D1252" s="1955"/>
      <c r="E1252" s="1955"/>
      <c r="F1252" s="1955"/>
      <c r="G1252" s="1955"/>
      <c r="H1252" s="1909"/>
      <c r="I1252" s="1909"/>
      <c r="J1252" s="1909"/>
      <c r="K1252" s="1909"/>
      <c r="L1252" s="1909"/>
      <c r="M1252" s="1909"/>
      <c r="N1252" s="1909"/>
      <c r="O1252" s="1909"/>
      <c r="P1252" s="1909"/>
      <c r="Q1252" s="1909"/>
      <c r="R1252" s="1909"/>
      <c r="S1252" s="1909"/>
      <c r="T1252" s="1909"/>
      <c r="U1252" s="1909"/>
      <c r="V1252" s="1909"/>
      <c r="W1252" s="1909"/>
      <c r="X1252" s="1909"/>
      <c r="Y1252" s="1909"/>
      <c r="Z1252" s="1909"/>
      <c r="AA1252" s="1909"/>
      <c r="AB1252" s="1909"/>
      <c r="AC1252" s="1909"/>
      <c r="AD1252" s="1909"/>
      <c r="AE1252" s="1909"/>
      <c r="AF1252" s="1909"/>
      <c r="AG1252" s="1909"/>
      <c r="AH1252" s="1909"/>
      <c r="AI1252" s="1909"/>
      <c r="AJ1252" s="1909"/>
      <c r="AK1252" s="1909"/>
      <c r="AL1252" s="1909"/>
      <c r="AM1252" s="1909"/>
      <c r="AN1252" s="1909"/>
      <c r="AO1252" s="1909"/>
      <c r="AP1252" s="1909"/>
      <c r="AQ1252" s="1909"/>
      <c r="AR1252" s="1909"/>
      <c r="AS1252" s="1909"/>
      <c r="AT1252" s="1909"/>
      <c r="AU1252" s="1909"/>
      <c r="AV1252" s="1909"/>
      <c r="AW1252" s="1909"/>
      <c r="AX1252" s="1909"/>
      <c r="AY1252" s="1909"/>
      <c r="AZ1252" s="1909"/>
      <c r="BA1252" s="1909"/>
      <c r="BB1252" s="1909"/>
      <c r="BC1252" s="1909"/>
      <c r="BD1252" s="1909"/>
      <c r="BE1252" s="1909"/>
      <c r="BF1252" s="1909"/>
      <c r="BG1252" s="1909"/>
      <c r="BH1252" s="1909"/>
      <c r="BI1252" s="1909"/>
    </row>
    <row r="1253" spans="1:61">
      <c r="A1253" s="1956"/>
      <c r="B1253" s="1955"/>
      <c r="C1253" s="1955"/>
      <c r="D1253" s="1955"/>
      <c r="E1253" s="1955"/>
      <c r="F1253" s="1955"/>
      <c r="G1253" s="1955"/>
      <c r="H1253" s="1909"/>
      <c r="I1253" s="1909"/>
      <c r="J1253" s="1909"/>
      <c r="K1253" s="1909"/>
      <c r="L1253" s="1909"/>
      <c r="M1253" s="1909"/>
      <c r="N1253" s="1909"/>
      <c r="O1253" s="1909"/>
      <c r="P1253" s="1909"/>
      <c r="Q1253" s="1909"/>
      <c r="R1253" s="1909"/>
      <c r="S1253" s="1909"/>
      <c r="T1253" s="1909"/>
      <c r="U1253" s="1909"/>
      <c r="V1253" s="1909"/>
      <c r="W1253" s="1909"/>
      <c r="X1253" s="1909"/>
      <c r="Y1253" s="1909"/>
      <c r="Z1253" s="1909"/>
      <c r="AA1253" s="1909"/>
      <c r="AB1253" s="1909"/>
      <c r="AC1253" s="1909"/>
      <c r="AD1253" s="1909"/>
      <c r="AE1253" s="1909"/>
      <c r="AF1253" s="1909"/>
      <c r="AG1253" s="1909"/>
      <c r="AH1253" s="1909"/>
      <c r="AI1253" s="1909"/>
      <c r="AJ1253" s="1909"/>
      <c r="AK1253" s="1909"/>
      <c r="AL1253" s="1909"/>
      <c r="AM1253" s="1909"/>
      <c r="AN1253" s="1909"/>
      <c r="AO1253" s="1909"/>
      <c r="AP1253" s="1909"/>
      <c r="AQ1253" s="1909"/>
      <c r="AR1253" s="1909"/>
      <c r="AS1253" s="1909"/>
      <c r="AT1253" s="1909"/>
      <c r="AU1253" s="1909"/>
      <c r="AV1253" s="1909"/>
      <c r="AW1253" s="1909"/>
      <c r="AX1253" s="1909"/>
      <c r="AY1253" s="1909"/>
      <c r="AZ1253" s="1909"/>
      <c r="BA1253" s="1909"/>
      <c r="BB1253" s="1909"/>
      <c r="BC1253" s="1909"/>
      <c r="BD1253" s="1909"/>
      <c r="BE1253" s="1909"/>
      <c r="BF1253" s="1909"/>
      <c r="BG1253" s="1909"/>
      <c r="BH1253" s="1909"/>
      <c r="BI1253" s="1909"/>
    </row>
    <row r="1254" spans="1:61">
      <c r="A1254" s="1956"/>
      <c r="B1254" s="1955"/>
      <c r="C1254" s="1955"/>
      <c r="D1254" s="1955"/>
      <c r="E1254" s="1955"/>
      <c r="F1254" s="1955"/>
      <c r="G1254" s="1955"/>
      <c r="H1254" s="1909"/>
      <c r="I1254" s="1909"/>
      <c r="J1254" s="1909"/>
      <c r="K1254" s="1909"/>
      <c r="L1254" s="1909"/>
      <c r="M1254" s="1909"/>
      <c r="N1254" s="1909"/>
      <c r="O1254" s="1909"/>
      <c r="P1254" s="1909"/>
      <c r="Q1254" s="1909"/>
      <c r="R1254" s="1909"/>
      <c r="S1254" s="1909"/>
      <c r="T1254" s="1909"/>
      <c r="U1254" s="1909"/>
      <c r="V1254" s="1909"/>
      <c r="W1254" s="1909"/>
      <c r="X1254" s="1909"/>
      <c r="Y1254" s="1909"/>
      <c r="Z1254" s="1909"/>
      <c r="AA1254" s="1909"/>
      <c r="AB1254" s="1909"/>
      <c r="AC1254" s="1909"/>
      <c r="AD1254" s="1909"/>
      <c r="AE1254" s="1909"/>
      <c r="AF1254" s="1909"/>
      <c r="AG1254" s="1909"/>
      <c r="AH1254" s="1909"/>
      <c r="AI1254" s="1909"/>
      <c r="AJ1254" s="1909"/>
      <c r="AK1254" s="1909"/>
      <c r="AL1254" s="1909"/>
      <c r="AM1254" s="1909"/>
      <c r="AN1254" s="1909"/>
      <c r="AO1254" s="1909"/>
      <c r="AP1254" s="1909"/>
      <c r="AQ1254" s="1909"/>
      <c r="AR1254" s="1909"/>
      <c r="AS1254" s="1909"/>
      <c r="AT1254" s="1909"/>
      <c r="AU1254" s="1909"/>
      <c r="AV1254" s="1909"/>
      <c r="AW1254" s="1909"/>
      <c r="AX1254" s="1909"/>
      <c r="AY1254" s="1909"/>
      <c r="AZ1254" s="1909"/>
      <c r="BA1254" s="1909"/>
      <c r="BB1254" s="1909"/>
      <c r="BC1254" s="1909"/>
      <c r="BD1254" s="1909"/>
      <c r="BE1254" s="1909"/>
      <c r="BF1254" s="1909"/>
      <c r="BG1254" s="1909"/>
      <c r="BH1254" s="1909"/>
      <c r="BI1254" s="1909"/>
    </row>
    <row r="1255" spans="1:61">
      <c r="A1255" s="1956"/>
      <c r="B1255" s="1955"/>
      <c r="C1255" s="1955"/>
      <c r="D1255" s="1955"/>
      <c r="E1255" s="1955"/>
      <c r="F1255" s="1955"/>
      <c r="G1255" s="1955"/>
      <c r="H1255" s="1909"/>
      <c r="I1255" s="1909"/>
      <c r="J1255" s="1909"/>
      <c r="K1255" s="1909"/>
      <c r="L1255" s="1909"/>
      <c r="M1255" s="1909"/>
      <c r="N1255" s="1909"/>
      <c r="O1255" s="1909"/>
      <c r="P1255" s="1909"/>
      <c r="Q1255" s="1909"/>
      <c r="R1255" s="1909"/>
      <c r="S1255" s="1909"/>
      <c r="T1255" s="1909"/>
      <c r="U1255" s="1909"/>
      <c r="V1255" s="1909"/>
      <c r="W1255" s="1909"/>
      <c r="X1255" s="1909"/>
      <c r="Y1255" s="1909"/>
      <c r="Z1255" s="1909"/>
      <c r="AA1255" s="1909"/>
      <c r="AB1255" s="1909"/>
      <c r="AC1255" s="1909"/>
      <c r="AD1255" s="1909"/>
      <c r="AE1255" s="1909"/>
      <c r="AF1255" s="1909"/>
      <c r="AG1255" s="1909"/>
      <c r="AH1255" s="1909"/>
      <c r="AI1255" s="1909"/>
      <c r="AJ1255" s="1909"/>
      <c r="AK1255" s="1909"/>
      <c r="AL1255" s="1909"/>
      <c r="AM1255" s="1909"/>
      <c r="AN1255" s="1909"/>
      <c r="AO1255" s="1909"/>
      <c r="AP1255" s="1909"/>
      <c r="AQ1255" s="1909"/>
      <c r="AR1255" s="1909"/>
      <c r="AS1255" s="1909"/>
      <c r="AT1255" s="1909"/>
      <c r="AU1255" s="1909"/>
      <c r="AV1255" s="1909"/>
      <c r="AW1255" s="1909"/>
      <c r="AX1255" s="1909"/>
      <c r="AY1255" s="1909"/>
      <c r="AZ1255" s="1909"/>
      <c r="BA1255" s="1909"/>
      <c r="BB1255" s="1909"/>
      <c r="BC1255" s="1909"/>
      <c r="BD1255" s="1909"/>
      <c r="BE1255" s="1909"/>
      <c r="BF1255" s="1909"/>
      <c r="BG1255" s="1909"/>
      <c r="BH1255" s="1909"/>
      <c r="BI1255" s="1909"/>
    </row>
    <row r="1256" spans="1:61">
      <c r="A1256" s="1956"/>
      <c r="B1256" s="1955"/>
      <c r="C1256" s="1955"/>
      <c r="D1256" s="1955"/>
      <c r="E1256" s="1955"/>
      <c r="F1256" s="1955"/>
      <c r="G1256" s="1955"/>
      <c r="H1256" s="1909"/>
      <c r="I1256" s="1909"/>
      <c r="J1256" s="1909"/>
      <c r="K1256" s="1909"/>
      <c r="L1256" s="1909"/>
      <c r="M1256" s="1909"/>
      <c r="N1256" s="1909"/>
      <c r="O1256" s="1909"/>
      <c r="P1256" s="1909"/>
      <c r="Q1256" s="1909"/>
      <c r="R1256" s="1909"/>
      <c r="S1256" s="1909"/>
      <c r="T1256" s="1909"/>
      <c r="U1256" s="1909"/>
      <c r="V1256" s="1909"/>
      <c r="W1256" s="1909"/>
      <c r="X1256" s="1909"/>
      <c r="Y1256" s="1909"/>
      <c r="Z1256" s="1909"/>
      <c r="AA1256" s="1909"/>
      <c r="AB1256" s="1909"/>
      <c r="AC1256" s="1909"/>
      <c r="AD1256" s="1909"/>
      <c r="AE1256" s="1909"/>
      <c r="AF1256" s="1909"/>
      <c r="AG1256" s="1909"/>
      <c r="AH1256" s="1909"/>
      <c r="AI1256" s="1909"/>
      <c r="AJ1256" s="1909"/>
      <c r="AK1256" s="1909"/>
      <c r="AL1256" s="1909"/>
      <c r="AM1256" s="1909"/>
      <c r="AN1256" s="1909"/>
      <c r="AO1256" s="1909"/>
      <c r="AP1256" s="1909"/>
      <c r="AQ1256" s="1909"/>
      <c r="AR1256" s="1909"/>
      <c r="AS1256" s="1909"/>
      <c r="AT1256" s="1909"/>
      <c r="AU1256" s="1909"/>
      <c r="AV1256" s="1909"/>
      <c r="AW1256" s="1909"/>
      <c r="AX1256" s="1909"/>
      <c r="AY1256" s="1909"/>
      <c r="AZ1256" s="1909"/>
      <c r="BA1256" s="1909"/>
      <c r="BB1256" s="1909"/>
      <c r="BC1256" s="1909"/>
      <c r="BD1256" s="1909"/>
      <c r="BE1256" s="1909"/>
      <c r="BF1256" s="1909"/>
      <c r="BG1256" s="1909"/>
      <c r="BH1256" s="1909"/>
      <c r="BI1256" s="1909"/>
    </row>
    <row r="1257" spans="1:61">
      <c r="A1257" s="1956"/>
      <c r="B1257" s="1955"/>
      <c r="C1257" s="1955"/>
      <c r="D1257" s="1955"/>
      <c r="E1257" s="1955"/>
      <c r="F1257" s="1955"/>
      <c r="G1257" s="1955"/>
      <c r="H1257" s="1909"/>
      <c r="I1257" s="1909"/>
      <c r="J1257" s="1909"/>
      <c r="K1257" s="1909"/>
      <c r="L1257" s="1909"/>
      <c r="M1257" s="1909"/>
      <c r="N1257" s="1909"/>
      <c r="O1257" s="1909"/>
      <c r="P1257" s="1909"/>
      <c r="Q1257" s="1909"/>
      <c r="R1257" s="1909"/>
      <c r="S1257" s="1909"/>
      <c r="T1257" s="1909"/>
      <c r="U1257" s="1909"/>
      <c r="V1257" s="1909"/>
      <c r="W1257" s="1909"/>
      <c r="X1257" s="1909"/>
      <c r="Y1257" s="1909"/>
      <c r="Z1257" s="1909"/>
      <c r="AA1257" s="1909"/>
      <c r="AB1257" s="1909"/>
      <c r="AC1257" s="1909"/>
      <c r="AD1257" s="1909"/>
      <c r="AE1257" s="1909"/>
      <c r="AF1257" s="1909"/>
      <c r="AG1257" s="1909"/>
      <c r="AH1257" s="1909"/>
      <c r="AI1257" s="1909"/>
      <c r="AJ1257" s="1909"/>
      <c r="AK1257" s="1909"/>
      <c r="AL1257" s="1909"/>
      <c r="AM1257" s="1909"/>
      <c r="AN1257" s="1909"/>
      <c r="AO1257" s="1909"/>
      <c r="AP1257" s="1909"/>
      <c r="AQ1257" s="1909"/>
      <c r="AR1257" s="1909"/>
      <c r="AS1257" s="1909"/>
      <c r="AT1257" s="1909"/>
      <c r="AU1257" s="1909"/>
      <c r="AV1257" s="1909"/>
      <c r="AW1257" s="1909"/>
      <c r="AX1257" s="1909"/>
      <c r="AY1257" s="1909"/>
      <c r="AZ1257" s="1909"/>
      <c r="BA1257" s="1909"/>
      <c r="BB1257" s="1909"/>
      <c r="BC1257" s="1909"/>
      <c r="BD1257" s="1909"/>
      <c r="BE1257" s="1909"/>
      <c r="BF1257" s="1909"/>
      <c r="BG1257" s="1909"/>
      <c r="BH1257" s="1909"/>
      <c r="BI1257" s="1909"/>
    </row>
    <row r="1258" spans="1:61">
      <c r="A1258" s="1956"/>
      <c r="B1258" s="1955"/>
      <c r="C1258" s="1955"/>
      <c r="D1258" s="1955"/>
      <c r="E1258" s="1955"/>
      <c r="F1258" s="1955"/>
      <c r="G1258" s="1955"/>
      <c r="H1258" s="1909"/>
      <c r="I1258" s="1909"/>
      <c r="J1258" s="1909"/>
      <c r="K1258" s="1909"/>
      <c r="L1258" s="1909"/>
      <c r="M1258" s="1909"/>
      <c r="N1258" s="1909"/>
      <c r="O1258" s="1909"/>
      <c r="P1258" s="1909"/>
      <c r="Q1258" s="1909"/>
      <c r="R1258" s="1909"/>
      <c r="S1258" s="1909"/>
      <c r="T1258" s="1909"/>
      <c r="U1258" s="1909"/>
      <c r="V1258" s="1909"/>
      <c r="W1258" s="1909"/>
      <c r="X1258" s="1909"/>
      <c r="Y1258" s="1909"/>
      <c r="Z1258" s="1909"/>
      <c r="AA1258" s="1909"/>
      <c r="AB1258" s="1909"/>
      <c r="AC1258" s="1909"/>
      <c r="AD1258" s="1909"/>
      <c r="AE1258" s="1909"/>
      <c r="AF1258" s="1909"/>
      <c r="AG1258" s="1909"/>
      <c r="AH1258" s="1909"/>
      <c r="AI1258" s="1909"/>
      <c r="AJ1258" s="1909"/>
      <c r="AK1258" s="1909"/>
      <c r="AL1258" s="1909"/>
      <c r="AM1258" s="1909"/>
      <c r="AN1258" s="1909"/>
      <c r="AO1258" s="1909"/>
      <c r="AP1258" s="1909"/>
      <c r="AQ1258" s="1909"/>
      <c r="AR1258" s="1909"/>
      <c r="AS1258" s="1909"/>
      <c r="AT1258" s="1909"/>
      <c r="AU1258" s="1909"/>
      <c r="AV1258" s="1909"/>
      <c r="AW1258" s="1909"/>
      <c r="AX1258" s="1909"/>
      <c r="AY1258" s="1909"/>
      <c r="AZ1258" s="1909"/>
      <c r="BA1258" s="1909"/>
      <c r="BB1258" s="1909"/>
      <c r="BC1258" s="1909"/>
      <c r="BD1258" s="1909"/>
      <c r="BE1258" s="1909"/>
      <c r="BF1258" s="1909"/>
      <c r="BG1258" s="1909"/>
      <c r="BH1258" s="1909"/>
      <c r="BI1258" s="1909"/>
    </row>
    <row r="1259" spans="1:61">
      <c r="A1259" s="1956"/>
      <c r="B1259" s="1955"/>
      <c r="C1259" s="1955"/>
      <c r="D1259" s="1955"/>
      <c r="E1259" s="1955"/>
      <c r="F1259" s="1955"/>
      <c r="G1259" s="1955"/>
      <c r="H1259" s="1909"/>
      <c r="I1259" s="1909"/>
      <c r="J1259" s="1909"/>
      <c r="K1259" s="1909"/>
      <c r="L1259" s="1909"/>
      <c r="M1259" s="1909"/>
      <c r="N1259" s="1909"/>
      <c r="O1259" s="1909"/>
      <c r="P1259" s="1909"/>
      <c r="Q1259" s="1909"/>
      <c r="R1259" s="1909"/>
      <c r="S1259" s="1909"/>
      <c r="T1259" s="1909"/>
      <c r="U1259" s="1909"/>
      <c r="V1259" s="1909"/>
      <c r="W1259" s="1909"/>
      <c r="X1259" s="1909"/>
      <c r="Y1259" s="1909"/>
      <c r="Z1259" s="1909"/>
      <c r="AA1259" s="1909"/>
      <c r="AB1259" s="1909"/>
      <c r="AC1259" s="1909"/>
      <c r="AD1259" s="1909"/>
      <c r="AE1259" s="1909"/>
      <c r="AF1259" s="1909"/>
      <c r="AG1259" s="1909"/>
      <c r="AH1259" s="1909"/>
      <c r="AI1259" s="1909"/>
      <c r="AJ1259" s="1909"/>
      <c r="AK1259" s="1909"/>
      <c r="AL1259" s="1909"/>
      <c r="AM1259" s="1909"/>
      <c r="AN1259" s="1909"/>
      <c r="AO1259" s="1909"/>
      <c r="AP1259" s="1909"/>
      <c r="AQ1259" s="1909"/>
      <c r="AR1259" s="1909"/>
      <c r="AS1259" s="1909"/>
      <c r="AT1259" s="1909"/>
      <c r="AU1259" s="1909"/>
      <c r="AV1259" s="1909"/>
      <c r="AW1259" s="1909"/>
      <c r="AX1259" s="1909"/>
      <c r="AY1259" s="1909"/>
      <c r="AZ1259" s="1909"/>
      <c r="BA1259" s="1909"/>
      <c r="BB1259" s="1909"/>
      <c r="BC1259" s="1909"/>
      <c r="BD1259" s="1909"/>
      <c r="BE1259" s="1909"/>
      <c r="BF1259" s="1909"/>
      <c r="BG1259" s="1909"/>
      <c r="BH1259" s="1909"/>
      <c r="BI1259" s="1909"/>
    </row>
    <row r="1260" spans="1:61">
      <c r="A1260" s="1956"/>
      <c r="B1260" s="1955"/>
      <c r="C1260" s="1955"/>
      <c r="D1260" s="1955"/>
      <c r="E1260" s="1955"/>
      <c r="F1260" s="1955"/>
      <c r="G1260" s="1955"/>
      <c r="H1260" s="1909"/>
      <c r="I1260" s="1909"/>
      <c r="J1260" s="1909"/>
      <c r="K1260" s="1909"/>
      <c r="L1260" s="1909"/>
      <c r="M1260" s="1909"/>
      <c r="N1260" s="1909"/>
      <c r="O1260" s="1909"/>
      <c r="P1260" s="1909"/>
      <c r="Q1260" s="1909"/>
      <c r="R1260" s="1909"/>
      <c r="S1260" s="1909"/>
      <c r="T1260" s="1909"/>
      <c r="U1260" s="1909"/>
      <c r="V1260" s="1909"/>
      <c r="W1260" s="1909"/>
      <c r="X1260" s="1909"/>
      <c r="Y1260" s="1909"/>
      <c r="Z1260" s="1909"/>
      <c r="AA1260" s="1909"/>
      <c r="AB1260" s="1909"/>
      <c r="AC1260" s="1909"/>
      <c r="AD1260" s="1909"/>
      <c r="AE1260" s="1909"/>
      <c r="AF1260" s="1909"/>
      <c r="AG1260" s="1909"/>
      <c r="AH1260" s="1909"/>
      <c r="AI1260" s="1909"/>
      <c r="AJ1260" s="1909"/>
      <c r="AK1260" s="1909"/>
      <c r="AL1260" s="1909"/>
      <c r="AM1260" s="1909"/>
      <c r="AN1260" s="1909"/>
      <c r="AO1260" s="1909"/>
      <c r="AP1260" s="1909"/>
      <c r="AQ1260" s="1909"/>
      <c r="AR1260" s="1909"/>
      <c r="AS1260" s="1909"/>
      <c r="AT1260" s="1909"/>
      <c r="AU1260" s="1909"/>
      <c r="AV1260" s="1909"/>
      <c r="AW1260" s="1909"/>
      <c r="AX1260" s="1909"/>
      <c r="AY1260" s="1909"/>
      <c r="AZ1260" s="1909"/>
      <c r="BA1260" s="1909"/>
      <c r="BB1260" s="1909"/>
      <c r="BC1260" s="1909"/>
      <c r="BD1260" s="1909"/>
      <c r="BE1260" s="1909"/>
      <c r="BF1260" s="1909"/>
      <c r="BG1260" s="1909"/>
      <c r="BH1260" s="1909"/>
      <c r="BI1260" s="1909"/>
    </row>
    <row r="1261" spans="1:61">
      <c r="A1261" s="1956"/>
      <c r="B1261" s="1955"/>
      <c r="C1261" s="1955"/>
      <c r="D1261" s="1955"/>
      <c r="E1261" s="1955"/>
      <c r="F1261" s="1955"/>
      <c r="G1261" s="1955"/>
      <c r="H1261" s="1909"/>
      <c r="I1261" s="1909"/>
      <c r="J1261" s="1909"/>
      <c r="K1261" s="1909"/>
      <c r="L1261" s="1909"/>
      <c r="M1261" s="1909"/>
      <c r="N1261" s="1909"/>
      <c r="O1261" s="1909"/>
      <c r="P1261" s="1909"/>
      <c r="Q1261" s="1909"/>
      <c r="R1261" s="1909"/>
      <c r="S1261" s="1909"/>
      <c r="T1261" s="1909"/>
      <c r="U1261" s="1909"/>
      <c r="V1261" s="1909"/>
      <c r="W1261" s="1909"/>
      <c r="X1261" s="1909"/>
      <c r="Y1261" s="1909"/>
      <c r="Z1261" s="1909"/>
      <c r="AA1261" s="1909"/>
      <c r="AB1261" s="1909"/>
      <c r="AC1261" s="1909"/>
      <c r="AD1261" s="1909"/>
      <c r="AE1261" s="1909"/>
      <c r="AF1261" s="1909"/>
      <c r="AG1261" s="1909"/>
      <c r="AH1261" s="1909"/>
      <c r="AI1261" s="1909"/>
      <c r="AJ1261" s="1909"/>
      <c r="AK1261" s="1909"/>
      <c r="AL1261" s="1909"/>
      <c r="AM1261" s="1909"/>
      <c r="AN1261" s="1909"/>
      <c r="AO1261" s="1909"/>
      <c r="AP1261" s="1909"/>
      <c r="AQ1261" s="1909"/>
      <c r="AR1261" s="1909"/>
      <c r="AS1261" s="1909"/>
      <c r="AT1261" s="1909"/>
      <c r="AU1261" s="1909"/>
      <c r="AV1261" s="1909"/>
      <c r="AW1261" s="1909"/>
      <c r="AX1261" s="1909"/>
      <c r="AY1261" s="1909"/>
      <c r="AZ1261" s="1909"/>
      <c r="BA1261" s="1909"/>
      <c r="BB1261" s="1909"/>
      <c r="BC1261" s="1909"/>
      <c r="BD1261" s="1909"/>
      <c r="BE1261" s="1909"/>
      <c r="BF1261" s="1909"/>
      <c r="BG1261" s="1909"/>
      <c r="BH1261" s="1909"/>
      <c r="BI1261" s="1909"/>
    </row>
    <row r="1262" spans="1:61">
      <c r="A1262" s="1956"/>
      <c r="B1262" s="1955"/>
      <c r="C1262" s="1955"/>
      <c r="D1262" s="1955"/>
      <c r="E1262" s="1955"/>
      <c r="F1262" s="1955"/>
      <c r="G1262" s="1955"/>
      <c r="H1262" s="1909"/>
      <c r="I1262" s="1909"/>
      <c r="J1262" s="1909"/>
      <c r="K1262" s="1909"/>
      <c r="L1262" s="1909"/>
      <c r="M1262" s="1909"/>
      <c r="N1262" s="1909"/>
      <c r="O1262" s="1909"/>
      <c r="P1262" s="1909"/>
      <c r="Q1262" s="1909"/>
      <c r="R1262" s="1909"/>
      <c r="S1262" s="1909"/>
      <c r="T1262" s="1909"/>
      <c r="U1262" s="1909"/>
      <c r="V1262" s="1909"/>
      <c r="W1262" s="1909"/>
      <c r="X1262" s="1909"/>
      <c r="Y1262" s="1909"/>
      <c r="Z1262" s="1909"/>
      <c r="AA1262" s="1909"/>
      <c r="AB1262" s="1909"/>
      <c r="AC1262" s="1909"/>
      <c r="AD1262" s="1909"/>
      <c r="AE1262" s="1909"/>
      <c r="AF1262" s="1909"/>
      <c r="AG1262" s="1909"/>
      <c r="AH1262" s="1909"/>
      <c r="AI1262" s="1909"/>
      <c r="AJ1262" s="1909"/>
      <c r="AK1262" s="1909"/>
      <c r="AL1262" s="1909"/>
      <c r="AM1262" s="1909"/>
      <c r="AN1262" s="1909"/>
      <c r="AO1262" s="1909"/>
      <c r="AP1262" s="1909"/>
      <c r="AQ1262" s="1909"/>
      <c r="AR1262" s="1909"/>
      <c r="AS1262" s="1909"/>
      <c r="AT1262" s="1909"/>
      <c r="AU1262" s="1909"/>
      <c r="AV1262" s="1909"/>
      <c r="AW1262" s="1909"/>
      <c r="AX1262" s="1909"/>
      <c r="AY1262" s="1909"/>
      <c r="AZ1262" s="1909"/>
      <c r="BA1262" s="1909"/>
      <c r="BB1262" s="1909"/>
      <c r="BC1262" s="1909"/>
      <c r="BD1262" s="1909"/>
      <c r="BE1262" s="1909"/>
      <c r="BF1262" s="1909"/>
      <c r="BG1262" s="1909"/>
      <c r="BH1262" s="1909"/>
      <c r="BI1262" s="1909"/>
    </row>
    <row r="1263" spans="1:61">
      <c r="A1263" s="1956"/>
      <c r="B1263" s="1955"/>
      <c r="C1263" s="1955"/>
      <c r="D1263" s="1955"/>
      <c r="E1263" s="1955"/>
      <c r="F1263" s="1955"/>
      <c r="G1263" s="1955"/>
      <c r="H1263" s="1909"/>
      <c r="I1263" s="1909"/>
      <c r="J1263" s="1909"/>
      <c r="K1263" s="1909"/>
      <c r="L1263" s="1909"/>
      <c r="M1263" s="1909"/>
      <c r="N1263" s="1909"/>
      <c r="O1263" s="1909"/>
      <c r="P1263" s="1909"/>
      <c r="Q1263" s="1909"/>
      <c r="R1263" s="1909"/>
      <c r="S1263" s="1909"/>
      <c r="T1263" s="1909"/>
      <c r="U1263" s="1909"/>
      <c r="V1263" s="1909"/>
      <c r="W1263" s="1909"/>
      <c r="X1263" s="1909"/>
      <c r="Y1263" s="1909"/>
      <c r="Z1263" s="1909"/>
      <c r="AA1263" s="1909"/>
      <c r="AB1263" s="1909"/>
      <c r="AC1263" s="1909"/>
      <c r="AD1263" s="1909"/>
      <c r="AE1263" s="1909"/>
      <c r="AF1263" s="1909"/>
      <c r="AG1263" s="1909"/>
      <c r="AH1263" s="1909"/>
      <c r="AI1263" s="1909"/>
      <c r="AJ1263" s="1909"/>
      <c r="AK1263" s="1909"/>
      <c r="AL1263" s="1909"/>
      <c r="AM1263" s="1909"/>
      <c r="AN1263" s="1909"/>
      <c r="AO1263" s="1909"/>
      <c r="AP1263" s="1909"/>
      <c r="AQ1263" s="1909"/>
      <c r="AR1263" s="1909"/>
      <c r="AS1263" s="1909"/>
      <c r="AT1263" s="1909"/>
      <c r="AU1263" s="1909"/>
      <c r="AV1263" s="1909"/>
      <c r="AW1263" s="1909"/>
      <c r="AX1263" s="1909"/>
      <c r="AY1263" s="1909"/>
      <c r="AZ1263" s="1909"/>
      <c r="BA1263" s="1909"/>
      <c r="BB1263" s="1909"/>
      <c r="BC1263" s="1909"/>
      <c r="BD1263" s="1909"/>
      <c r="BE1263" s="1909"/>
      <c r="BF1263" s="1909"/>
      <c r="BG1263" s="1909"/>
      <c r="BH1263" s="1909"/>
      <c r="BI1263" s="1909"/>
    </row>
    <row r="1264" spans="1:61">
      <c r="A1264" s="1956"/>
      <c r="B1264" s="1955"/>
      <c r="C1264" s="1955"/>
      <c r="D1264" s="1955"/>
      <c r="E1264" s="1955"/>
      <c r="F1264" s="1955"/>
      <c r="G1264" s="1955"/>
      <c r="H1264" s="1909"/>
      <c r="I1264" s="1909"/>
      <c r="J1264" s="1909"/>
      <c r="K1264" s="1909"/>
      <c r="L1264" s="1909"/>
      <c r="M1264" s="1909"/>
      <c r="N1264" s="1909"/>
      <c r="O1264" s="1909"/>
      <c r="P1264" s="1909"/>
      <c r="Q1264" s="1909"/>
      <c r="R1264" s="1909"/>
      <c r="S1264" s="1909"/>
      <c r="T1264" s="1909"/>
      <c r="U1264" s="1909"/>
      <c r="V1264" s="1909"/>
      <c r="W1264" s="1909"/>
      <c r="X1264" s="1909"/>
      <c r="Y1264" s="1909"/>
      <c r="Z1264" s="1909"/>
      <c r="AA1264" s="1909"/>
      <c r="AB1264" s="1909"/>
      <c r="AC1264" s="1909"/>
      <c r="AD1264" s="1909"/>
      <c r="AE1264" s="1909"/>
      <c r="AF1264" s="1909"/>
      <c r="AG1264" s="1909"/>
      <c r="AH1264" s="1909"/>
      <c r="AI1264" s="1909"/>
      <c r="AJ1264" s="1909"/>
      <c r="AK1264" s="1909"/>
      <c r="AL1264" s="1909"/>
      <c r="AM1264" s="1909"/>
      <c r="AN1264" s="1909"/>
      <c r="AO1264" s="1909"/>
      <c r="AP1264" s="1909"/>
      <c r="AQ1264" s="1909"/>
      <c r="AR1264" s="1909"/>
      <c r="AS1264" s="1909"/>
      <c r="AT1264" s="1909"/>
      <c r="AU1264" s="1909"/>
      <c r="AV1264" s="1909"/>
      <c r="AW1264" s="1909"/>
      <c r="AX1264" s="1909"/>
      <c r="AY1264" s="1909"/>
      <c r="AZ1264" s="1909"/>
      <c r="BA1264" s="1909"/>
      <c r="BB1264" s="1909"/>
      <c r="BC1264" s="1909"/>
      <c r="BD1264" s="1909"/>
      <c r="BE1264" s="1909"/>
      <c r="BF1264" s="1909"/>
      <c r="BG1264" s="1909"/>
      <c r="BH1264" s="1909"/>
      <c r="BI1264" s="1909"/>
    </row>
    <row r="1265" spans="1:61">
      <c r="A1265" s="1956"/>
      <c r="B1265" s="1955"/>
      <c r="C1265" s="1955"/>
      <c r="D1265" s="1955"/>
      <c r="E1265" s="1955"/>
      <c r="F1265" s="1955"/>
      <c r="G1265" s="1955"/>
      <c r="H1265" s="1909"/>
      <c r="I1265" s="1909"/>
      <c r="J1265" s="1909"/>
      <c r="K1265" s="1909"/>
      <c r="L1265" s="1909"/>
      <c r="M1265" s="1909"/>
      <c r="N1265" s="1909"/>
      <c r="O1265" s="1909"/>
      <c r="P1265" s="1909"/>
      <c r="Q1265" s="1909"/>
      <c r="R1265" s="1909"/>
      <c r="S1265" s="1909"/>
      <c r="T1265" s="1909"/>
      <c r="U1265" s="1909"/>
      <c r="V1265" s="1909"/>
      <c r="W1265" s="1909"/>
      <c r="X1265" s="1909"/>
      <c r="Y1265" s="1909"/>
      <c r="Z1265" s="1909"/>
      <c r="AA1265" s="1909"/>
      <c r="AB1265" s="1909"/>
      <c r="AC1265" s="1909"/>
      <c r="AD1265" s="1909"/>
      <c r="AE1265" s="1909"/>
      <c r="AF1265" s="1909"/>
      <c r="AG1265" s="1909"/>
      <c r="AH1265" s="1909"/>
      <c r="AI1265" s="1909"/>
      <c r="AJ1265" s="1909"/>
      <c r="AK1265" s="1909"/>
      <c r="AL1265" s="1909"/>
      <c r="AM1265" s="1909"/>
      <c r="AN1265" s="1909"/>
      <c r="AO1265" s="1909"/>
      <c r="AP1265" s="1909"/>
      <c r="AQ1265" s="1909"/>
      <c r="AR1265" s="1909"/>
      <c r="AS1265" s="1909"/>
      <c r="AT1265" s="1909"/>
      <c r="AU1265" s="1909"/>
      <c r="AV1265" s="1909"/>
      <c r="AW1265" s="1909"/>
      <c r="AX1265" s="1909"/>
      <c r="AY1265" s="1909"/>
      <c r="AZ1265" s="1909"/>
      <c r="BA1265" s="1909"/>
      <c r="BB1265" s="1909"/>
      <c r="BC1265" s="1909"/>
      <c r="BD1265" s="1909"/>
      <c r="BE1265" s="1909"/>
      <c r="BF1265" s="1909"/>
      <c r="BG1265" s="1909"/>
      <c r="BH1265" s="1909"/>
      <c r="BI1265" s="1909"/>
    </row>
    <row r="1266" spans="1:61">
      <c r="A1266" s="1956"/>
      <c r="B1266" s="1955"/>
      <c r="C1266" s="1955"/>
      <c r="D1266" s="1955"/>
      <c r="E1266" s="1955"/>
      <c r="F1266" s="1955"/>
      <c r="G1266" s="1955"/>
      <c r="H1266" s="1909"/>
      <c r="I1266" s="1909"/>
      <c r="J1266" s="1909"/>
      <c r="K1266" s="1909"/>
      <c r="L1266" s="1909"/>
      <c r="M1266" s="1909"/>
      <c r="N1266" s="1909"/>
      <c r="O1266" s="1909"/>
      <c r="P1266" s="1909"/>
      <c r="Q1266" s="1909"/>
      <c r="R1266" s="1909"/>
      <c r="S1266" s="1909"/>
      <c r="T1266" s="1909"/>
      <c r="U1266" s="1909"/>
      <c r="V1266" s="1909"/>
      <c r="W1266" s="1909"/>
      <c r="X1266" s="1909"/>
      <c r="Y1266" s="1909"/>
      <c r="Z1266" s="1909"/>
      <c r="AA1266" s="1909"/>
      <c r="AB1266" s="1909"/>
      <c r="AC1266" s="1909"/>
      <c r="AD1266" s="1909"/>
      <c r="AE1266" s="1909"/>
      <c r="AF1266" s="1909"/>
      <c r="AG1266" s="1909"/>
      <c r="AH1266" s="1909"/>
      <c r="AI1266" s="1909"/>
      <c r="AJ1266" s="1909"/>
      <c r="AK1266" s="1909"/>
      <c r="AL1266" s="1909"/>
      <c r="AM1266" s="1909"/>
      <c r="AN1266" s="1909"/>
      <c r="AO1266" s="1909"/>
      <c r="AP1266" s="1909"/>
      <c r="AQ1266" s="1909"/>
      <c r="AR1266" s="1909"/>
      <c r="AS1266" s="1909"/>
      <c r="AT1266" s="1909"/>
      <c r="AU1266" s="1909"/>
      <c r="AV1266" s="1909"/>
      <c r="AW1266" s="1909"/>
      <c r="AX1266" s="1909"/>
      <c r="AY1266" s="1909"/>
      <c r="AZ1266" s="1909"/>
      <c r="BA1266" s="1909"/>
      <c r="BB1266" s="1909"/>
      <c r="BC1266" s="1909"/>
      <c r="BD1266" s="1909"/>
      <c r="BE1266" s="1909"/>
      <c r="BF1266" s="1909"/>
      <c r="BG1266" s="1909"/>
      <c r="BH1266" s="1909"/>
      <c r="BI1266" s="1909"/>
    </row>
    <row r="1267" spans="1:61">
      <c r="A1267" s="1956"/>
      <c r="B1267" s="1955"/>
      <c r="C1267" s="1955"/>
      <c r="D1267" s="1955"/>
      <c r="E1267" s="1955"/>
      <c r="F1267" s="1955"/>
      <c r="G1267" s="1955"/>
      <c r="H1267" s="1909"/>
      <c r="I1267" s="1909"/>
      <c r="J1267" s="1909"/>
      <c r="K1267" s="1909"/>
      <c r="L1267" s="1909"/>
      <c r="M1267" s="1909"/>
      <c r="N1267" s="1909"/>
      <c r="O1267" s="1909"/>
      <c r="P1267" s="1909"/>
      <c r="Q1267" s="1909"/>
      <c r="R1267" s="1909"/>
      <c r="S1267" s="1909"/>
      <c r="T1267" s="1909"/>
      <c r="U1267" s="1909"/>
      <c r="V1267" s="1909"/>
      <c r="W1267" s="1909"/>
      <c r="X1267" s="1909"/>
      <c r="Y1267" s="1909"/>
      <c r="Z1267" s="1909"/>
      <c r="AA1267" s="1909"/>
      <c r="AB1267" s="1909"/>
      <c r="AC1267" s="1909"/>
      <c r="AD1267" s="1909"/>
      <c r="AE1267" s="1909"/>
      <c r="AF1267" s="1909"/>
      <c r="AG1267" s="1909"/>
      <c r="AH1267" s="1909"/>
      <c r="AI1267" s="1909"/>
      <c r="AJ1267" s="1909"/>
      <c r="AK1267" s="1909"/>
      <c r="AL1267" s="1909"/>
      <c r="AM1267" s="1909"/>
      <c r="AN1267" s="1909"/>
      <c r="AO1267" s="1909"/>
      <c r="AP1267" s="1909"/>
      <c r="AQ1267" s="1909"/>
      <c r="AR1267" s="1909"/>
      <c r="AS1267" s="1909"/>
      <c r="AT1267" s="1909"/>
      <c r="AU1267" s="1909"/>
      <c r="AV1267" s="1909"/>
      <c r="AW1267" s="1909"/>
      <c r="AX1267" s="1909"/>
      <c r="AY1267" s="1909"/>
      <c r="AZ1267" s="1909"/>
      <c r="BA1267" s="1909"/>
      <c r="BB1267" s="1909"/>
      <c r="BC1267" s="1909"/>
      <c r="BD1267" s="1909"/>
      <c r="BE1267" s="1909"/>
      <c r="BF1267" s="1909"/>
      <c r="BG1267" s="1909"/>
      <c r="BH1267" s="1909"/>
      <c r="BI1267" s="1909"/>
    </row>
    <row r="1268" spans="1:61">
      <c r="A1268" s="1956"/>
      <c r="B1268" s="1955"/>
      <c r="C1268" s="1955"/>
      <c r="D1268" s="1955"/>
      <c r="E1268" s="1955"/>
      <c r="F1268" s="1955"/>
      <c r="G1268" s="1955"/>
      <c r="H1268" s="1909"/>
      <c r="I1268" s="1909"/>
      <c r="J1268" s="1909"/>
      <c r="K1268" s="1909"/>
      <c r="L1268" s="1909"/>
      <c r="M1268" s="1909"/>
      <c r="N1268" s="1909"/>
      <c r="O1268" s="1909"/>
      <c r="P1268" s="1909"/>
      <c r="Q1268" s="1909"/>
      <c r="R1268" s="1909"/>
      <c r="S1268" s="1909"/>
      <c r="T1268" s="1909"/>
      <c r="U1268" s="1909"/>
      <c r="V1268" s="1909"/>
      <c r="W1268" s="1909"/>
      <c r="X1268" s="1909"/>
      <c r="Y1268" s="1909"/>
      <c r="Z1268" s="1909"/>
      <c r="AA1268" s="1909"/>
      <c r="AB1268" s="1909"/>
      <c r="AC1268" s="1909"/>
      <c r="AD1268" s="1909"/>
      <c r="AE1268" s="1909"/>
      <c r="AF1268" s="1909"/>
      <c r="AG1268" s="1909"/>
      <c r="AH1268" s="1909"/>
      <c r="AI1268" s="1909"/>
      <c r="AJ1268" s="1909"/>
      <c r="AK1268" s="1909"/>
      <c r="AL1268" s="1909"/>
      <c r="AM1268" s="1909"/>
      <c r="AN1268" s="1909"/>
      <c r="AO1268" s="1909"/>
      <c r="AP1268" s="1909"/>
      <c r="AQ1268" s="1909"/>
      <c r="AR1268" s="1909"/>
      <c r="AS1268" s="1909"/>
      <c r="AT1268" s="1909"/>
      <c r="AU1268" s="1909"/>
      <c r="AV1268" s="1909"/>
      <c r="AW1268" s="1909"/>
      <c r="AX1268" s="1909"/>
      <c r="AY1268" s="1909"/>
      <c r="AZ1268" s="1909"/>
      <c r="BA1268" s="1909"/>
      <c r="BB1268" s="1909"/>
      <c r="BC1268" s="1909"/>
      <c r="BD1268" s="1909"/>
      <c r="BE1268" s="1909"/>
      <c r="BF1268" s="1909"/>
      <c r="BG1268" s="1909"/>
      <c r="BH1268" s="1909"/>
      <c r="BI1268" s="1909"/>
    </row>
    <row r="1269" spans="1:61">
      <c r="A1269" s="1956"/>
      <c r="B1269" s="1955"/>
      <c r="C1269" s="1955"/>
      <c r="D1269" s="1955"/>
      <c r="E1269" s="1955"/>
      <c r="F1269" s="1955"/>
      <c r="G1269" s="1955"/>
      <c r="H1269" s="1909"/>
      <c r="I1269" s="1909"/>
      <c r="J1269" s="1909"/>
      <c r="K1269" s="1909"/>
      <c r="L1269" s="1909"/>
      <c r="M1269" s="1909"/>
      <c r="N1269" s="1909"/>
      <c r="O1269" s="1909"/>
      <c r="P1269" s="1909"/>
      <c r="Q1269" s="1909"/>
      <c r="R1269" s="1909"/>
      <c r="S1269" s="1909"/>
      <c r="T1269" s="1909"/>
      <c r="U1269" s="1909"/>
      <c r="V1269" s="1909"/>
      <c r="W1269" s="1909"/>
      <c r="X1269" s="1909"/>
      <c r="Y1269" s="1909"/>
      <c r="Z1269" s="1909"/>
      <c r="AA1269" s="1909"/>
      <c r="AB1269" s="1909"/>
      <c r="AC1269" s="1909"/>
      <c r="AD1269" s="1909"/>
      <c r="AE1269" s="1909"/>
      <c r="AF1269" s="1909"/>
      <c r="AG1269" s="1909"/>
      <c r="AH1269" s="1909"/>
      <c r="AI1269" s="1909"/>
      <c r="AJ1269" s="1909"/>
      <c r="AK1269" s="1909"/>
      <c r="AL1269" s="1909"/>
      <c r="AM1269" s="1909"/>
      <c r="AN1269" s="1909"/>
      <c r="AO1269" s="1909"/>
      <c r="AP1269" s="1909"/>
      <c r="AQ1269" s="1909"/>
      <c r="AR1269" s="1909"/>
      <c r="AS1269" s="1909"/>
      <c r="AT1269" s="1909"/>
      <c r="AU1269" s="1909"/>
      <c r="AV1269" s="1909"/>
      <c r="AW1269" s="1909"/>
      <c r="AX1269" s="1909"/>
      <c r="AY1269" s="1909"/>
      <c r="AZ1269" s="1909"/>
      <c r="BA1269" s="1909"/>
      <c r="BB1269" s="1909"/>
      <c r="BC1269" s="1909"/>
      <c r="BD1269" s="1909"/>
      <c r="BE1269" s="1909"/>
      <c r="BF1269" s="1909"/>
      <c r="BG1269" s="1909"/>
      <c r="BH1269" s="1909"/>
      <c r="BI1269" s="1909"/>
    </row>
    <row r="1270" spans="1:61">
      <c r="A1270" s="1956"/>
      <c r="B1270" s="1955"/>
      <c r="C1270" s="1955"/>
      <c r="D1270" s="1955"/>
      <c r="E1270" s="1955"/>
      <c r="F1270" s="1955"/>
      <c r="G1270" s="1955"/>
      <c r="H1270" s="1909"/>
      <c r="I1270" s="1909"/>
      <c r="J1270" s="1909"/>
      <c r="K1270" s="1909"/>
      <c r="L1270" s="1909"/>
      <c r="M1270" s="1909"/>
      <c r="N1270" s="1909"/>
      <c r="O1270" s="1909"/>
      <c r="P1270" s="1909"/>
      <c r="Q1270" s="1909"/>
      <c r="R1270" s="1909"/>
      <c r="S1270" s="1909"/>
      <c r="T1270" s="1909"/>
      <c r="U1270" s="1909"/>
      <c r="V1270" s="1909"/>
      <c r="W1270" s="1909"/>
      <c r="X1270" s="1909"/>
      <c r="Y1270" s="1909"/>
      <c r="Z1270" s="1909"/>
      <c r="AA1270" s="1909"/>
      <c r="AB1270" s="1909"/>
      <c r="AC1270" s="1909"/>
      <c r="AD1270" s="1909"/>
      <c r="AE1270" s="1909"/>
      <c r="AF1270" s="1909"/>
      <c r="AG1270" s="1909"/>
      <c r="AH1270" s="1909"/>
      <c r="AI1270" s="1909"/>
      <c r="AJ1270" s="1909"/>
      <c r="AK1270" s="1909"/>
      <c r="AL1270" s="1909"/>
      <c r="AM1270" s="1909"/>
      <c r="AN1270" s="1909"/>
      <c r="AO1270" s="1909"/>
      <c r="AP1270" s="1909"/>
      <c r="AQ1270" s="1909"/>
      <c r="AR1270" s="1909"/>
      <c r="AS1270" s="1909"/>
      <c r="AT1270" s="1909"/>
      <c r="AU1270" s="1909"/>
      <c r="AV1270" s="1909"/>
      <c r="AW1270" s="1909"/>
      <c r="AX1270" s="1909"/>
      <c r="AY1270" s="1909"/>
      <c r="AZ1270" s="1909"/>
      <c r="BA1270" s="1909"/>
      <c r="BB1270" s="1909"/>
      <c r="BC1270" s="1909"/>
      <c r="BD1270" s="1909"/>
      <c r="BE1270" s="1909"/>
      <c r="BF1270" s="1909"/>
      <c r="BG1270" s="1909"/>
      <c r="BH1270" s="1909"/>
      <c r="BI1270" s="1909"/>
    </row>
    <row r="1271" spans="1:61">
      <c r="A1271" s="1956"/>
      <c r="B1271" s="1955"/>
      <c r="C1271" s="1955"/>
      <c r="D1271" s="1955"/>
      <c r="E1271" s="1955"/>
      <c r="F1271" s="1955"/>
      <c r="G1271" s="1955"/>
      <c r="H1271" s="1909"/>
      <c r="I1271" s="1909"/>
      <c r="J1271" s="1909"/>
      <c r="K1271" s="1909"/>
      <c r="L1271" s="1909"/>
      <c r="M1271" s="1909"/>
      <c r="N1271" s="1909"/>
      <c r="O1271" s="1909"/>
      <c r="P1271" s="1909"/>
      <c r="Q1271" s="1909"/>
      <c r="R1271" s="1909"/>
      <c r="S1271" s="1909"/>
      <c r="T1271" s="1909"/>
      <c r="U1271" s="1909"/>
      <c r="V1271" s="1909"/>
      <c r="W1271" s="1909"/>
      <c r="X1271" s="1909"/>
      <c r="Y1271" s="1909"/>
      <c r="Z1271" s="1909"/>
      <c r="AA1271" s="1909"/>
      <c r="AB1271" s="1909"/>
      <c r="AC1271" s="1909"/>
      <c r="AD1271" s="1909"/>
      <c r="AE1271" s="1909"/>
      <c r="AF1271" s="1909"/>
      <c r="AG1271" s="1909"/>
      <c r="AH1271" s="1909"/>
      <c r="AI1271" s="1909"/>
      <c r="AJ1271" s="1909"/>
      <c r="AK1271" s="1909"/>
      <c r="AL1271" s="1909"/>
      <c r="AM1271" s="1909"/>
      <c r="AN1271" s="1909"/>
      <c r="AO1271" s="1909"/>
      <c r="AP1271" s="1909"/>
      <c r="AQ1271" s="1909"/>
      <c r="AR1271" s="1909"/>
      <c r="AS1271" s="1909"/>
      <c r="AT1271" s="1909"/>
      <c r="AU1271" s="1909"/>
      <c r="AV1271" s="1909"/>
      <c r="AW1271" s="1909"/>
      <c r="AX1271" s="1909"/>
      <c r="AY1271" s="1909"/>
      <c r="AZ1271" s="1909"/>
      <c r="BA1271" s="1909"/>
      <c r="BB1271" s="1909"/>
      <c r="BC1271" s="1909"/>
      <c r="BD1271" s="1909"/>
      <c r="BE1271" s="1909"/>
      <c r="BF1271" s="1909"/>
      <c r="BG1271" s="1909"/>
      <c r="BH1271" s="1909"/>
      <c r="BI1271" s="1909"/>
    </row>
    <row r="1272" spans="1:61">
      <c r="A1272" s="1956"/>
      <c r="B1272" s="1955"/>
      <c r="C1272" s="1955"/>
      <c r="D1272" s="1955"/>
      <c r="E1272" s="1955"/>
      <c r="F1272" s="1955"/>
      <c r="G1272" s="1955"/>
      <c r="H1272" s="1909"/>
      <c r="I1272" s="1909"/>
      <c r="J1272" s="1909"/>
      <c r="K1272" s="1909"/>
      <c r="L1272" s="1909"/>
      <c r="M1272" s="1909"/>
      <c r="N1272" s="1909"/>
      <c r="O1272" s="1909"/>
      <c r="P1272" s="1909"/>
      <c r="Q1272" s="1909"/>
      <c r="R1272" s="1909"/>
      <c r="S1272" s="1909"/>
      <c r="T1272" s="1909"/>
      <c r="U1272" s="1909"/>
      <c r="V1272" s="1909"/>
      <c r="W1272" s="1909"/>
      <c r="X1272" s="1909"/>
      <c r="Y1272" s="1909"/>
      <c r="Z1272" s="1909"/>
      <c r="AA1272" s="1909"/>
      <c r="AB1272" s="1909"/>
      <c r="AC1272" s="1909"/>
      <c r="AD1272" s="1909"/>
      <c r="AE1272" s="1909"/>
      <c r="AF1272" s="1909"/>
      <c r="AG1272" s="1909"/>
      <c r="AH1272" s="1909"/>
      <c r="AI1272" s="1909"/>
      <c r="AJ1272" s="1909"/>
      <c r="AK1272" s="1909"/>
      <c r="AL1272" s="1909"/>
      <c r="AM1272" s="1909"/>
      <c r="AN1272" s="1909"/>
      <c r="AO1272" s="1909"/>
      <c r="AP1272" s="1909"/>
      <c r="AQ1272" s="1909"/>
      <c r="AR1272" s="1909"/>
      <c r="AS1272" s="1909"/>
      <c r="AT1272" s="1909"/>
      <c r="AU1272" s="1909"/>
      <c r="AV1272" s="1909"/>
      <c r="AW1272" s="1909"/>
      <c r="AX1272" s="1909"/>
      <c r="AY1272" s="1909"/>
      <c r="AZ1272" s="1909"/>
      <c r="BA1272" s="1909"/>
      <c r="BB1272" s="1909"/>
      <c r="BC1272" s="1909"/>
      <c r="BD1272" s="1909"/>
      <c r="BE1272" s="1909"/>
      <c r="BF1272" s="1909"/>
      <c r="BG1272" s="1909"/>
      <c r="BH1272" s="1909"/>
      <c r="BI1272" s="1909"/>
    </row>
    <row r="1273" spans="1:61">
      <c r="A1273" s="1956"/>
      <c r="B1273" s="1955"/>
      <c r="C1273" s="1955"/>
      <c r="D1273" s="1955"/>
      <c r="E1273" s="1955"/>
      <c r="F1273" s="1955"/>
      <c r="G1273" s="1955"/>
      <c r="H1273" s="1909"/>
      <c r="I1273" s="1909"/>
      <c r="J1273" s="1909"/>
      <c r="K1273" s="1909"/>
      <c r="L1273" s="1909"/>
      <c r="M1273" s="1909"/>
      <c r="N1273" s="1909"/>
      <c r="O1273" s="1909"/>
      <c r="P1273" s="1909"/>
      <c r="Q1273" s="1909"/>
      <c r="R1273" s="1909"/>
      <c r="S1273" s="1909"/>
      <c r="T1273" s="1909"/>
      <c r="U1273" s="1909"/>
      <c r="V1273" s="1909"/>
      <c r="W1273" s="1909"/>
      <c r="X1273" s="1909"/>
      <c r="Y1273" s="1909"/>
      <c r="Z1273" s="1909"/>
      <c r="AA1273" s="1909"/>
      <c r="AB1273" s="1909"/>
      <c r="AC1273" s="1909"/>
      <c r="AD1273" s="1909"/>
      <c r="AE1273" s="1909"/>
      <c r="AF1273" s="1909"/>
      <c r="AG1273" s="1909"/>
      <c r="AH1273" s="1909"/>
      <c r="AI1273" s="1909"/>
      <c r="AJ1273" s="1909"/>
      <c r="AK1273" s="1909"/>
      <c r="AL1273" s="1909"/>
      <c r="AM1273" s="1909"/>
      <c r="AN1273" s="1909"/>
      <c r="AO1273" s="1909"/>
      <c r="AP1273" s="1909"/>
      <c r="AQ1273" s="1909"/>
      <c r="AR1273" s="1909"/>
      <c r="AS1273" s="1909"/>
      <c r="AT1273" s="1909"/>
      <c r="AU1273" s="1909"/>
      <c r="AV1273" s="1909"/>
      <c r="AW1273" s="1909"/>
      <c r="AX1273" s="1909"/>
      <c r="AY1273" s="1909"/>
      <c r="AZ1273" s="1909"/>
      <c r="BA1273" s="1909"/>
      <c r="BB1273" s="1909"/>
      <c r="BC1273" s="1909"/>
      <c r="BD1273" s="1909"/>
      <c r="BE1273" s="1909"/>
      <c r="BF1273" s="1909"/>
      <c r="BG1273" s="1909"/>
      <c r="BH1273" s="1909"/>
      <c r="BI1273" s="1909"/>
    </row>
    <row r="1274" spans="1:61">
      <c r="A1274" s="1956"/>
      <c r="B1274" s="1955"/>
      <c r="C1274" s="1955"/>
      <c r="D1274" s="1955"/>
      <c r="E1274" s="1955"/>
      <c r="F1274" s="1955"/>
      <c r="G1274" s="1955"/>
      <c r="H1274" s="1909"/>
      <c r="I1274" s="1909"/>
      <c r="J1274" s="1909"/>
      <c r="K1274" s="1909"/>
      <c r="L1274" s="1909"/>
      <c r="M1274" s="1909"/>
      <c r="N1274" s="1909"/>
      <c r="O1274" s="1909"/>
      <c r="P1274" s="1909"/>
      <c r="Q1274" s="1909"/>
      <c r="R1274" s="1909"/>
      <c r="S1274" s="1909"/>
      <c r="T1274" s="1909"/>
      <c r="U1274" s="1909"/>
      <c r="V1274" s="1909"/>
      <c r="W1274" s="1909"/>
      <c r="X1274" s="1909"/>
      <c r="Y1274" s="1909"/>
      <c r="Z1274" s="1909"/>
      <c r="AA1274" s="1909"/>
      <c r="AB1274" s="1909"/>
      <c r="AC1274" s="1909"/>
      <c r="AD1274" s="1909"/>
      <c r="AE1274" s="1909"/>
      <c r="AF1274" s="1909"/>
      <c r="AG1274" s="1909"/>
      <c r="AH1274" s="1909"/>
      <c r="AI1274" s="1909"/>
      <c r="AJ1274" s="1909"/>
      <c r="AK1274" s="1909"/>
      <c r="AL1274" s="1909"/>
      <c r="AM1274" s="1909"/>
      <c r="AN1274" s="1909"/>
      <c r="AO1274" s="1909"/>
      <c r="AP1274" s="1909"/>
      <c r="AQ1274" s="1909"/>
      <c r="AR1274" s="1909"/>
      <c r="AS1274" s="1909"/>
      <c r="AT1274" s="1909"/>
      <c r="AU1274" s="1909"/>
      <c r="AV1274" s="1909"/>
      <c r="AW1274" s="1909"/>
      <c r="AX1274" s="1909"/>
      <c r="AY1274" s="1909"/>
      <c r="AZ1274" s="1909"/>
      <c r="BA1274" s="1909"/>
      <c r="BB1274" s="1909"/>
      <c r="BC1274" s="1909"/>
      <c r="BD1274" s="1909"/>
      <c r="BE1274" s="1909"/>
      <c r="BF1274" s="1909"/>
      <c r="BG1274" s="1909"/>
      <c r="BH1274" s="1909"/>
      <c r="BI1274" s="1909"/>
    </row>
    <row r="1275" spans="1:61">
      <c r="A1275" s="1956"/>
      <c r="B1275" s="1955"/>
      <c r="C1275" s="1955"/>
      <c r="D1275" s="1955"/>
      <c r="E1275" s="1955"/>
      <c r="F1275" s="1955"/>
      <c r="G1275" s="1955"/>
      <c r="H1275" s="1909"/>
      <c r="I1275" s="1909"/>
      <c r="J1275" s="1909"/>
      <c r="K1275" s="1909"/>
      <c r="L1275" s="1909"/>
      <c r="M1275" s="1909"/>
      <c r="N1275" s="1909"/>
      <c r="O1275" s="1909"/>
      <c r="P1275" s="1909"/>
      <c r="Q1275" s="1909"/>
      <c r="R1275" s="1909"/>
      <c r="S1275" s="1909"/>
      <c r="T1275" s="1909"/>
      <c r="U1275" s="1909"/>
      <c r="V1275" s="1909"/>
      <c r="W1275" s="1909"/>
      <c r="X1275" s="1909"/>
      <c r="Y1275" s="1909"/>
      <c r="Z1275" s="1909"/>
      <c r="AA1275" s="1909"/>
      <c r="AB1275" s="1909"/>
      <c r="AC1275" s="1909"/>
      <c r="AD1275" s="1909"/>
      <c r="AE1275" s="1909"/>
      <c r="AF1275" s="1909"/>
      <c r="AG1275" s="1909"/>
      <c r="AH1275" s="1909"/>
      <c r="AI1275" s="1909"/>
      <c r="AJ1275" s="1909"/>
      <c r="AK1275" s="1909"/>
      <c r="AL1275" s="1909"/>
      <c r="AM1275" s="1909"/>
      <c r="AN1275" s="1909"/>
      <c r="AO1275" s="1909"/>
      <c r="AP1275" s="1909"/>
      <c r="AQ1275" s="1909"/>
      <c r="AR1275" s="1909"/>
      <c r="AS1275" s="1909"/>
      <c r="AT1275" s="1909"/>
      <c r="AU1275" s="1909"/>
      <c r="AV1275" s="1909"/>
      <c r="AW1275" s="1909"/>
      <c r="AX1275" s="1909"/>
      <c r="AY1275" s="1909"/>
      <c r="AZ1275" s="1909"/>
      <c r="BA1275" s="1909"/>
      <c r="BB1275" s="1909"/>
      <c r="BC1275" s="1909"/>
      <c r="BD1275" s="1909"/>
      <c r="BE1275" s="1909"/>
      <c r="BF1275" s="1909"/>
      <c r="BG1275" s="1909"/>
      <c r="BH1275" s="1909"/>
      <c r="BI1275" s="1909"/>
    </row>
    <row r="1276" spans="1:61">
      <c r="A1276" s="1956"/>
      <c r="B1276" s="1955"/>
      <c r="C1276" s="1955"/>
      <c r="D1276" s="1955"/>
      <c r="E1276" s="1955"/>
      <c r="F1276" s="1955"/>
      <c r="G1276" s="1955"/>
      <c r="H1276" s="1909"/>
      <c r="I1276" s="1909"/>
      <c r="J1276" s="1909"/>
      <c r="K1276" s="1909"/>
      <c r="L1276" s="1909"/>
      <c r="M1276" s="1909"/>
      <c r="N1276" s="1909"/>
      <c r="O1276" s="1909"/>
      <c r="P1276" s="1909"/>
      <c r="Q1276" s="1909"/>
      <c r="R1276" s="1909"/>
      <c r="S1276" s="1909"/>
      <c r="T1276" s="1909"/>
      <c r="U1276" s="1909"/>
      <c r="V1276" s="1909"/>
      <c r="W1276" s="1909"/>
      <c r="X1276" s="1909"/>
      <c r="Y1276" s="1909"/>
      <c r="Z1276" s="1909"/>
      <c r="AA1276" s="1909"/>
      <c r="AB1276" s="1909"/>
      <c r="AC1276" s="1909"/>
      <c r="AD1276" s="1909"/>
      <c r="AE1276" s="1909"/>
      <c r="AF1276" s="1909"/>
      <c r="AG1276" s="1909"/>
      <c r="AH1276" s="1909"/>
      <c r="AI1276" s="1909"/>
      <c r="AJ1276" s="1909"/>
      <c r="AK1276" s="1909"/>
      <c r="AL1276" s="1909"/>
      <c r="AM1276" s="1909"/>
      <c r="AN1276" s="1909"/>
      <c r="AO1276" s="1909"/>
      <c r="AP1276" s="1909"/>
      <c r="AQ1276" s="1909"/>
      <c r="AR1276" s="1909"/>
      <c r="AS1276" s="1909"/>
      <c r="AT1276" s="1909"/>
      <c r="AU1276" s="1909"/>
      <c r="AV1276" s="1909"/>
      <c r="AW1276" s="1909"/>
      <c r="AX1276" s="1909"/>
      <c r="AY1276" s="1909"/>
      <c r="AZ1276" s="1909"/>
      <c r="BA1276" s="1909"/>
      <c r="BB1276" s="1909"/>
      <c r="BC1276" s="1909"/>
      <c r="BD1276" s="1909"/>
      <c r="BE1276" s="1909"/>
      <c r="BF1276" s="1909"/>
      <c r="BG1276" s="1909"/>
      <c r="BH1276" s="1909"/>
      <c r="BI1276" s="1909"/>
    </row>
    <row r="1277" spans="1:61">
      <c r="A1277" s="1956"/>
      <c r="B1277" s="1955"/>
      <c r="C1277" s="1955"/>
      <c r="D1277" s="1955"/>
      <c r="E1277" s="1955"/>
      <c r="F1277" s="1955"/>
      <c r="G1277" s="1955"/>
      <c r="H1277" s="1909"/>
      <c r="I1277" s="1909"/>
      <c r="J1277" s="1909"/>
      <c r="K1277" s="1909"/>
      <c r="L1277" s="1909"/>
      <c r="M1277" s="1909"/>
      <c r="N1277" s="1909"/>
      <c r="O1277" s="1909"/>
      <c r="P1277" s="1909"/>
      <c r="Q1277" s="1909"/>
      <c r="R1277" s="1909"/>
      <c r="S1277" s="1909"/>
      <c r="T1277" s="1909"/>
      <c r="U1277" s="1909"/>
      <c r="V1277" s="1909"/>
      <c r="W1277" s="1909"/>
      <c r="X1277" s="1909"/>
      <c r="Y1277" s="1909"/>
      <c r="Z1277" s="1909"/>
      <c r="AA1277" s="1909"/>
      <c r="AB1277" s="1909"/>
      <c r="AC1277" s="1909"/>
      <c r="AD1277" s="1909"/>
      <c r="AE1277" s="1909"/>
      <c r="AF1277" s="1909"/>
      <c r="AG1277" s="1909"/>
      <c r="AH1277" s="1909"/>
      <c r="AI1277" s="1909"/>
      <c r="AJ1277" s="1909"/>
      <c r="AK1277" s="1909"/>
      <c r="AL1277" s="1909"/>
      <c r="AM1277" s="1909"/>
      <c r="AN1277" s="1909"/>
      <c r="AO1277" s="1909"/>
      <c r="AP1277" s="1909"/>
      <c r="AQ1277" s="1909"/>
      <c r="AR1277" s="1909"/>
      <c r="AS1277" s="1909"/>
      <c r="AT1277" s="1909"/>
      <c r="AU1277" s="1909"/>
      <c r="AV1277" s="1909"/>
      <c r="AW1277" s="1909"/>
      <c r="AX1277" s="1909"/>
      <c r="AY1277" s="1909"/>
      <c r="AZ1277" s="1909"/>
      <c r="BA1277" s="1909"/>
      <c r="BB1277" s="1909"/>
      <c r="BC1277" s="1909"/>
      <c r="BD1277" s="1909"/>
      <c r="BE1277" s="1909"/>
      <c r="BF1277" s="1909"/>
      <c r="BG1277" s="1909"/>
      <c r="BH1277" s="1909"/>
      <c r="BI1277" s="1909"/>
    </row>
    <row r="1278" spans="1:61">
      <c r="A1278" s="1956"/>
      <c r="B1278" s="1955"/>
      <c r="C1278" s="1955"/>
      <c r="D1278" s="1955"/>
      <c r="E1278" s="1955"/>
      <c r="F1278" s="1955"/>
      <c r="G1278" s="1955"/>
      <c r="H1278" s="1909"/>
      <c r="I1278" s="1909"/>
      <c r="J1278" s="1909"/>
      <c r="K1278" s="1909"/>
      <c r="L1278" s="1909"/>
      <c r="M1278" s="1909"/>
      <c r="N1278" s="1909"/>
      <c r="O1278" s="1909"/>
      <c r="P1278" s="1909"/>
      <c r="Q1278" s="1909"/>
      <c r="R1278" s="1909"/>
      <c r="S1278" s="1909"/>
      <c r="T1278" s="1909"/>
      <c r="U1278" s="1909"/>
      <c r="V1278" s="1909"/>
      <c r="W1278" s="1909"/>
      <c r="X1278" s="1909"/>
      <c r="Y1278" s="1909"/>
      <c r="Z1278" s="1909"/>
      <c r="AA1278" s="1909"/>
      <c r="AB1278" s="1909"/>
      <c r="AC1278" s="1909"/>
      <c r="AD1278" s="1909"/>
      <c r="AE1278" s="1909"/>
      <c r="AF1278" s="1909"/>
      <c r="AG1278" s="1909"/>
      <c r="AH1278" s="1909"/>
      <c r="AI1278" s="1909"/>
      <c r="AJ1278" s="1909"/>
      <c r="AK1278" s="1909"/>
      <c r="AL1278" s="1909"/>
      <c r="AM1278" s="1909"/>
      <c r="AN1278" s="1909"/>
      <c r="AO1278" s="1909"/>
      <c r="AP1278" s="1909"/>
      <c r="AQ1278" s="1909"/>
      <c r="AR1278" s="1909"/>
      <c r="AS1278" s="1909"/>
      <c r="AT1278" s="1909"/>
      <c r="AU1278" s="1909"/>
      <c r="AV1278" s="1909"/>
      <c r="AW1278" s="1909"/>
      <c r="AX1278" s="1909"/>
      <c r="AY1278" s="1909"/>
      <c r="AZ1278" s="1909"/>
      <c r="BA1278" s="1909"/>
      <c r="BB1278" s="1909"/>
      <c r="BC1278" s="1909"/>
      <c r="BD1278" s="1909"/>
      <c r="BE1278" s="1909"/>
      <c r="BF1278" s="1909"/>
      <c r="BG1278" s="1909"/>
      <c r="BH1278" s="1909"/>
      <c r="BI1278" s="1909"/>
    </row>
    <row r="1279" spans="1:61">
      <c r="A1279" s="1956"/>
      <c r="B1279" s="1955"/>
      <c r="C1279" s="1955"/>
      <c r="D1279" s="1955"/>
      <c r="E1279" s="1955"/>
      <c r="F1279" s="1955"/>
      <c r="G1279" s="1955"/>
      <c r="H1279" s="1909"/>
      <c r="I1279" s="1909"/>
      <c r="J1279" s="1909"/>
      <c r="K1279" s="1909"/>
      <c r="L1279" s="1909"/>
      <c r="M1279" s="1909"/>
      <c r="N1279" s="1909"/>
      <c r="O1279" s="1909"/>
      <c r="P1279" s="1909"/>
      <c r="Q1279" s="1909"/>
      <c r="R1279" s="1909"/>
      <c r="S1279" s="1909"/>
      <c r="T1279" s="1909"/>
      <c r="U1279" s="1909"/>
      <c r="V1279" s="1909"/>
      <c r="W1279" s="1909"/>
      <c r="X1279" s="1909"/>
      <c r="Y1279" s="1909"/>
      <c r="Z1279" s="1909"/>
      <c r="AA1279" s="1909"/>
      <c r="AB1279" s="1909"/>
      <c r="AC1279" s="1909"/>
      <c r="AD1279" s="1909"/>
      <c r="AE1279" s="1909"/>
      <c r="AF1279" s="1909"/>
      <c r="AG1279" s="1909"/>
      <c r="AH1279" s="1909"/>
      <c r="AI1279" s="1909"/>
      <c r="AJ1279" s="1909"/>
      <c r="AK1279" s="1909"/>
      <c r="AL1279" s="1909"/>
      <c r="AM1279" s="1909"/>
      <c r="AN1279" s="1909"/>
      <c r="AO1279" s="1909"/>
      <c r="AP1279" s="1909"/>
      <c r="AQ1279" s="1909"/>
      <c r="AR1279" s="1909"/>
      <c r="AS1279" s="1909"/>
      <c r="AT1279" s="1909"/>
      <c r="AU1279" s="1909"/>
      <c r="AV1279" s="1909"/>
      <c r="AW1279" s="1909"/>
      <c r="AX1279" s="1909"/>
      <c r="AY1279" s="1909"/>
      <c r="AZ1279" s="1909"/>
      <c r="BA1279" s="1909"/>
      <c r="BB1279" s="1909"/>
      <c r="BC1279" s="1909"/>
      <c r="BD1279" s="1909"/>
      <c r="BE1279" s="1909"/>
      <c r="BF1279" s="1909"/>
      <c r="BG1279" s="1909"/>
      <c r="BH1279" s="1909"/>
      <c r="BI1279" s="1909"/>
    </row>
    <row r="1280" spans="1:61">
      <c r="A1280" s="1956"/>
      <c r="B1280" s="1955"/>
      <c r="C1280" s="1955"/>
      <c r="D1280" s="1955"/>
      <c r="E1280" s="1955"/>
      <c r="F1280" s="1955"/>
      <c r="G1280" s="1955"/>
      <c r="H1280" s="1909"/>
      <c r="I1280" s="1909"/>
      <c r="J1280" s="1909"/>
      <c r="K1280" s="1909"/>
      <c r="L1280" s="1909"/>
      <c r="M1280" s="1909"/>
      <c r="N1280" s="1909"/>
      <c r="O1280" s="1909"/>
      <c r="P1280" s="1909"/>
      <c r="Q1280" s="1909"/>
      <c r="R1280" s="1909"/>
      <c r="S1280" s="1909"/>
      <c r="T1280" s="1909"/>
      <c r="U1280" s="1909"/>
      <c r="V1280" s="1909"/>
      <c r="W1280" s="1909"/>
      <c r="X1280" s="1909"/>
      <c r="Y1280" s="1909"/>
      <c r="Z1280" s="1909"/>
      <c r="AA1280" s="1909"/>
      <c r="AB1280" s="1909"/>
      <c r="AC1280" s="1909"/>
      <c r="AD1280" s="1909"/>
      <c r="AE1280" s="1909"/>
      <c r="AF1280" s="1909"/>
      <c r="AG1280" s="1909"/>
      <c r="AH1280" s="1909"/>
      <c r="AI1280" s="1909"/>
      <c r="AJ1280" s="1909"/>
      <c r="AK1280" s="1909"/>
      <c r="AL1280" s="1909"/>
      <c r="AM1280" s="1909"/>
      <c r="AN1280" s="1909"/>
      <c r="AO1280" s="1909"/>
      <c r="AP1280" s="1909"/>
      <c r="AQ1280" s="1909"/>
      <c r="AR1280" s="1909"/>
      <c r="AS1280" s="1909"/>
      <c r="AT1280" s="1909"/>
      <c r="AU1280" s="1909"/>
      <c r="AV1280" s="1909"/>
      <c r="AW1280" s="1909"/>
      <c r="AX1280" s="1909"/>
      <c r="AY1280" s="1909"/>
      <c r="AZ1280" s="1909"/>
      <c r="BA1280" s="1909"/>
      <c r="BB1280" s="1909"/>
      <c r="BC1280" s="1909"/>
      <c r="BD1280" s="1909"/>
      <c r="BE1280" s="1909"/>
      <c r="BF1280" s="1909"/>
      <c r="BG1280" s="1909"/>
      <c r="BH1280" s="1909"/>
      <c r="BI1280" s="1909"/>
    </row>
    <row r="1281" spans="1:61">
      <c r="A1281" s="1956"/>
      <c r="B1281" s="1955"/>
      <c r="C1281" s="1955"/>
      <c r="D1281" s="1955"/>
      <c r="E1281" s="1955"/>
      <c r="F1281" s="1955"/>
      <c r="G1281" s="1955"/>
      <c r="H1281" s="1909"/>
      <c r="I1281" s="1909"/>
      <c r="J1281" s="1909"/>
      <c r="K1281" s="1909"/>
      <c r="L1281" s="1909"/>
      <c r="M1281" s="1909"/>
      <c r="N1281" s="1909"/>
      <c r="O1281" s="1909"/>
      <c r="P1281" s="1909"/>
      <c r="Q1281" s="1909"/>
      <c r="R1281" s="1909"/>
      <c r="S1281" s="1909"/>
      <c r="T1281" s="1909"/>
      <c r="U1281" s="1909"/>
      <c r="V1281" s="1909"/>
      <c r="W1281" s="1909"/>
      <c r="X1281" s="1909"/>
      <c r="Y1281" s="1909"/>
      <c r="Z1281" s="1909"/>
      <c r="AA1281" s="1909"/>
      <c r="AB1281" s="1909"/>
      <c r="AC1281" s="1909"/>
      <c r="AD1281" s="1909"/>
      <c r="AE1281" s="1909"/>
      <c r="AF1281" s="1909"/>
      <c r="AG1281" s="1909"/>
      <c r="AH1281" s="1909"/>
      <c r="AI1281" s="1909"/>
      <c r="AJ1281" s="1909"/>
      <c r="AK1281" s="1909"/>
      <c r="AL1281" s="1909"/>
      <c r="AM1281" s="1909"/>
      <c r="AN1281" s="1909"/>
      <c r="AO1281" s="1909"/>
      <c r="AP1281" s="1909"/>
      <c r="AQ1281" s="1909"/>
      <c r="AR1281" s="1909"/>
      <c r="AS1281" s="1909"/>
      <c r="AT1281" s="1909"/>
      <c r="AU1281" s="1909"/>
      <c r="AV1281" s="1909"/>
      <c r="AW1281" s="1909"/>
      <c r="AX1281" s="1909"/>
      <c r="AY1281" s="1909"/>
      <c r="AZ1281" s="1909"/>
      <c r="BA1281" s="1909"/>
      <c r="BB1281" s="1909"/>
      <c r="BC1281" s="1909"/>
      <c r="BD1281" s="1909"/>
      <c r="BE1281" s="1909"/>
      <c r="BF1281" s="1909"/>
      <c r="BG1281" s="1909"/>
      <c r="BH1281" s="1909"/>
      <c r="BI1281" s="1909"/>
    </row>
    <row r="1282" spans="1:61">
      <c r="A1282" s="1956"/>
      <c r="B1282" s="1955"/>
      <c r="C1282" s="1955"/>
      <c r="D1282" s="1955"/>
      <c r="E1282" s="1955"/>
      <c r="F1282" s="1955"/>
      <c r="G1282" s="1955"/>
      <c r="H1282" s="1909"/>
      <c r="I1282" s="1909"/>
      <c r="J1282" s="1909"/>
      <c r="K1282" s="1909"/>
      <c r="L1282" s="1909"/>
      <c r="M1282" s="1909"/>
      <c r="N1282" s="1909"/>
      <c r="O1282" s="1909"/>
      <c r="P1282" s="1909"/>
      <c r="Q1282" s="1909"/>
      <c r="R1282" s="1909"/>
      <c r="S1282" s="1909"/>
      <c r="T1282" s="1909"/>
      <c r="U1282" s="1909"/>
      <c r="V1282" s="1909"/>
      <c r="W1282" s="1909"/>
      <c r="X1282" s="1909"/>
      <c r="Y1282" s="1909"/>
      <c r="Z1282" s="1909"/>
      <c r="AA1282" s="1909"/>
      <c r="AB1282" s="1909"/>
      <c r="AC1282" s="1909"/>
      <c r="AD1282" s="1909"/>
      <c r="AE1282" s="1909"/>
      <c r="AF1282" s="1909"/>
      <c r="AG1282" s="1909"/>
      <c r="AH1282" s="1909"/>
      <c r="AI1282" s="1909"/>
      <c r="AJ1282" s="1909"/>
      <c r="AK1282" s="1909"/>
      <c r="AL1282" s="1909"/>
      <c r="AM1282" s="1909"/>
      <c r="AN1282" s="1909"/>
      <c r="AO1282" s="1909"/>
      <c r="AP1282" s="1909"/>
      <c r="AQ1282" s="1909"/>
      <c r="AR1282" s="1909"/>
      <c r="AS1282" s="1909"/>
      <c r="AT1282" s="1909"/>
      <c r="AU1282" s="1909"/>
      <c r="AV1282" s="1909"/>
      <c r="AW1282" s="1909"/>
      <c r="AX1282" s="1909"/>
      <c r="AY1282" s="1909"/>
      <c r="AZ1282" s="1909"/>
      <c r="BA1282" s="1909"/>
      <c r="BB1282" s="1909"/>
      <c r="BC1282" s="1909"/>
      <c r="BD1282" s="1909"/>
      <c r="BE1282" s="1909"/>
      <c r="BF1282" s="1909"/>
      <c r="BG1282" s="1909"/>
      <c r="BH1282" s="1909"/>
      <c r="BI1282" s="1909"/>
    </row>
    <row r="1283" spans="1:61">
      <c r="A1283" s="1956"/>
      <c r="B1283" s="1955"/>
      <c r="C1283" s="1955"/>
      <c r="D1283" s="1955"/>
      <c r="E1283" s="1955"/>
      <c r="F1283" s="1955"/>
      <c r="G1283" s="1955"/>
      <c r="H1283" s="1909"/>
      <c r="I1283" s="1909"/>
      <c r="J1283" s="1909"/>
      <c r="K1283" s="1909"/>
      <c r="L1283" s="1909"/>
      <c r="M1283" s="1909"/>
      <c r="N1283" s="1909"/>
      <c r="O1283" s="1909"/>
      <c r="P1283" s="1909"/>
      <c r="Q1283" s="1909"/>
      <c r="R1283" s="1909"/>
      <c r="S1283" s="1909"/>
      <c r="T1283" s="1909"/>
      <c r="U1283" s="1909"/>
      <c r="V1283" s="1909"/>
      <c r="W1283" s="1909"/>
      <c r="X1283" s="1909"/>
      <c r="Y1283" s="1909"/>
      <c r="Z1283" s="1909"/>
      <c r="AA1283" s="1909"/>
      <c r="AB1283" s="1909"/>
      <c r="AC1283" s="1909"/>
      <c r="AD1283" s="1909"/>
      <c r="AE1283" s="1909"/>
      <c r="AF1283" s="1909"/>
      <c r="AG1283" s="1909"/>
      <c r="AH1283" s="1909"/>
      <c r="AI1283" s="1909"/>
      <c r="AJ1283" s="1909"/>
      <c r="AK1283" s="1909"/>
      <c r="AL1283" s="1909"/>
      <c r="AM1283" s="1909"/>
      <c r="AN1283" s="1909"/>
      <c r="AO1283" s="1909"/>
      <c r="AP1283" s="1909"/>
      <c r="AQ1283" s="1909"/>
      <c r="AR1283" s="1909"/>
      <c r="AS1283" s="1909"/>
      <c r="AT1283" s="1909"/>
      <c r="AU1283" s="1909"/>
      <c r="AV1283" s="1909"/>
      <c r="AW1283" s="1909"/>
      <c r="AX1283" s="1909"/>
      <c r="AY1283" s="1909"/>
      <c r="AZ1283" s="1909"/>
      <c r="BA1283" s="1909"/>
      <c r="BB1283" s="1909"/>
      <c r="BC1283" s="1909"/>
      <c r="BD1283" s="1909"/>
      <c r="BE1283" s="1909"/>
      <c r="BF1283" s="1909"/>
      <c r="BG1283" s="1909"/>
      <c r="BH1283" s="1909"/>
      <c r="BI1283" s="1909"/>
    </row>
    <row r="1284" spans="1:61">
      <c r="A1284" s="1956"/>
      <c r="B1284" s="1955"/>
      <c r="C1284" s="1955"/>
      <c r="D1284" s="1955"/>
      <c r="E1284" s="1955"/>
      <c r="F1284" s="1955"/>
      <c r="G1284" s="1955"/>
      <c r="H1284" s="1909"/>
      <c r="I1284" s="1909"/>
      <c r="J1284" s="1909"/>
      <c r="K1284" s="1909"/>
      <c r="L1284" s="1909"/>
      <c r="M1284" s="1909"/>
      <c r="N1284" s="1909"/>
      <c r="O1284" s="1909"/>
      <c r="P1284" s="1909"/>
      <c r="Q1284" s="1909"/>
      <c r="R1284" s="1909"/>
      <c r="S1284" s="1909"/>
      <c r="T1284" s="1909"/>
      <c r="U1284" s="1909"/>
      <c r="V1284" s="1909"/>
      <c r="W1284" s="1909"/>
      <c r="X1284" s="1909"/>
      <c r="Y1284" s="1909"/>
      <c r="Z1284" s="1909"/>
      <c r="AA1284" s="1909"/>
      <c r="AB1284" s="1909"/>
      <c r="AC1284" s="1909"/>
      <c r="AD1284" s="1909"/>
      <c r="AE1284" s="1909"/>
      <c r="AF1284" s="1909"/>
      <c r="AG1284" s="1909"/>
      <c r="AH1284" s="1909"/>
      <c r="AI1284" s="1909"/>
      <c r="AJ1284" s="1909"/>
      <c r="AK1284" s="1909"/>
      <c r="AL1284" s="1909"/>
      <c r="AM1284" s="1909"/>
      <c r="AN1284" s="1909"/>
      <c r="AO1284" s="1909"/>
      <c r="AP1284" s="1909"/>
      <c r="AQ1284" s="1909"/>
      <c r="AR1284" s="1909"/>
      <c r="AS1284" s="1909"/>
      <c r="AT1284" s="1909"/>
      <c r="AU1284" s="1909"/>
      <c r="AV1284" s="1909"/>
      <c r="AW1284" s="1909"/>
      <c r="AX1284" s="1909"/>
      <c r="AY1284" s="1909"/>
      <c r="AZ1284" s="1909"/>
      <c r="BA1284" s="1909"/>
      <c r="BB1284" s="1909"/>
      <c r="BC1284" s="1909"/>
      <c r="BD1284" s="1909"/>
      <c r="BE1284" s="1909"/>
      <c r="BF1284" s="1909"/>
      <c r="BG1284" s="1909"/>
      <c r="BH1284" s="1909"/>
      <c r="BI1284" s="1909"/>
    </row>
    <row r="1285" spans="1:61">
      <c r="A1285" s="1956"/>
      <c r="B1285" s="1955"/>
      <c r="C1285" s="1955"/>
      <c r="D1285" s="1955"/>
      <c r="E1285" s="1955"/>
      <c r="F1285" s="1955"/>
      <c r="G1285" s="1955"/>
      <c r="H1285" s="1909"/>
      <c r="I1285" s="1909"/>
      <c r="J1285" s="1909"/>
      <c r="K1285" s="1909"/>
      <c r="L1285" s="1909"/>
      <c r="M1285" s="1909"/>
      <c r="N1285" s="1909"/>
      <c r="O1285" s="1909"/>
      <c r="P1285" s="1909"/>
      <c r="Q1285" s="1909"/>
      <c r="R1285" s="1909"/>
      <c r="S1285" s="1909"/>
      <c r="T1285" s="1909"/>
      <c r="U1285" s="1909"/>
      <c r="V1285" s="1909"/>
      <c r="W1285" s="1909"/>
      <c r="X1285" s="1909"/>
      <c r="Y1285" s="1909"/>
      <c r="Z1285" s="1909"/>
      <c r="AA1285" s="1909"/>
      <c r="AB1285" s="1909"/>
      <c r="AC1285" s="1909"/>
      <c r="AD1285" s="1909"/>
      <c r="AE1285" s="1909"/>
      <c r="AF1285" s="1909"/>
      <c r="AG1285" s="1909"/>
      <c r="AH1285" s="1909"/>
      <c r="AI1285" s="1909"/>
      <c r="AJ1285" s="1909"/>
      <c r="AK1285" s="1909"/>
      <c r="AL1285" s="1909"/>
      <c r="AM1285" s="1909"/>
      <c r="AN1285" s="1909"/>
      <c r="AO1285" s="1909"/>
      <c r="AP1285" s="1909"/>
      <c r="AQ1285" s="1909"/>
      <c r="AR1285" s="1909"/>
      <c r="AS1285" s="1909"/>
      <c r="AT1285" s="1909"/>
      <c r="AU1285" s="1909"/>
      <c r="AV1285" s="1909"/>
      <c r="AW1285" s="1909"/>
      <c r="AX1285" s="1909"/>
      <c r="AY1285" s="1909"/>
      <c r="AZ1285" s="1909"/>
      <c r="BA1285" s="1909"/>
      <c r="BB1285" s="1909"/>
      <c r="BC1285" s="1909"/>
      <c r="BD1285" s="1909"/>
      <c r="BE1285" s="1909"/>
      <c r="BF1285" s="1909"/>
      <c r="BG1285" s="1909"/>
      <c r="BH1285" s="1909"/>
      <c r="BI1285" s="1909"/>
    </row>
    <row r="1286" spans="1:61">
      <c r="A1286" s="1956"/>
      <c r="B1286" s="1955"/>
      <c r="C1286" s="1955"/>
      <c r="D1286" s="1955"/>
      <c r="E1286" s="1955"/>
      <c r="F1286" s="1955"/>
      <c r="G1286" s="1955"/>
      <c r="H1286" s="1909"/>
      <c r="I1286" s="1909"/>
      <c r="J1286" s="1909"/>
      <c r="K1286" s="1909"/>
      <c r="L1286" s="1909"/>
      <c r="M1286" s="1909"/>
      <c r="N1286" s="1909"/>
      <c r="O1286" s="1909"/>
      <c r="P1286" s="1909"/>
      <c r="Q1286" s="1909"/>
      <c r="R1286" s="1909"/>
      <c r="S1286" s="1909"/>
      <c r="T1286" s="1909"/>
      <c r="U1286" s="1909"/>
      <c r="V1286" s="1909"/>
      <c r="W1286" s="1909"/>
      <c r="X1286" s="1909"/>
      <c r="Y1286" s="1909"/>
      <c r="Z1286" s="1909"/>
      <c r="AA1286" s="1909"/>
      <c r="AB1286" s="1909"/>
      <c r="AC1286" s="1909"/>
      <c r="AD1286" s="1909"/>
      <c r="AE1286" s="1909"/>
      <c r="AF1286" s="1909"/>
      <c r="AG1286" s="1909"/>
      <c r="AH1286" s="1909"/>
      <c r="AI1286" s="1909"/>
      <c r="AJ1286" s="1909"/>
      <c r="AK1286" s="1909"/>
      <c r="AL1286" s="1909"/>
      <c r="AM1286" s="1909"/>
      <c r="AN1286" s="1909"/>
      <c r="AO1286" s="1909"/>
      <c r="AP1286" s="1909"/>
      <c r="AQ1286" s="1909"/>
      <c r="AR1286" s="1909"/>
      <c r="AS1286" s="1909"/>
      <c r="AT1286" s="1909"/>
      <c r="AU1286" s="1909"/>
      <c r="AV1286" s="1909"/>
      <c r="AW1286" s="1909"/>
      <c r="AX1286" s="1909"/>
      <c r="AY1286" s="1909"/>
      <c r="AZ1286" s="1909"/>
      <c r="BA1286" s="1909"/>
      <c r="BB1286" s="1909"/>
      <c r="BC1286" s="1909"/>
      <c r="BD1286" s="1909"/>
      <c r="BE1286" s="1909"/>
      <c r="BF1286" s="1909"/>
      <c r="BG1286" s="1909"/>
      <c r="BH1286" s="1909"/>
      <c r="BI1286" s="1909"/>
    </row>
    <row r="1287" spans="1:61">
      <c r="A1287" s="1956"/>
      <c r="B1287" s="1955"/>
      <c r="C1287" s="1955"/>
      <c r="D1287" s="1955"/>
      <c r="E1287" s="1955"/>
      <c r="F1287" s="1955"/>
      <c r="G1287" s="1955"/>
      <c r="H1287" s="1909"/>
      <c r="I1287" s="1909"/>
      <c r="J1287" s="1909"/>
      <c r="K1287" s="1909"/>
      <c r="L1287" s="1909"/>
      <c r="M1287" s="1909"/>
      <c r="N1287" s="1909"/>
      <c r="O1287" s="1909"/>
      <c r="P1287" s="1909"/>
      <c r="Q1287" s="1909"/>
      <c r="R1287" s="1909"/>
      <c r="S1287" s="1909"/>
      <c r="T1287" s="1909"/>
      <c r="U1287" s="1909"/>
      <c r="V1287" s="1909"/>
      <c r="W1287" s="1909"/>
      <c r="X1287" s="1909"/>
      <c r="Y1287" s="1909"/>
      <c r="Z1287" s="1909"/>
      <c r="AA1287" s="1909"/>
      <c r="AB1287" s="1909"/>
      <c r="AC1287" s="1909"/>
      <c r="AD1287" s="1909"/>
      <c r="AE1287" s="1909"/>
      <c r="AF1287" s="1909"/>
      <c r="AG1287" s="1909"/>
      <c r="AH1287" s="1909"/>
      <c r="AI1287" s="1909"/>
      <c r="AJ1287" s="1909"/>
      <c r="AK1287" s="1909"/>
      <c r="AL1287" s="1909"/>
      <c r="AM1287" s="1909"/>
      <c r="AN1287" s="1909"/>
      <c r="AO1287" s="1909"/>
      <c r="AP1287" s="1909"/>
      <c r="AQ1287" s="1909"/>
      <c r="AR1287" s="1909"/>
      <c r="AS1287" s="1909"/>
      <c r="AT1287" s="1909"/>
      <c r="AU1287" s="1909"/>
      <c r="AV1287" s="1909"/>
      <c r="AW1287" s="1909"/>
      <c r="AX1287" s="1909"/>
      <c r="AY1287" s="1909"/>
      <c r="AZ1287" s="1909"/>
      <c r="BA1287" s="1909"/>
      <c r="BB1287" s="1909"/>
      <c r="BC1287" s="1909"/>
      <c r="BD1287" s="1909"/>
      <c r="BE1287" s="1909"/>
      <c r="BF1287" s="1909"/>
      <c r="BG1287" s="1909"/>
      <c r="BH1287" s="1909"/>
      <c r="BI1287" s="1909"/>
    </row>
    <row r="1288" spans="1:61">
      <c r="A1288" s="1956"/>
      <c r="B1288" s="1955"/>
      <c r="C1288" s="1955"/>
      <c r="D1288" s="1955"/>
      <c r="E1288" s="1955"/>
      <c r="F1288" s="1955"/>
      <c r="G1288" s="1955"/>
      <c r="H1288" s="1909"/>
      <c r="I1288" s="1909"/>
      <c r="J1288" s="1909"/>
      <c r="K1288" s="1909"/>
      <c r="L1288" s="1909"/>
      <c r="M1288" s="1909"/>
      <c r="N1288" s="1909"/>
      <c r="O1288" s="1909"/>
      <c r="P1288" s="1909"/>
      <c r="Q1288" s="1909"/>
      <c r="R1288" s="1909"/>
      <c r="S1288" s="1909"/>
      <c r="T1288" s="1909"/>
      <c r="U1288" s="1909"/>
      <c r="V1288" s="1909"/>
      <c r="W1288" s="1909"/>
      <c r="X1288" s="1909"/>
      <c r="Y1288" s="1909"/>
      <c r="Z1288" s="1909"/>
      <c r="AA1288" s="1909"/>
      <c r="AB1288" s="1909"/>
      <c r="AC1288" s="1909"/>
      <c r="AD1288" s="1909"/>
      <c r="AE1288" s="1909"/>
      <c r="AF1288" s="1909"/>
      <c r="AG1288" s="1909"/>
      <c r="AH1288" s="1909"/>
      <c r="AI1288" s="1909"/>
      <c r="AJ1288" s="1909"/>
      <c r="AK1288" s="1909"/>
      <c r="AL1288" s="1909"/>
      <c r="AM1288" s="1909"/>
      <c r="AN1288" s="1909"/>
      <c r="AO1288" s="1909"/>
      <c r="AP1288" s="1909"/>
      <c r="AQ1288" s="1909"/>
      <c r="AR1288" s="1909"/>
      <c r="AS1288" s="1909"/>
      <c r="AT1288" s="1909"/>
      <c r="AU1288" s="1909"/>
      <c r="AV1288" s="1909"/>
      <c r="AW1288" s="1909"/>
      <c r="AX1288" s="1909"/>
      <c r="AY1288" s="1909"/>
      <c r="AZ1288" s="1909"/>
      <c r="BA1288" s="1909"/>
      <c r="BB1288" s="1909"/>
      <c r="BC1288" s="1909"/>
      <c r="BD1288" s="1909"/>
      <c r="BE1288" s="1909"/>
      <c r="BF1288" s="1909"/>
      <c r="BG1288" s="1909"/>
      <c r="BH1288" s="1909"/>
      <c r="BI1288" s="1909"/>
    </row>
    <row r="1289" spans="1:61">
      <c r="A1289" s="1956"/>
      <c r="B1289" s="1955"/>
      <c r="C1289" s="1955"/>
      <c r="D1289" s="1955"/>
      <c r="E1289" s="1955"/>
      <c r="F1289" s="1955"/>
      <c r="G1289" s="1955"/>
      <c r="H1289" s="1909"/>
      <c r="I1289" s="1909"/>
      <c r="J1289" s="1909"/>
      <c r="K1289" s="1909"/>
      <c r="L1289" s="1909"/>
      <c r="M1289" s="1909"/>
      <c r="N1289" s="1909"/>
      <c r="O1289" s="1909"/>
      <c r="P1289" s="1909"/>
      <c r="Q1289" s="1909"/>
      <c r="R1289" s="1909"/>
      <c r="S1289" s="1909"/>
      <c r="T1289" s="1909"/>
      <c r="U1289" s="1909"/>
      <c r="V1289" s="1909"/>
      <c r="W1289" s="1909"/>
      <c r="X1289" s="1909"/>
      <c r="Y1289" s="1909"/>
      <c r="Z1289" s="1909"/>
      <c r="AA1289" s="1909"/>
      <c r="AB1289" s="1909"/>
      <c r="AC1289" s="1909"/>
      <c r="AD1289" s="1909"/>
      <c r="AE1289" s="1909"/>
      <c r="AF1289" s="1909"/>
      <c r="AG1289" s="1909"/>
      <c r="AH1289" s="1909"/>
      <c r="AI1289" s="1909"/>
      <c r="AJ1289" s="1909"/>
      <c r="AK1289" s="1909"/>
      <c r="AL1289" s="1909"/>
      <c r="AM1289" s="1909"/>
      <c r="AN1289" s="1909"/>
      <c r="AO1289" s="1909"/>
      <c r="AP1289" s="1909"/>
      <c r="AQ1289" s="1909"/>
      <c r="AR1289" s="1909"/>
      <c r="AS1289" s="1909"/>
      <c r="AT1289" s="1909"/>
      <c r="AU1289" s="1909"/>
      <c r="AV1289" s="1909"/>
      <c r="AW1289" s="1909"/>
      <c r="AX1289" s="1909"/>
      <c r="AY1289" s="1909"/>
      <c r="AZ1289" s="1909"/>
      <c r="BA1289" s="1909"/>
      <c r="BB1289" s="1909"/>
      <c r="BC1289" s="1909"/>
      <c r="BD1289" s="1909"/>
      <c r="BE1289" s="1909"/>
      <c r="BF1289" s="1909"/>
      <c r="BG1289" s="1909"/>
      <c r="BH1289" s="1909"/>
      <c r="BI1289" s="1909"/>
    </row>
    <row r="1290" spans="1:61">
      <c r="A1290" s="1956"/>
      <c r="B1290" s="1955"/>
      <c r="C1290" s="1955"/>
      <c r="D1290" s="1955"/>
      <c r="E1290" s="1955"/>
      <c r="F1290" s="1955"/>
      <c r="G1290" s="1955"/>
      <c r="H1290" s="1909"/>
      <c r="I1290" s="1909"/>
      <c r="J1290" s="1909"/>
      <c r="K1290" s="1909"/>
      <c r="L1290" s="1909"/>
      <c r="M1290" s="1909"/>
      <c r="N1290" s="1909"/>
      <c r="O1290" s="1909"/>
      <c r="P1290" s="1909"/>
      <c r="Q1290" s="1909"/>
      <c r="R1290" s="1909"/>
      <c r="S1290" s="1909"/>
      <c r="T1290" s="1909"/>
      <c r="U1290" s="1909"/>
      <c r="V1290" s="1909"/>
      <c r="W1290" s="1909"/>
      <c r="X1290" s="1909"/>
      <c r="Y1290" s="1909"/>
      <c r="Z1290" s="1909"/>
      <c r="AA1290" s="1909"/>
      <c r="AB1290" s="1909"/>
      <c r="AC1290" s="1909"/>
      <c r="AD1290" s="1909"/>
      <c r="AE1290" s="1909"/>
      <c r="AF1290" s="1909"/>
      <c r="AG1290" s="1909"/>
      <c r="AH1290" s="1909"/>
      <c r="AI1290" s="1909"/>
      <c r="AJ1290" s="1909"/>
      <c r="AK1290" s="1909"/>
      <c r="AL1290" s="1909"/>
      <c r="AM1290" s="1909"/>
      <c r="AN1290" s="1909"/>
      <c r="AO1290" s="1909"/>
      <c r="AP1290" s="1909"/>
      <c r="AQ1290" s="1909"/>
      <c r="AR1290" s="1909"/>
      <c r="AS1290" s="1909"/>
      <c r="AT1290" s="1909"/>
      <c r="AU1290" s="1909"/>
      <c r="AV1290" s="1909"/>
      <c r="AW1290" s="1909"/>
      <c r="AX1290" s="1909"/>
      <c r="AY1290" s="1909"/>
      <c r="AZ1290" s="1909"/>
      <c r="BA1290" s="1909"/>
      <c r="BB1290" s="1909"/>
      <c r="BC1290" s="1909"/>
      <c r="BD1290" s="1909"/>
      <c r="BE1290" s="1909"/>
      <c r="BF1290" s="1909"/>
      <c r="BG1290" s="1909"/>
      <c r="BH1290" s="1909"/>
      <c r="BI1290" s="1909"/>
    </row>
    <row r="1291" spans="1:61">
      <c r="A1291" s="1956"/>
      <c r="B1291" s="1955"/>
      <c r="C1291" s="1955"/>
      <c r="D1291" s="1955"/>
      <c r="E1291" s="1955"/>
      <c r="F1291" s="1955"/>
      <c r="G1291" s="1955"/>
      <c r="H1291" s="1909"/>
      <c r="I1291" s="1909"/>
      <c r="J1291" s="1909"/>
      <c r="K1291" s="1909"/>
      <c r="L1291" s="1909"/>
      <c r="M1291" s="1909"/>
      <c r="N1291" s="1909"/>
      <c r="O1291" s="1909"/>
      <c r="P1291" s="1909"/>
      <c r="Q1291" s="1909"/>
      <c r="R1291" s="1909"/>
      <c r="S1291" s="1909"/>
      <c r="T1291" s="1909"/>
      <c r="U1291" s="1909"/>
      <c r="V1291" s="1909"/>
      <c r="W1291" s="1909"/>
      <c r="X1291" s="1909"/>
      <c r="Y1291" s="1909"/>
      <c r="Z1291" s="1909"/>
      <c r="AA1291" s="1909"/>
      <c r="AB1291" s="1909"/>
      <c r="AC1291" s="1909"/>
      <c r="AD1291" s="1909"/>
      <c r="AE1291" s="1909"/>
      <c r="AF1291" s="1909"/>
      <c r="AG1291" s="1909"/>
      <c r="AH1291" s="1909"/>
      <c r="AI1291" s="1909"/>
      <c r="AJ1291" s="1909"/>
      <c r="AK1291" s="1909"/>
      <c r="AL1291" s="1909"/>
      <c r="AM1291" s="1909"/>
      <c r="AN1291" s="1909"/>
      <c r="AO1291" s="1909"/>
      <c r="AP1291" s="1909"/>
      <c r="AQ1291" s="1909"/>
      <c r="AR1291" s="1909"/>
      <c r="AS1291" s="1909"/>
      <c r="AT1291" s="1909"/>
      <c r="AU1291" s="1909"/>
      <c r="AV1291" s="1909"/>
      <c r="AW1291" s="1909"/>
      <c r="AX1291" s="1909"/>
      <c r="AY1291" s="1909"/>
      <c r="AZ1291" s="1909"/>
      <c r="BA1291" s="1909"/>
      <c r="BB1291" s="1909"/>
      <c r="BC1291" s="1909"/>
      <c r="BD1291" s="1909"/>
      <c r="BE1291" s="1909"/>
      <c r="BF1291" s="1909"/>
      <c r="BG1291" s="1909"/>
      <c r="BH1291" s="1909"/>
      <c r="BI1291" s="1909"/>
    </row>
    <row r="1292" spans="1:61">
      <c r="A1292" s="1956"/>
      <c r="B1292" s="1955"/>
      <c r="C1292" s="1955"/>
      <c r="D1292" s="1955"/>
      <c r="E1292" s="1955"/>
      <c r="F1292" s="1955"/>
      <c r="G1292" s="1955"/>
      <c r="H1292" s="1909"/>
      <c r="I1292" s="1909"/>
      <c r="J1292" s="1909"/>
      <c r="K1292" s="1909"/>
      <c r="L1292" s="1909"/>
      <c r="M1292" s="1909"/>
      <c r="N1292" s="1909"/>
      <c r="O1292" s="1909"/>
      <c r="P1292" s="1909"/>
      <c r="Q1292" s="1909"/>
      <c r="R1292" s="1909"/>
      <c r="S1292" s="1909"/>
      <c r="T1292" s="1909"/>
      <c r="U1292" s="1909"/>
      <c r="V1292" s="1909"/>
      <c r="W1292" s="1909"/>
      <c r="X1292" s="1909"/>
      <c r="Y1292" s="1909"/>
      <c r="Z1292" s="1909"/>
      <c r="AA1292" s="1909"/>
      <c r="AB1292" s="1909"/>
      <c r="AC1292" s="1909"/>
      <c r="AD1292" s="1909"/>
      <c r="AE1292" s="1909"/>
      <c r="AF1292" s="1909"/>
      <c r="AG1292" s="1909"/>
      <c r="AH1292" s="1909"/>
      <c r="AI1292" s="1909"/>
      <c r="AJ1292" s="1909"/>
      <c r="AK1292" s="1909"/>
      <c r="AL1292" s="1909"/>
      <c r="AM1292" s="1909"/>
      <c r="AN1292" s="1909"/>
      <c r="AO1292" s="1909"/>
      <c r="AP1292" s="1909"/>
      <c r="AQ1292" s="1909"/>
      <c r="AR1292" s="1909"/>
      <c r="AS1292" s="1909"/>
      <c r="AT1292" s="1909"/>
      <c r="AU1292" s="1909"/>
      <c r="AV1292" s="1909"/>
      <c r="AW1292" s="1909"/>
      <c r="AX1292" s="1909"/>
      <c r="AY1292" s="1909"/>
      <c r="AZ1292" s="1909"/>
      <c r="BA1292" s="1909"/>
      <c r="BB1292" s="1909"/>
      <c r="BC1292" s="1909"/>
      <c r="BD1292" s="1909"/>
      <c r="BE1292" s="1909"/>
      <c r="BF1292" s="1909"/>
      <c r="BG1292" s="1909"/>
      <c r="BH1292" s="1909"/>
      <c r="BI1292" s="1909"/>
    </row>
    <row r="1293" spans="1:61">
      <c r="A1293" s="1956"/>
      <c r="B1293" s="1955"/>
      <c r="C1293" s="1955"/>
      <c r="D1293" s="1955"/>
      <c r="E1293" s="1955"/>
      <c r="F1293" s="1955"/>
      <c r="G1293" s="1955"/>
      <c r="H1293" s="1909"/>
      <c r="I1293" s="1909"/>
      <c r="J1293" s="1909"/>
      <c r="K1293" s="1909"/>
      <c r="L1293" s="1909"/>
      <c r="M1293" s="1909"/>
      <c r="N1293" s="1909"/>
      <c r="O1293" s="1909"/>
      <c r="P1293" s="1909"/>
      <c r="Q1293" s="1909"/>
      <c r="R1293" s="1909"/>
      <c r="S1293" s="1909"/>
      <c r="T1293" s="1909"/>
      <c r="U1293" s="1909"/>
      <c r="V1293" s="1909"/>
      <c r="W1293" s="1909"/>
      <c r="X1293" s="1909"/>
      <c r="Y1293" s="1909"/>
      <c r="Z1293" s="1909"/>
      <c r="AA1293" s="1909"/>
      <c r="AB1293" s="1909"/>
      <c r="AC1293" s="1909"/>
      <c r="AD1293" s="1909"/>
      <c r="AE1293" s="1909"/>
      <c r="AF1293" s="1909"/>
      <c r="AG1293" s="1909"/>
      <c r="AH1293" s="1909"/>
      <c r="AI1293" s="1909"/>
      <c r="AJ1293" s="1909"/>
      <c r="AK1293" s="1909"/>
      <c r="AL1293" s="1909"/>
      <c r="AM1293" s="1909"/>
      <c r="AN1293" s="1909"/>
      <c r="AO1293" s="1909"/>
      <c r="AP1293" s="1909"/>
      <c r="AQ1293" s="1909"/>
      <c r="AR1293" s="1909"/>
      <c r="AS1293" s="1909"/>
      <c r="AT1293" s="1909"/>
      <c r="AU1293" s="1909"/>
      <c r="AV1293" s="1909"/>
      <c r="AW1293" s="1909"/>
      <c r="AX1293" s="1909"/>
      <c r="AY1293" s="1909"/>
      <c r="AZ1293" s="1909"/>
      <c r="BA1293" s="1909"/>
      <c r="BB1293" s="1909"/>
      <c r="BC1293" s="1909"/>
      <c r="BD1293" s="1909"/>
      <c r="BE1293" s="1909"/>
      <c r="BF1293" s="1909"/>
      <c r="BG1293" s="1909"/>
      <c r="BH1293" s="1909"/>
      <c r="BI1293" s="1909"/>
    </row>
    <row r="1294" spans="1:61">
      <c r="A1294" s="1956"/>
      <c r="B1294" s="1955"/>
      <c r="C1294" s="1955"/>
      <c r="D1294" s="1955"/>
      <c r="E1294" s="1955"/>
      <c r="F1294" s="1955"/>
      <c r="G1294" s="1955"/>
      <c r="H1294" s="1909"/>
      <c r="I1294" s="1909"/>
      <c r="J1294" s="1909"/>
      <c r="K1294" s="1909"/>
      <c r="L1294" s="1909"/>
      <c r="M1294" s="1909"/>
      <c r="N1294" s="1909"/>
      <c r="O1294" s="1909"/>
      <c r="P1294" s="1909"/>
      <c r="Q1294" s="1909"/>
      <c r="R1294" s="1909"/>
      <c r="S1294" s="1909"/>
      <c r="T1294" s="1909"/>
      <c r="U1294" s="1909"/>
      <c r="V1294" s="1909"/>
      <c r="W1294" s="1909"/>
      <c r="X1294" s="1909"/>
      <c r="Y1294" s="1909"/>
      <c r="Z1294" s="1909"/>
      <c r="AA1294" s="1909"/>
      <c r="AB1294" s="1909"/>
      <c r="AC1294" s="1909"/>
      <c r="AD1294" s="1909"/>
      <c r="AE1294" s="1909"/>
      <c r="AF1294" s="1909"/>
      <c r="AG1294" s="1909"/>
      <c r="AH1294" s="1909"/>
      <c r="AI1294" s="1909"/>
      <c r="AJ1294" s="1909"/>
      <c r="AK1294" s="1909"/>
      <c r="AL1294" s="1909"/>
      <c r="AM1294" s="1909"/>
      <c r="AN1294" s="1909"/>
      <c r="AO1294" s="1909"/>
      <c r="AP1294" s="1909"/>
      <c r="AQ1294" s="1909"/>
      <c r="AR1294" s="1909"/>
      <c r="AS1294" s="1909"/>
      <c r="AT1294" s="1909"/>
      <c r="AU1294" s="1909"/>
      <c r="AV1294" s="1909"/>
      <c r="AW1294" s="1909"/>
      <c r="AX1294" s="1909"/>
      <c r="AY1294" s="1909"/>
      <c r="AZ1294" s="1909"/>
      <c r="BA1294" s="1909"/>
      <c r="BB1294" s="1909"/>
      <c r="BC1294" s="1909"/>
      <c r="BD1294" s="1909"/>
      <c r="BE1294" s="1909"/>
      <c r="BF1294" s="1909"/>
      <c r="BG1294" s="1909"/>
      <c r="BH1294" s="1909"/>
      <c r="BI1294" s="1909"/>
    </row>
    <row r="1295" spans="1:61">
      <c r="A1295" s="1956"/>
      <c r="B1295" s="1955"/>
      <c r="C1295" s="1955"/>
      <c r="D1295" s="1955"/>
      <c r="E1295" s="1955"/>
      <c r="F1295" s="1955"/>
      <c r="G1295" s="1955"/>
      <c r="H1295" s="1909"/>
      <c r="I1295" s="1909"/>
      <c r="J1295" s="1909"/>
      <c r="K1295" s="1909"/>
      <c r="L1295" s="1909"/>
      <c r="M1295" s="1909"/>
      <c r="N1295" s="1909"/>
      <c r="O1295" s="1909"/>
      <c r="P1295" s="1909"/>
      <c r="Q1295" s="1909"/>
      <c r="R1295" s="1909"/>
      <c r="S1295" s="1909"/>
      <c r="T1295" s="1909"/>
      <c r="U1295" s="1909"/>
      <c r="V1295" s="1909"/>
      <c r="W1295" s="1909"/>
      <c r="X1295" s="1909"/>
      <c r="Y1295" s="1909"/>
      <c r="Z1295" s="1909"/>
      <c r="AA1295" s="1909"/>
      <c r="AB1295" s="1909"/>
      <c r="AC1295" s="1909"/>
      <c r="AD1295" s="1909"/>
      <c r="AE1295" s="1909"/>
      <c r="AF1295" s="1909"/>
      <c r="AG1295" s="1909"/>
      <c r="AH1295" s="1909"/>
      <c r="AI1295" s="1909"/>
      <c r="AJ1295" s="1909"/>
      <c r="AK1295" s="1909"/>
      <c r="AL1295" s="1909"/>
      <c r="AM1295" s="1909"/>
      <c r="AN1295" s="1909"/>
      <c r="AO1295" s="1909"/>
      <c r="AP1295" s="1909"/>
      <c r="AQ1295" s="1909"/>
      <c r="AR1295" s="1909"/>
      <c r="AS1295" s="1909"/>
      <c r="AT1295" s="1909"/>
      <c r="AU1295" s="1909"/>
      <c r="AV1295" s="1909"/>
      <c r="AW1295" s="1909"/>
      <c r="AX1295" s="1909"/>
      <c r="AY1295" s="1909"/>
      <c r="AZ1295" s="1909"/>
      <c r="BA1295" s="1909"/>
      <c r="BB1295" s="1909"/>
      <c r="BC1295" s="1909"/>
      <c r="BD1295" s="1909"/>
      <c r="BE1295" s="1909"/>
      <c r="BF1295" s="1909"/>
      <c r="BG1295" s="1909"/>
      <c r="BH1295" s="1909"/>
      <c r="BI1295" s="1909"/>
    </row>
    <row r="1296" spans="1:61">
      <c r="A1296" s="1956"/>
      <c r="B1296" s="1955"/>
      <c r="C1296" s="1955"/>
      <c r="D1296" s="1955"/>
      <c r="E1296" s="1955"/>
      <c r="F1296" s="1955"/>
      <c r="G1296" s="1955"/>
      <c r="H1296" s="1909"/>
      <c r="I1296" s="1909"/>
      <c r="J1296" s="1909"/>
      <c r="K1296" s="1909"/>
      <c r="L1296" s="1909"/>
      <c r="M1296" s="1909"/>
      <c r="N1296" s="1909"/>
      <c r="O1296" s="1909"/>
      <c r="P1296" s="1909"/>
      <c r="Q1296" s="1909"/>
      <c r="R1296" s="1909"/>
      <c r="S1296" s="1909"/>
      <c r="T1296" s="1909"/>
      <c r="U1296" s="1909"/>
      <c r="V1296" s="1909"/>
      <c r="W1296" s="1909"/>
      <c r="X1296" s="1909"/>
      <c r="Y1296" s="1909"/>
      <c r="Z1296" s="1909"/>
      <c r="AA1296" s="1909"/>
      <c r="AB1296" s="1909"/>
      <c r="AC1296" s="1909"/>
      <c r="AD1296" s="1909"/>
      <c r="AE1296" s="1909"/>
      <c r="AF1296" s="1909"/>
      <c r="AG1296" s="1909"/>
      <c r="AH1296" s="1909"/>
      <c r="AI1296" s="1909"/>
      <c r="AJ1296" s="1909"/>
      <c r="AK1296" s="1909"/>
      <c r="AL1296" s="1909"/>
      <c r="AM1296" s="1909"/>
      <c r="AN1296" s="1909"/>
      <c r="AO1296" s="1909"/>
      <c r="AP1296" s="1909"/>
      <c r="AQ1296" s="1909"/>
      <c r="AR1296" s="1909"/>
      <c r="AS1296" s="1909"/>
      <c r="AT1296" s="1909"/>
      <c r="AU1296" s="1909"/>
      <c r="AV1296" s="1909"/>
      <c r="AW1296" s="1909"/>
      <c r="AX1296" s="1909"/>
      <c r="AY1296" s="1909"/>
      <c r="AZ1296" s="1909"/>
      <c r="BA1296" s="1909"/>
      <c r="BB1296" s="1909"/>
      <c r="BC1296" s="1909"/>
      <c r="BD1296" s="1909"/>
      <c r="BE1296" s="1909"/>
      <c r="BF1296" s="1909"/>
      <c r="BG1296" s="1909"/>
      <c r="BH1296" s="1909"/>
      <c r="BI1296" s="1909"/>
    </row>
    <row r="1297" spans="1:61">
      <c r="A1297" s="1956"/>
      <c r="B1297" s="1955"/>
      <c r="C1297" s="1955"/>
      <c r="D1297" s="1955"/>
      <c r="E1297" s="1955"/>
      <c r="F1297" s="1955"/>
      <c r="G1297" s="1955"/>
      <c r="H1297" s="1909"/>
      <c r="I1297" s="1909"/>
      <c r="J1297" s="1909"/>
      <c r="K1297" s="1909"/>
      <c r="L1297" s="1909"/>
      <c r="M1297" s="1909"/>
      <c r="N1297" s="1909"/>
      <c r="O1297" s="1909"/>
      <c r="P1297" s="1909"/>
      <c r="Q1297" s="1909"/>
      <c r="R1297" s="1909"/>
      <c r="S1297" s="1909"/>
      <c r="T1297" s="1909"/>
      <c r="U1297" s="1909"/>
      <c r="V1297" s="1909"/>
      <c r="W1297" s="1909"/>
      <c r="X1297" s="1909"/>
      <c r="Y1297" s="1909"/>
      <c r="Z1297" s="1909"/>
      <c r="AA1297" s="1909"/>
      <c r="AB1297" s="1909"/>
      <c r="AC1297" s="1909"/>
      <c r="AD1297" s="1909"/>
      <c r="AE1297" s="1909"/>
      <c r="AF1297" s="1909"/>
      <c r="AG1297" s="1909"/>
      <c r="AH1297" s="1909"/>
      <c r="AI1297" s="1909"/>
      <c r="AJ1297" s="1909"/>
      <c r="AK1297" s="1909"/>
      <c r="AL1297" s="1909"/>
      <c r="AM1297" s="1909"/>
      <c r="AN1297" s="1909"/>
      <c r="AO1297" s="1909"/>
      <c r="AP1297" s="1909"/>
      <c r="AQ1297" s="1909"/>
      <c r="AR1297" s="1909"/>
      <c r="AS1297" s="1909"/>
      <c r="AT1297" s="1909"/>
      <c r="AU1297" s="1909"/>
      <c r="AV1297" s="1909"/>
      <c r="AW1297" s="1909"/>
      <c r="AX1297" s="1909"/>
      <c r="AY1297" s="1909"/>
      <c r="AZ1297" s="1909"/>
      <c r="BA1297" s="1909"/>
      <c r="BB1297" s="1909"/>
      <c r="BC1297" s="1909"/>
      <c r="BD1297" s="1909"/>
      <c r="BE1297" s="1909"/>
      <c r="BF1297" s="1909"/>
      <c r="BG1297" s="1909"/>
      <c r="BH1297" s="1909"/>
      <c r="BI1297" s="1909"/>
    </row>
    <row r="1298" spans="1:61">
      <c r="A1298" s="1956"/>
      <c r="B1298" s="1955"/>
      <c r="C1298" s="1955"/>
      <c r="D1298" s="1955"/>
      <c r="E1298" s="1955"/>
      <c r="F1298" s="1955"/>
      <c r="G1298" s="1955"/>
      <c r="H1298" s="1909"/>
      <c r="I1298" s="1909"/>
      <c r="J1298" s="1909"/>
      <c r="K1298" s="1909"/>
      <c r="L1298" s="1909"/>
      <c r="M1298" s="1909"/>
      <c r="N1298" s="1909"/>
      <c r="O1298" s="1909"/>
      <c r="P1298" s="1909"/>
      <c r="Q1298" s="1909"/>
      <c r="R1298" s="1909"/>
      <c r="S1298" s="1909"/>
      <c r="T1298" s="1909"/>
      <c r="U1298" s="1909"/>
      <c r="V1298" s="1909"/>
      <c r="W1298" s="1909"/>
      <c r="X1298" s="1909"/>
      <c r="Y1298" s="1909"/>
      <c r="Z1298" s="1909"/>
      <c r="AA1298" s="1909"/>
      <c r="AB1298" s="1909"/>
      <c r="AC1298" s="1909"/>
      <c r="AD1298" s="1909"/>
      <c r="AE1298" s="1909"/>
      <c r="AF1298" s="1909"/>
      <c r="AG1298" s="1909"/>
      <c r="AH1298" s="1909"/>
      <c r="AI1298" s="1909"/>
      <c r="AJ1298" s="1909"/>
      <c r="AK1298" s="1909"/>
      <c r="AL1298" s="1909"/>
      <c r="AM1298" s="1909"/>
      <c r="AN1298" s="1909"/>
      <c r="AO1298" s="1909"/>
      <c r="AP1298" s="1909"/>
      <c r="AQ1298" s="1909"/>
      <c r="AR1298" s="1909"/>
      <c r="AS1298" s="1909"/>
      <c r="AT1298" s="1909"/>
      <c r="AU1298" s="1909"/>
      <c r="AV1298" s="1909"/>
      <c r="AW1298" s="1909"/>
      <c r="AX1298" s="1909"/>
      <c r="AY1298" s="1909"/>
      <c r="AZ1298" s="1909"/>
      <c r="BA1298" s="1909"/>
      <c r="BB1298" s="1909"/>
      <c r="BC1298" s="1909"/>
      <c r="BD1298" s="1909"/>
      <c r="BE1298" s="1909"/>
      <c r="BF1298" s="1909"/>
      <c r="BG1298" s="1909"/>
      <c r="BH1298" s="1909"/>
      <c r="BI1298" s="1909"/>
    </row>
    <row r="1299" spans="1:61">
      <c r="A1299" s="1956"/>
      <c r="B1299" s="1955"/>
      <c r="C1299" s="1955"/>
      <c r="D1299" s="1955"/>
      <c r="E1299" s="1955"/>
      <c r="F1299" s="1955"/>
      <c r="G1299" s="1955"/>
      <c r="H1299" s="1909"/>
      <c r="I1299" s="1909"/>
      <c r="J1299" s="1909"/>
      <c r="K1299" s="1909"/>
      <c r="L1299" s="1909"/>
      <c r="M1299" s="1909"/>
      <c r="N1299" s="1909"/>
      <c r="O1299" s="1909"/>
      <c r="P1299" s="1909"/>
      <c r="Q1299" s="1909"/>
      <c r="R1299" s="1909"/>
      <c r="S1299" s="1909"/>
      <c r="T1299" s="1909"/>
      <c r="U1299" s="1909"/>
      <c r="V1299" s="1909"/>
      <c r="W1299" s="1909"/>
      <c r="X1299" s="1909"/>
      <c r="Y1299" s="1909"/>
      <c r="Z1299" s="1909"/>
      <c r="AA1299" s="1909"/>
      <c r="AB1299" s="1909"/>
      <c r="AC1299" s="1909"/>
      <c r="AD1299" s="1909"/>
      <c r="AE1299" s="1909"/>
      <c r="AF1299" s="1909"/>
      <c r="AG1299" s="1909"/>
      <c r="AH1299" s="1909"/>
      <c r="AI1299" s="1909"/>
      <c r="AJ1299" s="1909"/>
      <c r="AK1299" s="1909"/>
      <c r="AL1299" s="1909"/>
      <c r="AM1299" s="1909"/>
      <c r="AN1299" s="1909"/>
      <c r="AO1299" s="1909"/>
      <c r="AP1299" s="1909"/>
      <c r="AQ1299" s="1909"/>
      <c r="AR1299" s="1909"/>
      <c r="AS1299" s="1909"/>
      <c r="AT1299" s="1909"/>
      <c r="AU1299" s="1909"/>
      <c r="AV1299" s="1909"/>
      <c r="AW1299" s="1909"/>
      <c r="AX1299" s="1909"/>
      <c r="AY1299" s="1909"/>
      <c r="AZ1299" s="1909"/>
      <c r="BA1299" s="1909"/>
      <c r="BB1299" s="1909"/>
      <c r="BC1299" s="1909"/>
      <c r="BD1299" s="1909"/>
      <c r="BE1299" s="1909"/>
      <c r="BF1299" s="1909"/>
      <c r="BG1299" s="1909"/>
      <c r="BH1299" s="1909"/>
      <c r="BI1299" s="1909"/>
    </row>
    <row r="1300" spans="1:61">
      <c r="A1300" s="1956"/>
      <c r="B1300" s="1955"/>
      <c r="C1300" s="1955"/>
      <c r="D1300" s="1955"/>
      <c r="E1300" s="1955"/>
      <c r="F1300" s="1955"/>
      <c r="G1300" s="1955"/>
      <c r="H1300" s="1909"/>
      <c r="I1300" s="1909"/>
      <c r="J1300" s="1909"/>
      <c r="K1300" s="1909"/>
      <c r="L1300" s="1909"/>
      <c r="M1300" s="1909"/>
      <c r="N1300" s="1909"/>
      <c r="O1300" s="1909"/>
      <c r="P1300" s="1909"/>
      <c r="Q1300" s="1909"/>
      <c r="R1300" s="1909"/>
      <c r="S1300" s="1909"/>
      <c r="T1300" s="1909"/>
      <c r="U1300" s="1909"/>
      <c r="V1300" s="1909"/>
      <c r="W1300" s="1909"/>
      <c r="X1300" s="1909"/>
      <c r="Y1300" s="1909"/>
      <c r="Z1300" s="1909"/>
      <c r="AA1300" s="1909"/>
      <c r="AB1300" s="1909"/>
      <c r="AC1300" s="1909"/>
      <c r="AD1300" s="1909"/>
      <c r="AE1300" s="1909"/>
      <c r="AF1300" s="1909"/>
      <c r="AG1300" s="1909"/>
      <c r="AH1300" s="1909"/>
      <c r="AI1300" s="1909"/>
      <c r="AJ1300" s="1909"/>
      <c r="AK1300" s="1909"/>
      <c r="AL1300" s="1909"/>
      <c r="AM1300" s="1909"/>
      <c r="AN1300" s="1909"/>
      <c r="AO1300" s="1909"/>
      <c r="AP1300" s="1909"/>
      <c r="AQ1300" s="1909"/>
      <c r="AR1300" s="1909"/>
      <c r="AS1300" s="1909"/>
      <c r="AT1300" s="1909"/>
      <c r="AU1300" s="1909"/>
      <c r="AV1300" s="1909"/>
      <c r="AW1300" s="1909"/>
      <c r="AX1300" s="1909"/>
      <c r="AY1300" s="1909"/>
      <c r="AZ1300" s="1909"/>
      <c r="BA1300" s="1909"/>
      <c r="BB1300" s="1909"/>
      <c r="BC1300" s="1909"/>
      <c r="BD1300" s="1909"/>
      <c r="BE1300" s="1909"/>
      <c r="BF1300" s="1909"/>
      <c r="BG1300" s="1909"/>
      <c r="BH1300" s="1909"/>
      <c r="BI1300" s="1909"/>
    </row>
    <row r="1301" spans="1:61">
      <c r="A1301" s="1956"/>
      <c r="B1301" s="1955"/>
      <c r="C1301" s="1955"/>
      <c r="D1301" s="1955"/>
      <c r="E1301" s="1955"/>
      <c r="F1301" s="1955"/>
      <c r="G1301" s="1955"/>
      <c r="H1301" s="1909"/>
      <c r="I1301" s="1909"/>
      <c r="J1301" s="1909"/>
      <c r="K1301" s="1909"/>
      <c r="L1301" s="1909"/>
      <c r="M1301" s="1909"/>
      <c r="N1301" s="1909"/>
      <c r="O1301" s="1909"/>
      <c r="P1301" s="1909"/>
      <c r="Q1301" s="1909"/>
      <c r="R1301" s="1909"/>
      <c r="S1301" s="1909"/>
      <c r="T1301" s="1909"/>
      <c r="U1301" s="1909"/>
      <c r="V1301" s="1909"/>
      <c r="W1301" s="1909"/>
      <c r="X1301" s="1909"/>
      <c r="Y1301" s="1909"/>
      <c r="Z1301" s="1909"/>
      <c r="AA1301" s="1909"/>
      <c r="AB1301" s="1909"/>
      <c r="AC1301" s="1909"/>
      <c r="AD1301" s="1909"/>
      <c r="AE1301" s="1909"/>
      <c r="AF1301" s="1909"/>
      <c r="AG1301" s="1909"/>
      <c r="AH1301" s="1909"/>
      <c r="AI1301" s="1909"/>
      <c r="AJ1301" s="1909"/>
      <c r="AK1301" s="1909"/>
      <c r="AL1301" s="1909"/>
      <c r="AM1301" s="1909"/>
      <c r="AN1301" s="1909"/>
      <c r="AO1301" s="1909"/>
      <c r="AP1301" s="1909"/>
      <c r="AQ1301" s="1909"/>
      <c r="AR1301" s="1909"/>
      <c r="AS1301" s="1909"/>
      <c r="AT1301" s="1909"/>
      <c r="AU1301" s="1909"/>
      <c r="AV1301" s="1909"/>
      <c r="AW1301" s="1909"/>
      <c r="AX1301" s="1909"/>
      <c r="AY1301" s="1909"/>
      <c r="AZ1301" s="1909"/>
      <c r="BA1301" s="1909"/>
      <c r="BB1301" s="1909"/>
      <c r="BC1301" s="1909"/>
      <c r="BD1301" s="1909"/>
      <c r="BE1301" s="1909"/>
      <c r="BF1301" s="1909"/>
      <c r="BG1301" s="1909"/>
      <c r="BH1301" s="1909"/>
      <c r="BI1301" s="1909"/>
    </row>
    <row r="1302" spans="1:61">
      <c r="A1302" s="1956"/>
      <c r="B1302" s="1955"/>
      <c r="C1302" s="1955"/>
      <c r="D1302" s="1955"/>
      <c r="E1302" s="1955"/>
      <c r="F1302" s="1955"/>
      <c r="G1302" s="1955"/>
      <c r="H1302" s="1909"/>
      <c r="I1302" s="1909"/>
      <c r="J1302" s="1909"/>
      <c r="K1302" s="1909"/>
      <c r="L1302" s="1909"/>
      <c r="M1302" s="1909"/>
      <c r="N1302" s="1909"/>
      <c r="O1302" s="1909"/>
      <c r="P1302" s="1909"/>
      <c r="Q1302" s="1909"/>
      <c r="R1302" s="1909"/>
      <c r="S1302" s="1909"/>
      <c r="T1302" s="1909"/>
      <c r="U1302" s="1909"/>
      <c r="V1302" s="1909"/>
      <c r="W1302" s="1909"/>
      <c r="X1302" s="1909"/>
      <c r="Y1302" s="1909"/>
      <c r="Z1302" s="1909"/>
      <c r="AA1302" s="1909"/>
      <c r="AB1302" s="1909"/>
      <c r="AC1302" s="1909"/>
      <c r="AD1302" s="1909"/>
      <c r="AE1302" s="1909"/>
      <c r="AF1302" s="1909"/>
      <c r="AG1302" s="1909"/>
      <c r="AH1302" s="1909"/>
      <c r="AI1302" s="1909"/>
      <c r="AJ1302" s="1909"/>
      <c r="AK1302" s="1909"/>
      <c r="AL1302" s="1909"/>
      <c r="AM1302" s="1909"/>
      <c r="AN1302" s="1909"/>
      <c r="AO1302" s="1909"/>
      <c r="AP1302" s="1909"/>
      <c r="AQ1302" s="1909"/>
      <c r="AR1302" s="1909"/>
      <c r="AS1302" s="1909"/>
      <c r="AT1302" s="1909"/>
      <c r="AU1302" s="1909"/>
      <c r="AV1302" s="1909"/>
      <c r="AW1302" s="1909"/>
      <c r="AX1302" s="1909"/>
      <c r="AY1302" s="1909"/>
      <c r="AZ1302" s="1909"/>
      <c r="BA1302" s="1909"/>
      <c r="BB1302" s="1909"/>
      <c r="BC1302" s="1909"/>
      <c r="BD1302" s="1909"/>
      <c r="BE1302" s="1909"/>
      <c r="BF1302" s="1909"/>
      <c r="BG1302" s="1909"/>
      <c r="BH1302" s="1909"/>
      <c r="BI1302" s="1909"/>
    </row>
    <row r="1303" spans="1:61">
      <c r="A1303" s="1956"/>
      <c r="B1303" s="1955"/>
      <c r="C1303" s="1955"/>
      <c r="D1303" s="1955"/>
      <c r="E1303" s="1955"/>
      <c r="F1303" s="1955"/>
      <c r="G1303" s="1955"/>
      <c r="H1303" s="1909"/>
      <c r="I1303" s="1909"/>
      <c r="J1303" s="1909"/>
      <c r="K1303" s="1909"/>
      <c r="L1303" s="1909"/>
      <c r="M1303" s="1909"/>
      <c r="N1303" s="1909"/>
      <c r="O1303" s="1909"/>
      <c r="P1303" s="1909"/>
      <c r="Q1303" s="1909"/>
      <c r="R1303" s="1909"/>
      <c r="S1303" s="1909"/>
      <c r="T1303" s="1909"/>
      <c r="U1303" s="1909"/>
      <c r="V1303" s="1909"/>
      <c r="W1303" s="1909"/>
      <c r="X1303" s="1909"/>
      <c r="Y1303" s="1909"/>
      <c r="Z1303" s="1909"/>
      <c r="AA1303" s="1909"/>
      <c r="AB1303" s="1909"/>
      <c r="AC1303" s="1909"/>
      <c r="AD1303" s="1909"/>
      <c r="AE1303" s="1909"/>
      <c r="AF1303" s="1909"/>
      <c r="AG1303" s="1909"/>
      <c r="AH1303" s="1909"/>
      <c r="AI1303" s="1909"/>
      <c r="AJ1303" s="1909"/>
      <c r="AK1303" s="1909"/>
      <c r="AL1303" s="1909"/>
      <c r="AM1303" s="1909"/>
      <c r="AN1303" s="1909"/>
      <c r="AO1303" s="1909"/>
      <c r="AP1303" s="1909"/>
      <c r="AQ1303" s="1909"/>
      <c r="AR1303" s="1909"/>
      <c r="AS1303" s="1909"/>
      <c r="AT1303" s="1909"/>
      <c r="AU1303" s="1909"/>
      <c r="AV1303" s="1909"/>
      <c r="AW1303" s="1909"/>
      <c r="AX1303" s="1909"/>
      <c r="AY1303" s="1909"/>
      <c r="AZ1303" s="1909"/>
      <c r="BA1303" s="1909"/>
      <c r="BB1303" s="1909"/>
      <c r="BC1303" s="1909"/>
      <c r="BD1303" s="1909"/>
      <c r="BE1303" s="1909"/>
      <c r="BF1303" s="1909"/>
      <c r="BG1303" s="1909"/>
      <c r="BH1303" s="1909"/>
      <c r="BI1303" s="1909"/>
    </row>
    <row r="1304" spans="1:61">
      <c r="A1304" s="1956"/>
      <c r="B1304" s="1955"/>
      <c r="C1304" s="1955"/>
      <c r="D1304" s="1955"/>
      <c r="E1304" s="1955"/>
      <c r="F1304" s="1955"/>
      <c r="G1304" s="1955"/>
      <c r="H1304" s="1909"/>
      <c r="I1304" s="1909"/>
      <c r="J1304" s="1909"/>
      <c r="K1304" s="1909"/>
      <c r="L1304" s="1909"/>
      <c r="M1304" s="1909"/>
      <c r="N1304" s="1909"/>
      <c r="O1304" s="1909"/>
      <c r="P1304" s="1909"/>
      <c r="Q1304" s="1909"/>
      <c r="R1304" s="1909"/>
      <c r="S1304" s="1909"/>
      <c r="T1304" s="1909"/>
      <c r="U1304" s="1909"/>
      <c r="V1304" s="1909"/>
      <c r="W1304" s="1909"/>
      <c r="X1304" s="1909"/>
      <c r="Y1304" s="1909"/>
      <c r="Z1304" s="1909"/>
      <c r="AA1304" s="1909"/>
      <c r="AB1304" s="1909"/>
      <c r="AC1304" s="1909"/>
      <c r="AD1304" s="1909"/>
      <c r="AE1304" s="1909"/>
      <c r="AF1304" s="1909"/>
      <c r="AG1304" s="1909"/>
      <c r="AH1304" s="1909"/>
      <c r="AI1304" s="1909"/>
      <c r="AJ1304" s="1909"/>
      <c r="AK1304" s="1909"/>
      <c r="AL1304" s="1909"/>
      <c r="AM1304" s="1909"/>
      <c r="AN1304" s="1909"/>
      <c r="AO1304" s="1909"/>
      <c r="AP1304" s="1909"/>
      <c r="AQ1304" s="1909"/>
      <c r="AR1304" s="1909"/>
      <c r="AS1304" s="1909"/>
      <c r="AT1304" s="1909"/>
      <c r="AU1304" s="1909"/>
      <c r="AV1304" s="1909"/>
      <c r="AW1304" s="1909"/>
      <c r="AX1304" s="1909"/>
      <c r="AY1304" s="1909"/>
      <c r="AZ1304" s="1909"/>
      <c r="BA1304" s="1909"/>
      <c r="BB1304" s="1909"/>
      <c r="BC1304" s="1909"/>
      <c r="BD1304" s="1909"/>
      <c r="BE1304" s="1909"/>
      <c r="BF1304" s="1909"/>
      <c r="BG1304" s="1909"/>
      <c r="BH1304" s="1909"/>
      <c r="BI1304" s="1909"/>
    </row>
    <row r="1305" spans="1:61">
      <c r="A1305" s="1956"/>
      <c r="B1305" s="1955"/>
      <c r="C1305" s="1955"/>
      <c r="D1305" s="1955"/>
      <c r="E1305" s="1955"/>
      <c r="F1305" s="1955"/>
      <c r="G1305" s="1955"/>
      <c r="H1305" s="1909"/>
      <c r="I1305" s="1909"/>
      <c r="J1305" s="1909"/>
      <c r="K1305" s="1909"/>
      <c r="L1305" s="1909"/>
      <c r="M1305" s="1909"/>
      <c r="N1305" s="1909"/>
      <c r="O1305" s="1909"/>
      <c r="P1305" s="1909"/>
      <c r="Q1305" s="1909"/>
      <c r="R1305" s="1909"/>
      <c r="S1305" s="1909"/>
      <c r="T1305" s="1909"/>
      <c r="U1305" s="1909"/>
      <c r="V1305" s="1909"/>
      <c r="W1305" s="1909"/>
      <c r="X1305" s="1909"/>
      <c r="Y1305" s="1909"/>
      <c r="Z1305" s="1909"/>
      <c r="AA1305" s="1909"/>
      <c r="AB1305" s="1909"/>
      <c r="AC1305" s="1909"/>
      <c r="AD1305" s="1909"/>
      <c r="AE1305" s="1909"/>
      <c r="AF1305" s="1909"/>
      <c r="AG1305" s="1909"/>
      <c r="AH1305" s="1909"/>
      <c r="AI1305" s="1909"/>
      <c r="AJ1305" s="1909"/>
      <c r="AK1305" s="1909"/>
      <c r="AL1305" s="1909"/>
      <c r="AM1305" s="1909"/>
      <c r="AN1305" s="1909"/>
      <c r="AO1305" s="1909"/>
      <c r="AP1305" s="1909"/>
      <c r="AQ1305" s="1909"/>
      <c r="AR1305" s="1909"/>
      <c r="AS1305" s="1909"/>
      <c r="AT1305" s="1909"/>
      <c r="AU1305" s="1909"/>
      <c r="AV1305" s="1909"/>
      <c r="AW1305" s="1909"/>
      <c r="AX1305" s="1909"/>
      <c r="AY1305" s="1909"/>
      <c r="AZ1305" s="1909"/>
      <c r="BA1305" s="1909"/>
      <c r="BB1305" s="1909"/>
      <c r="BC1305" s="1909"/>
      <c r="BD1305" s="1909"/>
      <c r="BE1305" s="1909"/>
      <c r="BF1305" s="1909"/>
      <c r="BG1305" s="1909"/>
      <c r="BH1305" s="1909"/>
      <c r="BI1305" s="1909"/>
    </row>
    <row r="1306" spans="1:61">
      <c r="A1306" s="1956"/>
      <c r="B1306" s="1955"/>
      <c r="C1306" s="1955"/>
      <c r="D1306" s="1955"/>
      <c r="E1306" s="1955"/>
      <c r="F1306" s="1955"/>
      <c r="G1306" s="1955"/>
      <c r="H1306" s="1909"/>
      <c r="I1306" s="1909"/>
      <c r="J1306" s="1909"/>
      <c r="K1306" s="1909"/>
      <c r="L1306" s="1909"/>
      <c r="M1306" s="1909"/>
      <c r="N1306" s="1909"/>
      <c r="O1306" s="1909"/>
      <c r="P1306" s="1909"/>
      <c r="Q1306" s="1909"/>
      <c r="R1306" s="1909"/>
      <c r="S1306" s="1909"/>
      <c r="T1306" s="1909"/>
      <c r="U1306" s="1909"/>
      <c r="V1306" s="1909"/>
      <c r="W1306" s="1909"/>
      <c r="X1306" s="1909"/>
      <c r="Y1306" s="1909"/>
      <c r="Z1306" s="1909"/>
      <c r="AA1306" s="1909"/>
      <c r="AB1306" s="1909"/>
      <c r="AC1306" s="1909"/>
      <c r="AD1306" s="1909"/>
      <c r="AE1306" s="1909"/>
      <c r="AF1306" s="1909"/>
      <c r="AG1306" s="1909"/>
      <c r="AH1306" s="1909"/>
      <c r="AI1306" s="1909"/>
      <c r="AJ1306" s="1909"/>
      <c r="AK1306" s="1909"/>
      <c r="AL1306" s="1909"/>
      <c r="AM1306" s="1909"/>
      <c r="AN1306" s="1909"/>
      <c r="AO1306" s="1909"/>
      <c r="AP1306" s="1909"/>
      <c r="AQ1306" s="1909"/>
      <c r="AR1306" s="1909"/>
      <c r="AS1306" s="1909"/>
      <c r="AT1306" s="1909"/>
      <c r="AU1306" s="1909"/>
      <c r="AV1306" s="1909"/>
      <c r="AW1306" s="1909"/>
      <c r="AX1306" s="1909"/>
      <c r="AY1306" s="1909"/>
      <c r="AZ1306" s="1909"/>
      <c r="BA1306" s="1909"/>
      <c r="BB1306" s="1909"/>
      <c r="BC1306" s="1909"/>
      <c r="BD1306" s="1909"/>
      <c r="BE1306" s="1909"/>
      <c r="BF1306" s="1909"/>
      <c r="BG1306" s="1909"/>
      <c r="BH1306" s="1909"/>
      <c r="BI1306" s="1909"/>
    </row>
    <row r="1307" spans="1:61">
      <c r="A1307" s="1956"/>
      <c r="B1307" s="1955"/>
      <c r="C1307" s="1955"/>
      <c r="D1307" s="1955"/>
      <c r="E1307" s="1955"/>
      <c r="F1307" s="1955"/>
      <c r="G1307" s="1955"/>
      <c r="H1307" s="1909"/>
      <c r="I1307" s="1909"/>
      <c r="J1307" s="1909"/>
      <c r="K1307" s="1909"/>
      <c r="L1307" s="1909"/>
      <c r="M1307" s="1909"/>
      <c r="N1307" s="1909"/>
      <c r="O1307" s="1909"/>
      <c r="P1307" s="1909"/>
      <c r="Q1307" s="1909"/>
      <c r="R1307" s="1909"/>
      <c r="S1307" s="1909"/>
      <c r="T1307" s="1909"/>
      <c r="U1307" s="1909"/>
      <c r="V1307" s="1909"/>
      <c r="W1307" s="1909"/>
      <c r="X1307" s="1909"/>
      <c r="Y1307" s="1909"/>
      <c r="Z1307" s="1909"/>
      <c r="AA1307" s="1909"/>
      <c r="AB1307" s="1909"/>
      <c r="AC1307" s="1909"/>
      <c r="AD1307" s="1909"/>
      <c r="AE1307" s="1909"/>
      <c r="AF1307" s="1909"/>
      <c r="AG1307" s="1909"/>
      <c r="AH1307" s="1909"/>
      <c r="AI1307" s="1909"/>
      <c r="AJ1307" s="1909"/>
      <c r="AK1307" s="1909"/>
      <c r="AL1307" s="1909"/>
      <c r="AM1307" s="1909"/>
      <c r="AN1307" s="1909"/>
      <c r="AO1307" s="1909"/>
      <c r="AP1307" s="1909"/>
      <c r="AQ1307" s="1909"/>
      <c r="AR1307" s="1909"/>
      <c r="AS1307" s="1909"/>
      <c r="AT1307" s="1909"/>
      <c r="AU1307" s="1909"/>
      <c r="AV1307" s="1909"/>
      <c r="AW1307" s="1909"/>
      <c r="AX1307" s="1909"/>
      <c r="AY1307" s="1909"/>
      <c r="AZ1307" s="1909"/>
      <c r="BA1307" s="1909"/>
      <c r="BB1307" s="1909"/>
      <c r="BC1307" s="1909"/>
      <c r="BD1307" s="1909"/>
      <c r="BE1307" s="1909"/>
      <c r="BF1307" s="1909"/>
      <c r="BG1307" s="1909"/>
      <c r="BH1307" s="1909"/>
      <c r="BI1307" s="1909"/>
    </row>
    <row r="1308" spans="1:61">
      <c r="A1308" s="1956"/>
      <c r="B1308" s="1955"/>
      <c r="C1308" s="1955"/>
      <c r="D1308" s="1955"/>
      <c r="E1308" s="1955"/>
      <c r="F1308" s="1955"/>
      <c r="G1308" s="1955"/>
      <c r="H1308" s="1909"/>
      <c r="I1308" s="1909"/>
      <c r="J1308" s="1909"/>
      <c r="K1308" s="1909"/>
      <c r="L1308" s="1909"/>
      <c r="M1308" s="1909"/>
      <c r="N1308" s="1909"/>
      <c r="O1308" s="1909"/>
      <c r="P1308" s="1909"/>
      <c r="Q1308" s="1909"/>
      <c r="R1308" s="1909"/>
      <c r="S1308" s="1909"/>
      <c r="T1308" s="1909"/>
      <c r="U1308" s="1909"/>
      <c r="V1308" s="1909"/>
      <c r="W1308" s="1909"/>
      <c r="X1308" s="1909"/>
      <c r="Y1308" s="1909"/>
      <c r="Z1308" s="1909"/>
      <c r="AA1308" s="1909"/>
      <c r="AB1308" s="1909"/>
      <c r="AC1308" s="1909"/>
      <c r="AD1308" s="1909"/>
      <c r="AE1308" s="1909"/>
      <c r="AF1308" s="1909"/>
      <c r="AG1308" s="1909"/>
      <c r="AH1308" s="1909"/>
      <c r="AI1308" s="1909"/>
      <c r="AJ1308" s="1909"/>
      <c r="AK1308" s="1909"/>
      <c r="AL1308" s="1909"/>
      <c r="AM1308" s="1909"/>
      <c r="AN1308" s="1909"/>
      <c r="AO1308" s="1909"/>
      <c r="AP1308" s="1909"/>
      <c r="AQ1308" s="1909"/>
      <c r="AR1308" s="1909"/>
      <c r="AS1308" s="1909"/>
      <c r="AT1308" s="1909"/>
      <c r="AU1308" s="1909"/>
      <c r="AV1308" s="1909"/>
      <c r="AW1308" s="1909"/>
      <c r="AX1308" s="1909"/>
      <c r="AY1308" s="1909"/>
      <c r="AZ1308" s="1909"/>
      <c r="BA1308" s="1909"/>
      <c r="BB1308" s="1909"/>
      <c r="BC1308" s="1909"/>
      <c r="BD1308" s="1909"/>
      <c r="BE1308" s="1909"/>
      <c r="BF1308" s="1909"/>
      <c r="BG1308" s="1909"/>
      <c r="BH1308" s="1909"/>
      <c r="BI1308" s="1909"/>
    </row>
    <row r="1309" spans="1:61">
      <c r="A1309" s="1956"/>
      <c r="B1309" s="1955"/>
      <c r="C1309" s="1955"/>
      <c r="D1309" s="1955"/>
      <c r="E1309" s="1955"/>
      <c r="F1309" s="1955"/>
      <c r="G1309" s="1955"/>
      <c r="H1309" s="1909"/>
      <c r="I1309" s="1909"/>
      <c r="J1309" s="1909"/>
      <c r="K1309" s="1909"/>
      <c r="L1309" s="1909"/>
      <c r="M1309" s="1909"/>
      <c r="N1309" s="1909"/>
      <c r="O1309" s="1909"/>
      <c r="P1309" s="1909"/>
      <c r="Q1309" s="1909"/>
      <c r="R1309" s="1909"/>
      <c r="S1309" s="1909"/>
      <c r="T1309" s="1909"/>
      <c r="U1309" s="1909"/>
      <c r="V1309" s="1909"/>
      <c r="W1309" s="1909"/>
      <c r="X1309" s="1909"/>
      <c r="Y1309" s="1909"/>
      <c r="Z1309" s="1909"/>
      <c r="AA1309" s="1909"/>
      <c r="AB1309" s="1909"/>
      <c r="AC1309" s="1909"/>
      <c r="AD1309" s="1909"/>
      <c r="AE1309" s="1909"/>
      <c r="AF1309" s="1909"/>
      <c r="AG1309" s="1909"/>
      <c r="AH1309" s="1909"/>
      <c r="AI1309" s="1909"/>
      <c r="AJ1309" s="1909"/>
      <c r="AK1309" s="1909"/>
      <c r="AL1309" s="1909"/>
      <c r="AM1309" s="1909"/>
      <c r="AN1309" s="1909"/>
      <c r="AO1309" s="1909"/>
      <c r="AP1309" s="1909"/>
      <c r="AQ1309" s="1909"/>
      <c r="AR1309" s="1909"/>
      <c r="AS1309" s="1909"/>
      <c r="AT1309" s="1909"/>
      <c r="AU1309" s="1909"/>
      <c r="AV1309" s="1909"/>
      <c r="AW1309" s="1909"/>
      <c r="AX1309" s="1909"/>
      <c r="AY1309" s="1909"/>
      <c r="AZ1309" s="1909"/>
      <c r="BA1309" s="1909"/>
      <c r="BB1309" s="1909"/>
      <c r="BC1309" s="1909"/>
      <c r="BD1309" s="1909"/>
      <c r="BE1309" s="1909"/>
      <c r="BF1309" s="1909"/>
      <c r="BG1309" s="1909"/>
      <c r="BH1309" s="1909"/>
      <c r="BI1309" s="1909"/>
    </row>
    <row r="1310" spans="1:61">
      <c r="A1310" s="1956"/>
      <c r="B1310" s="1955"/>
      <c r="C1310" s="1955"/>
      <c r="D1310" s="1955"/>
      <c r="E1310" s="1955"/>
      <c r="F1310" s="1955"/>
      <c r="G1310" s="1955"/>
      <c r="H1310" s="1909"/>
      <c r="I1310" s="1909"/>
      <c r="J1310" s="1909"/>
      <c r="K1310" s="1909"/>
      <c r="L1310" s="1909"/>
      <c r="M1310" s="1909"/>
      <c r="N1310" s="1909"/>
      <c r="O1310" s="1909"/>
      <c r="P1310" s="1909"/>
      <c r="Q1310" s="1909"/>
      <c r="R1310" s="1909"/>
      <c r="S1310" s="1909"/>
      <c r="T1310" s="1909"/>
      <c r="U1310" s="1909"/>
      <c r="V1310" s="1909"/>
      <c r="W1310" s="1909"/>
      <c r="X1310" s="1909"/>
      <c r="Y1310" s="1909"/>
      <c r="Z1310" s="1909"/>
      <c r="AA1310" s="1909"/>
      <c r="AB1310" s="1909"/>
      <c r="AC1310" s="1909"/>
      <c r="AD1310" s="1909"/>
      <c r="AE1310" s="1909"/>
      <c r="AF1310" s="1909"/>
      <c r="AG1310" s="1909"/>
      <c r="AH1310" s="1909"/>
      <c r="AI1310" s="1909"/>
      <c r="AJ1310" s="1909"/>
      <c r="AK1310" s="1909"/>
      <c r="AL1310" s="1909"/>
      <c r="AM1310" s="1909"/>
      <c r="AN1310" s="1909"/>
      <c r="AO1310" s="1909"/>
      <c r="AP1310" s="1909"/>
      <c r="AQ1310" s="1909"/>
      <c r="AR1310" s="1909"/>
      <c r="AS1310" s="1909"/>
      <c r="AT1310" s="1909"/>
      <c r="AU1310" s="1909"/>
      <c r="AV1310" s="1909"/>
      <c r="AW1310" s="1909"/>
      <c r="AX1310" s="1909"/>
      <c r="AY1310" s="1909"/>
      <c r="AZ1310" s="1909"/>
      <c r="BA1310" s="1909"/>
      <c r="BB1310" s="1909"/>
      <c r="BC1310" s="1909"/>
      <c r="BD1310" s="1909"/>
      <c r="BE1310" s="1909"/>
      <c r="BF1310" s="1909"/>
      <c r="BG1310" s="1909"/>
      <c r="BH1310" s="1909"/>
      <c r="BI1310" s="1909"/>
    </row>
    <row r="1311" spans="1:61">
      <c r="A1311" s="1956"/>
      <c r="B1311" s="1955"/>
      <c r="C1311" s="1955"/>
      <c r="D1311" s="1955"/>
      <c r="E1311" s="1955"/>
      <c r="F1311" s="1955"/>
      <c r="G1311" s="1955"/>
      <c r="H1311" s="1909"/>
      <c r="I1311" s="1909"/>
      <c r="J1311" s="1909"/>
      <c r="K1311" s="1909"/>
      <c r="L1311" s="1909"/>
      <c r="M1311" s="1909"/>
      <c r="N1311" s="1909"/>
      <c r="O1311" s="1909"/>
      <c r="P1311" s="1909"/>
      <c r="Q1311" s="1909"/>
      <c r="R1311" s="1909"/>
      <c r="S1311" s="1909"/>
      <c r="T1311" s="1909"/>
      <c r="U1311" s="1909"/>
      <c r="V1311" s="1909"/>
      <c r="W1311" s="1909"/>
      <c r="X1311" s="1909"/>
      <c r="Y1311" s="1909"/>
      <c r="Z1311" s="1909"/>
      <c r="AA1311" s="1909"/>
      <c r="AB1311" s="1909"/>
      <c r="AC1311" s="1909"/>
      <c r="AD1311" s="1909"/>
      <c r="AE1311" s="1909"/>
      <c r="AF1311" s="1909"/>
      <c r="AG1311" s="1909"/>
      <c r="AH1311" s="1909"/>
      <c r="AI1311" s="1909"/>
      <c r="AJ1311" s="1909"/>
      <c r="AK1311" s="1909"/>
      <c r="AL1311" s="1909"/>
      <c r="AM1311" s="1909"/>
      <c r="AN1311" s="1909"/>
      <c r="AO1311" s="1909"/>
      <c r="AP1311" s="1909"/>
      <c r="AQ1311" s="1909"/>
      <c r="AR1311" s="1909"/>
      <c r="AS1311" s="1909"/>
      <c r="AT1311" s="1909"/>
      <c r="AU1311" s="1909"/>
      <c r="AV1311" s="1909"/>
      <c r="AW1311" s="1909"/>
      <c r="AX1311" s="1909"/>
      <c r="AY1311" s="1909"/>
      <c r="AZ1311" s="1909"/>
      <c r="BA1311" s="1909"/>
      <c r="BB1311" s="1909"/>
      <c r="BC1311" s="1909"/>
      <c r="BD1311" s="1909"/>
      <c r="BE1311" s="1909"/>
      <c r="BF1311" s="1909"/>
      <c r="BG1311" s="1909"/>
      <c r="BH1311" s="1909"/>
      <c r="BI1311" s="1909"/>
    </row>
    <row r="1312" spans="1:61">
      <c r="A1312" s="1956"/>
      <c r="B1312" s="1955"/>
      <c r="C1312" s="1955"/>
      <c r="D1312" s="1955"/>
      <c r="E1312" s="1955"/>
      <c r="F1312" s="1955"/>
      <c r="G1312" s="1955"/>
      <c r="H1312" s="1909"/>
      <c r="I1312" s="1909"/>
      <c r="J1312" s="1909"/>
      <c r="K1312" s="1909"/>
      <c r="L1312" s="1909"/>
      <c r="M1312" s="1909"/>
      <c r="N1312" s="1909"/>
      <c r="O1312" s="1909"/>
      <c r="P1312" s="1909"/>
      <c r="Q1312" s="1909"/>
      <c r="R1312" s="1909"/>
      <c r="S1312" s="1909"/>
      <c r="T1312" s="1909"/>
      <c r="U1312" s="1909"/>
      <c r="V1312" s="1909"/>
      <c r="W1312" s="1909"/>
      <c r="X1312" s="1909"/>
      <c r="Y1312" s="1909"/>
      <c r="Z1312" s="1909"/>
      <c r="AA1312" s="1909"/>
      <c r="AB1312" s="1909"/>
      <c r="AC1312" s="1909"/>
      <c r="AD1312" s="1909"/>
      <c r="AE1312" s="1909"/>
      <c r="AF1312" s="1909"/>
      <c r="AG1312" s="1909"/>
      <c r="AH1312" s="1909"/>
      <c r="AI1312" s="1909"/>
      <c r="AJ1312" s="1909"/>
      <c r="AK1312" s="1909"/>
      <c r="AL1312" s="1909"/>
      <c r="AM1312" s="1909"/>
      <c r="AN1312" s="1909"/>
      <c r="AO1312" s="1909"/>
      <c r="AP1312" s="1909"/>
      <c r="AQ1312" s="1909"/>
      <c r="AR1312" s="1909"/>
      <c r="AS1312" s="1909"/>
      <c r="AT1312" s="1909"/>
      <c r="AU1312" s="1909"/>
      <c r="AV1312" s="1909"/>
      <c r="AW1312" s="1909"/>
      <c r="AX1312" s="1909"/>
      <c r="AY1312" s="1909"/>
      <c r="AZ1312" s="1909"/>
      <c r="BA1312" s="1909"/>
      <c r="BB1312" s="1909"/>
      <c r="BC1312" s="1909"/>
      <c r="BD1312" s="1909"/>
      <c r="BE1312" s="1909"/>
      <c r="BF1312" s="1909"/>
      <c r="BG1312" s="1909"/>
      <c r="BH1312" s="1909"/>
      <c r="BI1312" s="1909"/>
    </row>
    <row r="1313" spans="1:61">
      <c r="A1313" s="1956"/>
      <c r="B1313" s="1955"/>
      <c r="C1313" s="1955"/>
      <c r="D1313" s="1955"/>
      <c r="E1313" s="1955"/>
      <c r="F1313" s="1955"/>
      <c r="G1313" s="1955"/>
      <c r="H1313" s="1909"/>
      <c r="I1313" s="1909"/>
      <c r="J1313" s="1909"/>
      <c r="K1313" s="1909"/>
      <c r="L1313" s="1909"/>
      <c r="M1313" s="1909"/>
      <c r="N1313" s="1909"/>
      <c r="O1313" s="1909"/>
      <c r="P1313" s="1909"/>
      <c r="Q1313" s="1909"/>
      <c r="R1313" s="1909"/>
      <c r="S1313" s="1909"/>
      <c r="T1313" s="1909"/>
      <c r="U1313" s="1909"/>
      <c r="V1313" s="1909"/>
      <c r="W1313" s="1909"/>
      <c r="X1313" s="1909"/>
      <c r="Y1313" s="1909"/>
      <c r="Z1313" s="1909"/>
      <c r="AA1313" s="1909"/>
      <c r="AB1313" s="1909"/>
      <c r="AC1313" s="1909"/>
      <c r="AD1313" s="1909"/>
      <c r="AE1313" s="1909"/>
      <c r="AF1313" s="1909"/>
      <c r="AG1313" s="1909"/>
      <c r="AH1313" s="1909"/>
      <c r="AI1313" s="1909"/>
      <c r="AJ1313" s="1909"/>
      <c r="AK1313" s="1909"/>
      <c r="AL1313" s="1909"/>
      <c r="AM1313" s="1909"/>
      <c r="AN1313" s="1909"/>
      <c r="AO1313" s="1909"/>
      <c r="AP1313" s="1909"/>
      <c r="AQ1313" s="1909"/>
      <c r="AR1313" s="1909"/>
      <c r="AS1313" s="1909"/>
      <c r="AT1313" s="1909"/>
      <c r="AU1313" s="1909"/>
      <c r="AV1313" s="1909"/>
      <c r="AW1313" s="1909"/>
      <c r="AX1313" s="1909"/>
      <c r="AY1313" s="1909"/>
      <c r="AZ1313" s="1909"/>
      <c r="BA1313" s="1909"/>
      <c r="BB1313" s="1909"/>
      <c r="BC1313" s="1909"/>
      <c r="BD1313" s="1909"/>
      <c r="BE1313" s="1909"/>
      <c r="BF1313" s="1909"/>
      <c r="BG1313" s="1909"/>
      <c r="BH1313" s="1909"/>
      <c r="BI1313" s="1909"/>
    </row>
    <row r="1314" spans="1:61">
      <c r="A1314" s="1956"/>
      <c r="B1314" s="1955"/>
      <c r="C1314" s="1955"/>
      <c r="D1314" s="1955"/>
      <c r="E1314" s="1955"/>
      <c r="F1314" s="1955"/>
      <c r="G1314" s="1955"/>
      <c r="H1314" s="1909"/>
      <c r="I1314" s="1909"/>
      <c r="J1314" s="1909"/>
      <c r="K1314" s="1909"/>
      <c r="L1314" s="1909"/>
      <c r="M1314" s="1909"/>
      <c r="N1314" s="1909"/>
      <c r="O1314" s="1909"/>
      <c r="P1314" s="1909"/>
      <c r="Q1314" s="1909"/>
      <c r="R1314" s="1909"/>
      <c r="S1314" s="1909"/>
      <c r="T1314" s="1909"/>
      <c r="U1314" s="1909"/>
      <c r="V1314" s="1909"/>
      <c r="W1314" s="1909"/>
      <c r="X1314" s="1909"/>
      <c r="Y1314" s="1909"/>
      <c r="Z1314" s="1909"/>
      <c r="AA1314" s="1909"/>
      <c r="AB1314" s="1909"/>
      <c r="AC1314" s="1909"/>
      <c r="AD1314" s="1909"/>
      <c r="AE1314" s="1909"/>
      <c r="AF1314" s="1909"/>
      <c r="AG1314" s="1909"/>
      <c r="AH1314" s="1909"/>
      <c r="AI1314" s="1909"/>
      <c r="AJ1314" s="1909"/>
      <c r="AK1314" s="1909"/>
      <c r="AL1314" s="1909"/>
      <c r="AM1314" s="1909"/>
      <c r="AN1314" s="1909"/>
      <c r="AO1314" s="1909"/>
      <c r="AP1314" s="1909"/>
      <c r="AQ1314" s="1909"/>
      <c r="AR1314" s="1909"/>
      <c r="AS1314" s="1909"/>
      <c r="AT1314" s="1909"/>
      <c r="AU1314" s="1909"/>
      <c r="AV1314" s="1909"/>
      <c r="AW1314" s="1909"/>
      <c r="AX1314" s="1909"/>
      <c r="AY1314" s="1909"/>
      <c r="AZ1314" s="1909"/>
      <c r="BA1314" s="1909"/>
      <c r="BB1314" s="1909"/>
      <c r="BC1314" s="1909"/>
      <c r="BD1314" s="1909"/>
      <c r="BE1314" s="1909"/>
      <c r="BF1314" s="1909"/>
      <c r="BG1314" s="1909"/>
      <c r="BH1314" s="1909"/>
      <c r="BI1314" s="1909"/>
    </row>
    <row r="1315" spans="1:61">
      <c r="A1315" s="1956"/>
      <c r="B1315" s="1955"/>
      <c r="C1315" s="1955"/>
      <c r="D1315" s="1955"/>
      <c r="E1315" s="1955"/>
      <c r="F1315" s="1955"/>
      <c r="G1315" s="1955"/>
      <c r="H1315" s="1909"/>
      <c r="I1315" s="1909"/>
      <c r="J1315" s="1909"/>
      <c r="K1315" s="1909"/>
      <c r="L1315" s="1909"/>
      <c r="M1315" s="1909"/>
      <c r="N1315" s="1909"/>
      <c r="O1315" s="1909"/>
      <c r="P1315" s="1909"/>
      <c r="Q1315" s="1909"/>
      <c r="R1315" s="1909"/>
      <c r="S1315" s="1909"/>
      <c r="T1315" s="1909"/>
      <c r="U1315" s="1909"/>
      <c r="V1315" s="1909"/>
      <c r="W1315" s="1909"/>
      <c r="X1315" s="1909"/>
      <c r="Y1315" s="1909"/>
      <c r="Z1315" s="1909"/>
      <c r="AA1315" s="1909"/>
      <c r="AB1315" s="1909"/>
      <c r="AC1315" s="1909"/>
      <c r="AD1315" s="1909"/>
      <c r="AE1315" s="1909"/>
      <c r="AF1315" s="1909"/>
      <c r="AG1315" s="1909"/>
      <c r="AH1315" s="1909"/>
      <c r="AI1315" s="1909"/>
      <c r="AJ1315" s="1909"/>
      <c r="AK1315" s="1909"/>
      <c r="AL1315" s="1909"/>
      <c r="AM1315" s="1909"/>
      <c r="AN1315" s="1909"/>
      <c r="AO1315" s="1909"/>
      <c r="AP1315" s="1909"/>
      <c r="AQ1315" s="1909"/>
      <c r="AR1315" s="1909"/>
      <c r="AS1315" s="1909"/>
      <c r="AT1315" s="1909"/>
      <c r="AU1315" s="1909"/>
      <c r="AV1315" s="1909"/>
      <c r="AW1315" s="1909"/>
      <c r="AX1315" s="1909"/>
      <c r="AY1315" s="1909"/>
      <c r="AZ1315" s="1909"/>
      <c r="BA1315" s="1909"/>
      <c r="BB1315" s="1909"/>
      <c r="BC1315" s="1909"/>
      <c r="BD1315" s="1909"/>
      <c r="BE1315" s="1909"/>
      <c r="BF1315" s="1909"/>
      <c r="BG1315" s="1909"/>
      <c r="BH1315" s="1909"/>
      <c r="BI1315" s="1909"/>
    </row>
    <row r="1316" spans="1:61">
      <c r="A1316" s="1956"/>
      <c r="B1316" s="1955"/>
      <c r="C1316" s="1955"/>
      <c r="D1316" s="1955"/>
      <c r="E1316" s="1955"/>
      <c r="F1316" s="1955"/>
      <c r="G1316" s="1955"/>
      <c r="H1316" s="1909"/>
      <c r="I1316" s="1909"/>
      <c r="J1316" s="1909"/>
      <c r="K1316" s="1909"/>
      <c r="L1316" s="1909"/>
      <c r="M1316" s="1909"/>
      <c r="N1316" s="1909"/>
      <c r="O1316" s="1909"/>
      <c r="P1316" s="1909"/>
      <c r="Q1316" s="1909"/>
      <c r="R1316" s="1909"/>
      <c r="S1316" s="1909"/>
      <c r="T1316" s="1909"/>
      <c r="U1316" s="1909"/>
      <c r="V1316" s="1909"/>
      <c r="W1316" s="1909"/>
      <c r="X1316" s="1909"/>
      <c r="Y1316" s="1909"/>
      <c r="Z1316" s="1909"/>
      <c r="AA1316" s="1909"/>
      <c r="AB1316" s="1909"/>
      <c r="AC1316" s="1909"/>
      <c r="AD1316" s="1909"/>
      <c r="AE1316" s="1909"/>
      <c r="AF1316" s="1909"/>
      <c r="AG1316" s="1909"/>
      <c r="AH1316" s="1909"/>
      <c r="AI1316" s="1909"/>
      <c r="AJ1316" s="1909"/>
      <c r="AK1316" s="1909"/>
      <c r="AL1316" s="1909"/>
      <c r="AM1316" s="1909"/>
      <c r="AN1316" s="1909"/>
      <c r="AO1316" s="1909"/>
      <c r="AP1316" s="1909"/>
      <c r="AQ1316" s="1909"/>
      <c r="AR1316" s="1909"/>
      <c r="AS1316" s="1909"/>
      <c r="AT1316" s="1909"/>
      <c r="AU1316" s="1909"/>
      <c r="AV1316" s="1909"/>
      <c r="AW1316" s="1909"/>
      <c r="AX1316" s="1909"/>
      <c r="AY1316" s="1909"/>
      <c r="AZ1316" s="1909"/>
      <c r="BA1316" s="1909"/>
      <c r="BB1316" s="1909"/>
      <c r="BC1316" s="1909"/>
      <c r="BD1316" s="1909"/>
      <c r="BE1316" s="1909"/>
      <c r="BF1316" s="1909"/>
      <c r="BG1316" s="1909"/>
      <c r="BH1316" s="1909"/>
      <c r="BI1316" s="1909"/>
    </row>
    <row r="1317" spans="1:61">
      <c r="A1317" s="1956"/>
      <c r="B1317" s="1955"/>
      <c r="C1317" s="1955"/>
      <c r="D1317" s="1955"/>
      <c r="E1317" s="1955"/>
      <c r="F1317" s="1955"/>
      <c r="G1317" s="1955"/>
      <c r="H1317" s="1909"/>
      <c r="I1317" s="1909"/>
      <c r="J1317" s="1909"/>
      <c r="K1317" s="1909"/>
      <c r="L1317" s="1909"/>
      <c r="M1317" s="1909"/>
      <c r="N1317" s="1909"/>
      <c r="O1317" s="1909"/>
      <c r="P1317" s="1909"/>
      <c r="Q1317" s="1909"/>
      <c r="R1317" s="1909"/>
      <c r="S1317" s="1909"/>
      <c r="T1317" s="1909"/>
      <c r="U1317" s="1909"/>
      <c r="V1317" s="1909"/>
      <c r="W1317" s="1909"/>
      <c r="X1317" s="1909"/>
      <c r="Y1317" s="1909"/>
      <c r="Z1317" s="1909"/>
      <c r="AA1317" s="1909"/>
      <c r="AB1317" s="1909"/>
      <c r="AC1317" s="1909"/>
      <c r="AD1317" s="1909"/>
      <c r="AE1317" s="1909"/>
      <c r="AF1317" s="1909"/>
      <c r="AG1317" s="1909"/>
      <c r="AH1317" s="1909"/>
      <c r="AI1317" s="1909"/>
      <c r="AJ1317" s="1909"/>
      <c r="AK1317" s="1909"/>
      <c r="AL1317" s="1909"/>
      <c r="AM1317" s="1909"/>
      <c r="AN1317" s="1909"/>
      <c r="AO1317" s="1909"/>
      <c r="AP1317" s="1909"/>
      <c r="AQ1317" s="1909"/>
      <c r="AR1317" s="1909"/>
      <c r="AS1317" s="1909"/>
      <c r="AT1317" s="1909"/>
      <c r="AU1317" s="1909"/>
      <c r="AV1317" s="1909"/>
      <c r="AW1317" s="1909"/>
      <c r="AX1317" s="1909"/>
      <c r="AY1317" s="1909"/>
      <c r="AZ1317" s="1909"/>
      <c r="BA1317" s="1909"/>
      <c r="BB1317" s="1909"/>
      <c r="BC1317" s="1909"/>
      <c r="BD1317" s="1909"/>
      <c r="BE1317" s="1909"/>
      <c r="BF1317" s="1909"/>
      <c r="BG1317" s="1909"/>
      <c r="BH1317" s="1909"/>
      <c r="BI1317" s="1909"/>
    </row>
    <row r="1318" spans="1:61">
      <c r="A1318" s="1956"/>
      <c r="B1318" s="1955"/>
      <c r="C1318" s="1955"/>
      <c r="D1318" s="1955"/>
      <c r="E1318" s="1955"/>
      <c r="F1318" s="1955"/>
      <c r="G1318" s="1955"/>
      <c r="H1318" s="1909"/>
      <c r="I1318" s="1909"/>
      <c r="J1318" s="1909"/>
      <c r="K1318" s="1909"/>
      <c r="L1318" s="1909"/>
      <c r="M1318" s="1909"/>
      <c r="N1318" s="1909"/>
      <c r="O1318" s="1909"/>
      <c r="P1318" s="1909"/>
      <c r="Q1318" s="1909"/>
      <c r="R1318" s="1909"/>
      <c r="S1318" s="1909"/>
      <c r="T1318" s="1909"/>
      <c r="U1318" s="1909"/>
      <c r="V1318" s="1909"/>
      <c r="W1318" s="1909"/>
      <c r="X1318" s="1909"/>
      <c r="Y1318" s="1909"/>
      <c r="Z1318" s="1909"/>
      <c r="AA1318" s="1909"/>
      <c r="AB1318" s="1909"/>
      <c r="AC1318" s="1909"/>
      <c r="AD1318" s="1909"/>
      <c r="AE1318" s="1909"/>
      <c r="AF1318" s="1909"/>
      <c r="AG1318" s="1909"/>
      <c r="AH1318" s="1909"/>
      <c r="AI1318" s="1909"/>
      <c r="AJ1318" s="1909"/>
      <c r="AK1318" s="1909"/>
      <c r="AL1318" s="1909"/>
      <c r="AM1318" s="1909"/>
      <c r="AN1318" s="1909"/>
      <c r="AO1318" s="1909"/>
      <c r="AP1318" s="1909"/>
      <c r="AQ1318" s="1909"/>
      <c r="AR1318" s="1909"/>
      <c r="AS1318" s="1909"/>
      <c r="AT1318" s="1909"/>
      <c r="AU1318" s="1909"/>
      <c r="AV1318" s="1909"/>
      <c r="AW1318" s="1909"/>
      <c r="AX1318" s="1909"/>
      <c r="AY1318" s="1909"/>
      <c r="AZ1318" s="1909"/>
      <c r="BA1318" s="1909"/>
      <c r="BB1318" s="1909"/>
      <c r="BC1318" s="1909"/>
      <c r="BD1318" s="1909"/>
      <c r="BE1318" s="1909"/>
      <c r="BF1318" s="1909"/>
      <c r="BG1318" s="1909"/>
      <c r="BH1318" s="1909"/>
      <c r="BI1318" s="1909"/>
    </row>
    <row r="1319" spans="1:61">
      <c r="A1319" s="1956"/>
      <c r="B1319" s="1955"/>
      <c r="C1319" s="1955"/>
      <c r="D1319" s="1955"/>
      <c r="E1319" s="1955"/>
      <c r="F1319" s="1955"/>
      <c r="G1319" s="1955"/>
      <c r="H1319" s="1909"/>
      <c r="I1319" s="1909"/>
      <c r="J1319" s="1909"/>
      <c r="K1319" s="1909"/>
      <c r="L1319" s="1909"/>
      <c r="M1319" s="1909"/>
      <c r="N1319" s="1909"/>
      <c r="O1319" s="1909"/>
      <c r="P1319" s="1909"/>
      <c r="Q1319" s="1909"/>
      <c r="R1319" s="1909"/>
      <c r="S1319" s="1909"/>
      <c r="T1319" s="1909"/>
      <c r="U1319" s="1909"/>
      <c r="V1319" s="1909"/>
      <c r="W1319" s="1909"/>
      <c r="X1319" s="1909"/>
      <c r="Y1319" s="1909"/>
      <c r="Z1319" s="1909"/>
      <c r="AA1319" s="1909"/>
      <c r="AB1319" s="1909"/>
      <c r="AC1319" s="1909"/>
      <c r="AD1319" s="1909"/>
      <c r="AE1319" s="1909"/>
      <c r="AF1319" s="1909"/>
      <c r="AG1319" s="1909"/>
      <c r="AH1319" s="1909"/>
      <c r="AI1319" s="1909"/>
      <c r="AJ1319" s="1909"/>
      <c r="AK1319" s="1909"/>
      <c r="AL1319" s="1909"/>
      <c r="AM1319" s="1909"/>
      <c r="AN1319" s="1909"/>
      <c r="AO1319" s="1909"/>
      <c r="AP1319" s="1909"/>
      <c r="AQ1319" s="1909"/>
      <c r="AR1319" s="1909"/>
      <c r="AS1319" s="1909"/>
      <c r="AT1319" s="1909"/>
      <c r="AU1319" s="1909"/>
      <c r="AV1319" s="1909"/>
      <c r="AW1319" s="1909"/>
      <c r="AX1319" s="1909"/>
      <c r="AY1319" s="1909"/>
      <c r="AZ1319" s="1909"/>
      <c r="BA1319" s="1909"/>
      <c r="BB1319" s="1909"/>
      <c r="BC1319" s="1909"/>
      <c r="BD1319" s="1909"/>
      <c r="BE1319" s="1909"/>
      <c r="BF1319" s="1909"/>
      <c r="BG1319" s="1909"/>
      <c r="BH1319" s="1909"/>
      <c r="BI1319" s="1909"/>
    </row>
    <row r="1320" spans="1:61">
      <c r="A1320" s="1956"/>
      <c r="B1320" s="1955"/>
      <c r="C1320" s="1955"/>
      <c r="D1320" s="1955"/>
      <c r="E1320" s="1955"/>
      <c r="F1320" s="1955"/>
      <c r="G1320" s="1955"/>
      <c r="H1320" s="1909"/>
      <c r="I1320" s="1909"/>
      <c r="J1320" s="1909"/>
      <c r="K1320" s="1909"/>
      <c r="L1320" s="1909"/>
      <c r="M1320" s="1909"/>
      <c r="N1320" s="1909"/>
      <c r="O1320" s="1909"/>
      <c r="P1320" s="1909"/>
      <c r="Q1320" s="1909"/>
      <c r="R1320" s="1909"/>
      <c r="S1320" s="1909"/>
      <c r="T1320" s="1909"/>
      <c r="U1320" s="1909"/>
      <c r="V1320" s="1909"/>
      <c r="W1320" s="1909"/>
      <c r="X1320" s="1909"/>
      <c r="Y1320" s="1909"/>
      <c r="Z1320" s="1909"/>
      <c r="AA1320" s="1909"/>
      <c r="AB1320" s="1909"/>
      <c r="AC1320" s="1909"/>
      <c r="AD1320" s="1909"/>
      <c r="AE1320" s="1909"/>
      <c r="AF1320" s="1909"/>
      <c r="AG1320" s="1909"/>
      <c r="AH1320" s="1909"/>
      <c r="AI1320" s="1909"/>
      <c r="AJ1320" s="1909"/>
      <c r="AK1320" s="1909"/>
      <c r="AL1320" s="1909"/>
      <c r="AM1320" s="1909"/>
      <c r="AN1320" s="1909"/>
      <c r="AO1320" s="1909"/>
      <c r="AP1320" s="1909"/>
      <c r="AQ1320" s="1909"/>
      <c r="AR1320" s="1909"/>
      <c r="AS1320" s="1909"/>
      <c r="AT1320" s="1909"/>
      <c r="AU1320" s="1909"/>
      <c r="AV1320" s="1909"/>
      <c r="AW1320" s="1909"/>
      <c r="AX1320" s="1909"/>
      <c r="AY1320" s="1909"/>
      <c r="AZ1320" s="1909"/>
      <c r="BA1320" s="1909"/>
      <c r="BB1320" s="1909"/>
      <c r="BC1320" s="1909"/>
      <c r="BD1320" s="1909"/>
      <c r="BE1320" s="1909"/>
      <c r="BF1320" s="1909"/>
      <c r="BG1320" s="1909"/>
      <c r="BH1320" s="1909"/>
      <c r="BI1320" s="1909"/>
    </row>
    <row r="1321" spans="1:61">
      <c r="A1321" s="1956"/>
      <c r="B1321" s="1955"/>
      <c r="C1321" s="1955"/>
      <c r="D1321" s="1955"/>
      <c r="E1321" s="1955"/>
      <c r="F1321" s="1955"/>
      <c r="G1321" s="1955"/>
      <c r="H1321" s="1909"/>
      <c r="I1321" s="1909"/>
      <c r="J1321" s="1909"/>
      <c r="K1321" s="1909"/>
      <c r="L1321" s="1909"/>
      <c r="M1321" s="1909"/>
      <c r="N1321" s="1909"/>
      <c r="O1321" s="1909"/>
      <c r="P1321" s="1909"/>
      <c r="Q1321" s="1909"/>
      <c r="R1321" s="1909"/>
      <c r="S1321" s="1909"/>
      <c r="T1321" s="1909"/>
      <c r="U1321" s="1909"/>
      <c r="V1321" s="1909"/>
      <c r="W1321" s="1909"/>
      <c r="X1321" s="1909"/>
      <c r="Y1321" s="1909"/>
      <c r="Z1321" s="1909"/>
      <c r="AA1321" s="1909"/>
      <c r="AB1321" s="1909"/>
      <c r="AC1321" s="1909"/>
      <c r="AD1321" s="1909"/>
      <c r="AE1321" s="1909"/>
      <c r="AF1321" s="1909"/>
      <c r="AG1321" s="1909"/>
      <c r="AH1321" s="1909"/>
      <c r="AI1321" s="1909"/>
      <c r="AJ1321" s="1909"/>
      <c r="AK1321" s="1909"/>
      <c r="AL1321" s="1909"/>
      <c r="AM1321" s="1909"/>
      <c r="AN1321" s="1909"/>
      <c r="AO1321" s="1909"/>
      <c r="AP1321" s="1909"/>
      <c r="AQ1321" s="1909"/>
      <c r="AR1321" s="1909"/>
      <c r="AS1321" s="1909"/>
      <c r="AT1321" s="1909"/>
      <c r="AU1321" s="1909"/>
      <c r="AV1321" s="1909"/>
      <c r="AW1321" s="1909"/>
      <c r="AX1321" s="1909"/>
      <c r="AY1321" s="1909"/>
      <c r="AZ1321" s="1909"/>
      <c r="BA1321" s="1909"/>
      <c r="BB1321" s="1909"/>
      <c r="BC1321" s="1909"/>
      <c r="BD1321" s="1909"/>
      <c r="BE1321" s="1909"/>
      <c r="BF1321" s="1909"/>
      <c r="BG1321" s="1909"/>
      <c r="BH1321" s="1909"/>
      <c r="BI1321" s="1909"/>
    </row>
    <row r="1322" spans="1:61">
      <c r="A1322" s="1956"/>
      <c r="B1322" s="1955"/>
      <c r="C1322" s="1955"/>
      <c r="D1322" s="1955"/>
      <c r="E1322" s="1955"/>
      <c r="F1322" s="1955"/>
      <c r="G1322" s="1955"/>
      <c r="H1322" s="1909"/>
      <c r="I1322" s="1909"/>
      <c r="J1322" s="1909"/>
      <c r="K1322" s="1909"/>
      <c r="L1322" s="1909"/>
      <c r="M1322" s="1909"/>
      <c r="N1322" s="1909"/>
      <c r="O1322" s="1909"/>
      <c r="P1322" s="1909"/>
      <c r="Q1322" s="1909"/>
      <c r="R1322" s="1909"/>
      <c r="S1322" s="1909"/>
      <c r="T1322" s="1909"/>
      <c r="U1322" s="1909"/>
      <c r="V1322" s="1909"/>
      <c r="W1322" s="1909"/>
      <c r="X1322" s="1909"/>
      <c r="Y1322" s="1909"/>
      <c r="Z1322" s="1909"/>
      <c r="AA1322" s="1909"/>
      <c r="AB1322" s="1909"/>
      <c r="AC1322" s="1909"/>
      <c r="AD1322" s="1909"/>
      <c r="AE1322" s="1909"/>
      <c r="AF1322" s="1909"/>
      <c r="AG1322" s="1909"/>
      <c r="AH1322" s="1909"/>
      <c r="AI1322" s="1909"/>
      <c r="AJ1322" s="1909"/>
      <c r="AK1322" s="1909"/>
      <c r="AL1322" s="1909"/>
      <c r="AM1322" s="1909"/>
      <c r="AN1322" s="1909"/>
      <c r="AO1322" s="1909"/>
      <c r="AP1322" s="1909"/>
      <c r="AQ1322" s="1909"/>
      <c r="AR1322" s="1909"/>
      <c r="AS1322" s="1909"/>
      <c r="AT1322" s="1909"/>
      <c r="AU1322" s="1909"/>
      <c r="AV1322" s="1909"/>
      <c r="AW1322" s="1909"/>
      <c r="AX1322" s="1909"/>
      <c r="AY1322" s="1909"/>
      <c r="AZ1322" s="1909"/>
      <c r="BA1322" s="1909"/>
      <c r="BB1322" s="1909"/>
      <c r="BC1322" s="1909"/>
      <c r="BD1322" s="1909"/>
      <c r="BE1322" s="1909"/>
      <c r="BF1322" s="1909"/>
      <c r="BG1322" s="1909"/>
      <c r="BH1322" s="1909"/>
      <c r="BI1322" s="1909"/>
    </row>
    <row r="1323" spans="1:61">
      <c r="A1323" s="1956"/>
      <c r="B1323" s="1955"/>
      <c r="C1323" s="1955"/>
      <c r="D1323" s="1955"/>
      <c r="E1323" s="1955"/>
      <c r="F1323" s="1955"/>
      <c r="G1323" s="1955"/>
      <c r="H1323" s="1909"/>
      <c r="I1323" s="1909"/>
      <c r="J1323" s="1909"/>
      <c r="K1323" s="1909"/>
      <c r="L1323" s="1909"/>
      <c r="M1323" s="1909"/>
      <c r="N1323" s="1909"/>
      <c r="O1323" s="1909"/>
      <c r="P1323" s="1909"/>
      <c r="Q1323" s="1909"/>
      <c r="R1323" s="1909"/>
      <c r="S1323" s="1909"/>
      <c r="T1323" s="1909"/>
      <c r="U1323" s="1909"/>
      <c r="V1323" s="1909"/>
      <c r="W1323" s="1909"/>
      <c r="X1323" s="1909"/>
      <c r="Y1323" s="1909"/>
      <c r="Z1323" s="1909"/>
      <c r="AA1323" s="1909"/>
      <c r="AB1323" s="1909"/>
      <c r="AC1323" s="1909"/>
      <c r="AD1323" s="1909"/>
      <c r="AE1323" s="1909"/>
      <c r="AF1323" s="1909"/>
      <c r="AG1323" s="1909"/>
      <c r="AH1323" s="1909"/>
      <c r="AI1323" s="1909"/>
      <c r="AJ1323" s="1909"/>
      <c r="AK1323" s="1909"/>
      <c r="AL1323" s="1909"/>
      <c r="AM1323" s="1909"/>
      <c r="AN1323" s="1909"/>
      <c r="AO1323" s="1909"/>
      <c r="AP1323" s="1909"/>
      <c r="AQ1323" s="1909"/>
      <c r="AR1323" s="1909"/>
      <c r="AS1323" s="1909"/>
      <c r="AT1323" s="1909"/>
      <c r="AU1323" s="1909"/>
      <c r="AV1323" s="1909"/>
      <c r="AW1323" s="1909"/>
      <c r="AX1323" s="1909"/>
      <c r="AY1323" s="1909"/>
      <c r="AZ1323" s="1909"/>
      <c r="BA1323" s="1909"/>
      <c r="BB1323" s="1909"/>
      <c r="BC1323" s="1909"/>
      <c r="BD1323" s="1909"/>
      <c r="BE1323" s="1909"/>
      <c r="BF1323" s="1909"/>
      <c r="BG1323" s="1909"/>
      <c r="BH1323" s="1909"/>
      <c r="BI1323" s="1909"/>
    </row>
    <row r="1324" spans="1:61">
      <c r="A1324" s="1956"/>
      <c r="B1324" s="1955"/>
      <c r="C1324" s="1955"/>
      <c r="D1324" s="1955"/>
      <c r="E1324" s="1955"/>
      <c r="F1324" s="1955"/>
      <c r="G1324" s="1955"/>
      <c r="H1324" s="1909"/>
      <c r="I1324" s="1909"/>
      <c r="J1324" s="1909"/>
      <c r="K1324" s="1909"/>
      <c r="L1324" s="1909"/>
      <c r="M1324" s="1909"/>
      <c r="N1324" s="1909"/>
      <c r="O1324" s="1909"/>
      <c r="P1324" s="1909"/>
      <c r="Q1324" s="1909"/>
      <c r="R1324" s="1909"/>
      <c r="S1324" s="1909"/>
      <c r="T1324" s="1909"/>
      <c r="U1324" s="1909"/>
      <c r="V1324" s="1909"/>
      <c r="W1324" s="1909"/>
      <c r="X1324" s="1909"/>
      <c r="Y1324" s="1909"/>
      <c r="Z1324" s="1909"/>
      <c r="AA1324" s="1909"/>
      <c r="AB1324" s="1909"/>
      <c r="AC1324" s="1909"/>
      <c r="AD1324" s="1909"/>
      <c r="AE1324" s="1909"/>
      <c r="AF1324" s="1909"/>
      <c r="AG1324" s="1909"/>
      <c r="AH1324" s="1909"/>
      <c r="AI1324" s="1909"/>
      <c r="AJ1324" s="1909"/>
      <c r="AK1324" s="1909"/>
      <c r="AL1324" s="1909"/>
      <c r="AM1324" s="1909"/>
      <c r="AN1324" s="1909"/>
      <c r="AO1324" s="1909"/>
      <c r="AP1324" s="1909"/>
      <c r="AQ1324" s="1909"/>
      <c r="AR1324" s="1909"/>
      <c r="AS1324" s="1909"/>
      <c r="AT1324" s="1909"/>
      <c r="AU1324" s="1909"/>
      <c r="AV1324" s="1909"/>
      <c r="AW1324" s="1909"/>
      <c r="AX1324" s="1909"/>
      <c r="AY1324" s="1909"/>
      <c r="AZ1324" s="1909"/>
      <c r="BA1324" s="1909"/>
      <c r="BB1324" s="1909"/>
      <c r="BC1324" s="1909"/>
      <c r="BD1324" s="1909"/>
      <c r="BE1324" s="1909"/>
      <c r="BF1324" s="1909"/>
      <c r="BG1324" s="1909"/>
      <c r="BH1324" s="1909"/>
      <c r="BI1324" s="1909"/>
    </row>
    <row r="1325" spans="1:61">
      <c r="A1325" s="1956"/>
      <c r="B1325" s="1955"/>
      <c r="C1325" s="1955"/>
      <c r="D1325" s="1955"/>
      <c r="E1325" s="1955"/>
      <c r="F1325" s="1955"/>
      <c r="G1325" s="1955"/>
      <c r="H1325" s="1909"/>
      <c r="I1325" s="1909"/>
      <c r="J1325" s="1909"/>
      <c r="K1325" s="1909"/>
      <c r="L1325" s="1909"/>
      <c r="M1325" s="1909"/>
      <c r="N1325" s="1909"/>
      <c r="O1325" s="1909"/>
      <c r="P1325" s="1909"/>
      <c r="Q1325" s="1909"/>
      <c r="R1325" s="1909"/>
      <c r="S1325" s="1909"/>
      <c r="T1325" s="1909"/>
      <c r="U1325" s="1909"/>
      <c r="V1325" s="1909"/>
      <c r="W1325" s="1909"/>
      <c r="X1325" s="1909"/>
      <c r="Y1325" s="1909"/>
      <c r="Z1325" s="1909"/>
      <c r="AA1325" s="1909"/>
      <c r="AB1325" s="1909"/>
      <c r="AC1325" s="1909"/>
      <c r="AD1325" s="1909"/>
      <c r="AE1325" s="1909"/>
      <c r="AF1325" s="1909"/>
      <c r="AG1325" s="1909"/>
      <c r="AH1325" s="1909"/>
      <c r="AI1325" s="1909"/>
      <c r="AJ1325" s="1909"/>
      <c r="AK1325" s="1909"/>
      <c r="AL1325" s="1909"/>
      <c r="AM1325" s="1909"/>
      <c r="AN1325" s="1909"/>
      <c r="AO1325" s="1909"/>
      <c r="AP1325" s="1909"/>
      <c r="AQ1325" s="1909"/>
      <c r="AR1325" s="1909"/>
      <c r="AS1325" s="1909"/>
      <c r="AT1325" s="1909"/>
      <c r="AU1325" s="1909"/>
      <c r="AV1325" s="1909"/>
      <c r="AW1325" s="1909"/>
      <c r="AX1325" s="1909"/>
      <c r="AY1325" s="1909"/>
      <c r="AZ1325" s="1909"/>
      <c r="BA1325" s="1909"/>
      <c r="BB1325" s="1909"/>
      <c r="BC1325" s="1909"/>
      <c r="BD1325" s="1909"/>
      <c r="BE1325" s="1909"/>
      <c r="BF1325" s="1909"/>
      <c r="BG1325" s="1909"/>
      <c r="BH1325" s="1909"/>
      <c r="BI1325" s="1909"/>
    </row>
    <row r="1326" spans="1:61">
      <c r="A1326" s="1956"/>
      <c r="B1326" s="1955"/>
      <c r="C1326" s="1955"/>
      <c r="D1326" s="1955"/>
      <c r="E1326" s="1955"/>
      <c r="F1326" s="1955"/>
      <c r="G1326" s="1955"/>
      <c r="H1326" s="1909"/>
      <c r="I1326" s="1909"/>
      <c r="J1326" s="1909"/>
      <c r="K1326" s="1909"/>
      <c r="L1326" s="1909"/>
      <c r="M1326" s="1909"/>
      <c r="N1326" s="1909"/>
      <c r="O1326" s="1909"/>
      <c r="P1326" s="1909"/>
      <c r="Q1326" s="1909"/>
      <c r="R1326" s="1909"/>
      <c r="S1326" s="1909"/>
      <c r="T1326" s="1909"/>
      <c r="U1326" s="1909"/>
      <c r="V1326" s="1909"/>
      <c r="W1326" s="1909"/>
      <c r="X1326" s="1909"/>
      <c r="Y1326" s="1909"/>
      <c r="Z1326" s="1909"/>
      <c r="AA1326" s="1909"/>
      <c r="AB1326" s="1909"/>
      <c r="AC1326" s="1909"/>
      <c r="AD1326" s="1909"/>
      <c r="AE1326" s="1909"/>
      <c r="AF1326" s="1909"/>
      <c r="AG1326" s="1909"/>
      <c r="AH1326" s="1909"/>
      <c r="AI1326" s="1909"/>
      <c r="AJ1326" s="1909"/>
      <c r="AK1326" s="1909"/>
      <c r="AL1326" s="1909"/>
      <c r="AM1326" s="1909"/>
      <c r="AN1326" s="1909"/>
      <c r="AO1326" s="1909"/>
      <c r="AP1326" s="1909"/>
      <c r="AQ1326" s="1909"/>
      <c r="AR1326" s="1909"/>
      <c r="AS1326" s="1909"/>
      <c r="AT1326" s="1909"/>
      <c r="AU1326" s="1909"/>
      <c r="AV1326" s="1909"/>
      <c r="AW1326" s="1909"/>
      <c r="AX1326" s="1909"/>
      <c r="AY1326" s="1909"/>
      <c r="AZ1326" s="1909"/>
      <c r="BA1326" s="1909"/>
      <c r="BB1326" s="1909"/>
      <c r="BC1326" s="1909"/>
      <c r="BD1326" s="1909"/>
      <c r="BE1326" s="1909"/>
      <c r="BF1326" s="1909"/>
      <c r="BG1326" s="1909"/>
      <c r="BH1326" s="1909"/>
      <c r="BI1326" s="1909"/>
    </row>
    <row r="1327" spans="1:61">
      <c r="A1327" s="1956"/>
      <c r="B1327" s="1955"/>
      <c r="C1327" s="1955"/>
      <c r="D1327" s="1955"/>
      <c r="E1327" s="1955"/>
      <c r="F1327" s="1955"/>
      <c r="G1327" s="1955"/>
      <c r="H1327" s="1909"/>
      <c r="I1327" s="1909"/>
      <c r="J1327" s="1909"/>
      <c r="K1327" s="1909"/>
      <c r="L1327" s="1909"/>
      <c r="M1327" s="1909"/>
      <c r="N1327" s="1909"/>
      <c r="O1327" s="1909"/>
      <c r="P1327" s="1909"/>
      <c r="Q1327" s="1909"/>
      <c r="R1327" s="1909"/>
      <c r="S1327" s="1909"/>
      <c r="T1327" s="1909"/>
      <c r="U1327" s="1909"/>
      <c r="V1327" s="1909"/>
      <c r="W1327" s="1909"/>
      <c r="X1327" s="1909"/>
      <c r="Y1327" s="1909"/>
      <c r="Z1327" s="1909"/>
      <c r="AA1327" s="1909"/>
      <c r="AB1327" s="1909"/>
      <c r="AC1327" s="1909"/>
      <c r="AD1327" s="1909"/>
      <c r="AE1327" s="1909"/>
      <c r="AF1327" s="1909"/>
      <c r="AG1327" s="1909"/>
      <c r="AH1327" s="1909"/>
      <c r="AI1327" s="1909"/>
      <c r="AJ1327" s="1909"/>
      <c r="AK1327" s="1909"/>
      <c r="AL1327" s="1909"/>
      <c r="AM1327" s="1909"/>
      <c r="AN1327" s="1909"/>
      <c r="AO1327" s="1909"/>
      <c r="AP1327" s="1909"/>
      <c r="AQ1327" s="1909"/>
      <c r="AR1327" s="1909"/>
      <c r="AS1327" s="1909"/>
      <c r="AT1327" s="1909"/>
      <c r="AU1327" s="1909"/>
      <c r="AV1327" s="1909"/>
      <c r="AW1327" s="1909"/>
      <c r="AX1327" s="1909"/>
      <c r="AY1327" s="1909"/>
      <c r="AZ1327" s="1909"/>
      <c r="BA1327" s="1909"/>
      <c r="BB1327" s="1909"/>
      <c r="BC1327" s="1909"/>
      <c r="BD1327" s="1909"/>
      <c r="BE1327" s="1909"/>
      <c r="BF1327" s="1909"/>
      <c r="BG1327" s="1909"/>
      <c r="BH1327" s="1909"/>
      <c r="BI1327" s="1909"/>
    </row>
    <row r="1328" spans="1:61">
      <c r="A1328" s="1956"/>
      <c r="B1328" s="1955"/>
      <c r="C1328" s="1955"/>
      <c r="D1328" s="1955"/>
      <c r="E1328" s="1955"/>
      <c r="F1328" s="1955"/>
      <c r="G1328" s="1955"/>
      <c r="H1328" s="1909"/>
      <c r="I1328" s="1909"/>
      <c r="J1328" s="1909"/>
      <c r="K1328" s="1909"/>
      <c r="L1328" s="1909"/>
      <c r="M1328" s="1909"/>
      <c r="N1328" s="1909"/>
      <c r="O1328" s="1909"/>
      <c r="P1328" s="1909"/>
      <c r="Q1328" s="1909"/>
      <c r="R1328" s="1909"/>
      <c r="S1328" s="1909"/>
      <c r="T1328" s="1909"/>
      <c r="U1328" s="1909"/>
      <c r="V1328" s="1909"/>
      <c r="W1328" s="1909"/>
      <c r="X1328" s="1909"/>
      <c r="Y1328" s="1909"/>
      <c r="Z1328" s="1909"/>
      <c r="AA1328" s="1909"/>
      <c r="AB1328" s="1909"/>
      <c r="AC1328" s="1909"/>
      <c r="AD1328" s="1909"/>
      <c r="AE1328" s="1909"/>
      <c r="AF1328" s="1909"/>
      <c r="AG1328" s="1909"/>
      <c r="AH1328" s="1909"/>
      <c r="AI1328" s="1909"/>
      <c r="AJ1328" s="1909"/>
      <c r="AK1328" s="1909"/>
      <c r="AL1328" s="1909"/>
      <c r="AM1328" s="1909"/>
      <c r="AN1328" s="1909"/>
      <c r="AO1328" s="1909"/>
      <c r="AP1328" s="1909"/>
      <c r="AQ1328" s="1909"/>
      <c r="AR1328" s="1909"/>
      <c r="AS1328" s="1909"/>
      <c r="AT1328" s="1909"/>
      <c r="AU1328" s="1909"/>
      <c r="AV1328" s="1909"/>
      <c r="AW1328" s="1909"/>
      <c r="AX1328" s="1909"/>
      <c r="AY1328" s="1909"/>
      <c r="AZ1328" s="1909"/>
      <c r="BA1328" s="1909"/>
      <c r="BB1328" s="1909"/>
      <c r="BC1328" s="1909"/>
      <c r="BD1328" s="1909"/>
      <c r="BE1328" s="1909"/>
      <c r="BF1328" s="1909"/>
      <c r="BG1328" s="1909"/>
      <c r="BH1328" s="1909"/>
      <c r="BI1328" s="1909"/>
    </row>
    <row r="1329" spans="1:61">
      <c r="A1329" s="1956"/>
      <c r="B1329" s="1955"/>
      <c r="C1329" s="1955"/>
      <c r="D1329" s="1955"/>
      <c r="E1329" s="1955"/>
      <c r="F1329" s="1955"/>
      <c r="G1329" s="1955"/>
      <c r="H1329" s="1909"/>
      <c r="I1329" s="1909"/>
      <c r="J1329" s="1909"/>
      <c r="K1329" s="1909"/>
      <c r="L1329" s="1909"/>
      <c r="M1329" s="1909"/>
      <c r="N1329" s="1909"/>
      <c r="O1329" s="1909"/>
      <c r="P1329" s="1909"/>
      <c r="Q1329" s="1909"/>
      <c r="R1329" s="1909"/>
      <c r="S1329" s="1909"/>
      <c r="T1329" s="1909"/>
      <c r="U1329" s="1909"/>
      <c r="V1329" s="1909"/>
      <c r="W1329" s="1909"/>
      <c r="X1329" s="1909"/>
      <c r="Y1329" s="1909"/>
      <c r="Z1329" s="1909"/>
      <c r="AA1329" s="1909"/>
      <c r="AB1329" s="1909"/>
      <c r="AC1329" s="1909"/>
      <c r="AD1329" s="1909"/>
      <c r="AE1329" s="1909"/>
      <c r="AF1329" s="1909"/>
      <c r="AG1329" s="1909"/>
      <c r="AH1329" s="1909"/>
      <c r="AI1329" s="1909"/>
      <c r="AJ1329" s="1909"/>
      <c r="AK1329" s="1909"/>
      <c r="AL1329" s="1909"/>
      <c r="AM1329" s="1909"/>
      <c r="AN1329" s="1909"/>
      <c r="AO1329" s="1909"/>
      <c r="AP1329" s="1909"/>
      <c r="AQ1329" s="1909"/>
      <c r="AR1329" s="1909"/>
      <c r="AS1329" s="1909"/>
      <c r="AT1329" s="1909"/>
      <c r="AU1329" s="1909"/>
      <c r="AV1329" s="1909"/>
      <c r="AW1329" s="1909"/>
      <c r="AX1329" s="1909"/>
      <c r="AY1329" s="1909"/>
      <c r="AZ1329" s="1909"/>
      <c r="BA1329" s="1909"/>
      <c r="BB1329" s="1909"/>
      <c r="BC1329" s="1909"/>
      <c r="BD1329" s="1909"/>
      <c r="BE1329" s="1909"/>
      <c r="BF1329" s="1909"/>
      <c r="BG1329" s="1909"/>
      <c r="BH1329" s="1909"/>
      <c r="BI1329" s="1909"/>
    </row>
    <row r="1330" spans="1:61">
      <c r="A1330" s="1956"/>
      <c r="B1330" s="1955"/>
      <c r="C1330" s="1955"/>
      <c r="D1330" s="1955"/>
      <c r="E1330" s="1955"/>
      <c r="F1330" s="1955"/>
      <c r="G1330" s="1955"/>
      <c r="H1330" s="1909"/>
      <c r="I1330" s="1909"/>
      <c r="J1330" s="1909"/>
      <c r="K1330" s="1909"/>
      <c r="L1330" s="1909"/>
      <c r="M1330" s="1909"/>
      <c r="N1330" s="1909"/>
      <c r="O1330" s="1909"/>
      <c r="P1330" s="1909"/>
      <c r="Q1330" s="1909"/>
      <c r="R1330" s="1909"/>
      <c r="S1330" s="1909"/>
      <c r="T1330" s="1909"/>
      <c r="U1330" s="1909"/>
      <c r="V1330" s="1909"/>
      <c r="W1330" s="1909"/>
      <c r="X1330" s="1909"/>
      <c r="Y1330" s="1909"/>
      <c r="Z1330" s="1909"/>
      <c r="AA1330" s="1909"/>
      <c r="AB1330" s="1909"/>
      <c r="AC1330" s="1909"/>
      <c r="AD1330" s="1909"/>
      <c r="AE1330" s="1909"/>
      <c r="AF1330" s="1909"/>
      <c r="AG1330" s="1909"/>
      <c r="AH1330" s="1909"/>
      <c r="AI1330" s="1909"/>
      <c r="AJ1330" s="1909"/>
      <c r="AK1330" s="1909"/>
      <c r="AL1330" s="1909"/>
      <c r="AM1330" s="1909"/>
      <c r="AN1330" s="1909"/>
      <c r="AO1330" s="1909"/>
      <c r="AP1330" s="1909"/>
      <c r="AQ1330" s="1909"/>
      <c r="AR1330" s="1909"/>
      <c r="AS1330" s="1909"/>
      <c r="AT1330" s="1909"/>
      <c r="AU1330" s="1909"/>
      <c r="AV1330" s="1909"/>
      <c r="AW1330" s="1909"/>
      <c r="AX1330" s="1909"/>
      <c r="AY1330" s="1909"/>
      <c r="AZ1330" s="1909"/>
      <c r="BA1330" s="1909"/>
      <c r="BB1330" s="1909"/>
      <c r="BC1330" s="1909"/>
      <c r="BD1330" s="1909"/>
      <c r="BE1330" s="1909"/>
      <c r="BF1330" s="1909"/>
      <c r="BG1330" s="1909"/>
      <c r="BH1330" s="1909"/>
      <c r="BI1330" s="1909"/>
    </row>
    <row r="1331" spans="1:61">
      <c r="A1331" s="1956"/>
      <c r="B1331" s="1955"/>
      <c r="C1331" s="1955"/>
      <c r="D1331" s="1955"/>
      <c r="E1331" s="1955"/>
      <c r="F1331" s="1955"/>
      <c r="G1331" s="1955"/>
      <c r="H1331" s="1909"/>
      <c r="I1331" s="1909"/>
      <c r="J1331" s="1909"/>
      <c r="K1331" s="1909"/>
      <c r="L1331" s="1909"/>
      <c r="M1331" s="1909"/>
      <c r="N1331" s="1909"/>
      <c r="O1331" s="1909"/>
      <c r="P1331" s="1909"/>
      <c r="Q1331" s="1909"/>
      <c r="R1331" s="1909"/>
      <c r="S1331" s="1909"/>
      <c r="T1331" s="1909"/>
      <c r="U1331" s="1909"/>
      <c r="V1331" s="1909"/>
      <c r="W1331" s="1909"/>
      <c r="X1331" s="1909"/>
      <c r="Y1331" s="1909"/>
      <c r="Z1331" s="1909"/>
      <c r="AA1331" s="1909"/>
      <c r="AB1331" s="1909"/>
      <c r="AC1331" s="1909"/>
      <c r="AD1331" s="1909"/>
      <c r="AE1331" s="1909"/>
      <c r="AF1331" s="1909"/>
      <c r="AG1331" s="1909"/>
      <c r="AH1331" s="1909"/>
      <c r="AI1331" s="1909"/>
      <c r="AJ1331" s="1909"/>
      <c r="AK1331" s="1909"/>
      <c r="AL1331" s="1909"/>
      <c r="AM1331" s="1909"/>
      <c r="AN1331" s="1909"/>
      <c r="AO1331" s="1909"/>
      <c r="AP1331" s="1909"/>
      <c r="AQ1331" s="1909"/>
      <c r="AR1331" s="1909"/>
      <c r="AS1331" s="1909"/>
      <c r="AT1331" s="1909"/>
      <c r="AU1331" s="1909"/>
      <c r="AV1331" s="1909"/>
      <c r="AW1331" s="1909"/>
      <c r="AX1331" s="1909"/>
      <c r="AY1331" s="1909"/>
      <c r="AZ1331" s="1909"/>
      <c r="BA1331" s="1909"/>
      <c r="BB1331" s="1909"/>
      <c r="BC1331" s="1909"/>
      <c r="BD1331" s="1909"/>
      <c r="BE1331" s="1909"/>
      <c r="BF1331" s="1909"/>
      <c r="BG1331" s="1909"/>
      <c r="BH1331" s="1909"/>
      <c r="BI1331" s="1909"/>
    </row>
    <row r="1332" spans="1:61">
      <c r="A1332" s="1956"/>
      <c r="B1332" s="1955"/>
      <c r="C1332" s="1955"/>
      <c r="D1332" s="1955"/>
      <c r="E1332" s="1955"/>
      <c r="F1332" s="1955"/>
      <c r="G1332" s="1955"/>
      <c r="H1332" s="1909"/>
      <c r="I1332" s="1909"/>
      <c r="J1332" s="1909"/>
      <c r="K1332" s="1909"/>
      <c r="L1332" s="1909"/>
      <c r="M1332" s="1909"/>
      <c r="N1332" s="1909"/>
      <c r="O1332" s="1909"/>
      <c r="P1332" s="1909"/>
      <c r="Q1332" s="1909"/>
      <c r="R1332" s="1909"/>
      <c r="S1332" s="1909"/>
      <c r="T1332" s="1909"/>
      <c r="U1332" s="1909"/>
      <c r="V1332" s="1909"/>
      <c r="W1332" s="1909"/>
      <c r="X1332" s="1909"/>
      <c r="Y1332" s="1909"/>
      <c r="Z1332" s="1909"/>
      <c r="AA1332" s="1909"/>
      <c r="AB1332" s="1909"/>
      <c r="AC1332" s="1909"/>
      <c r="AD1332" s="1909"/>
      <c r="AE1332" s="1909"/>
      <c r="AF1332" s="1909"/>
      <c r="AG1332" s="1909"/>
      <c r="AH1332" s="1909"/>
      <c r="AI1332" s="1909"/>
      <c r="AJ1332" s="1909"/>
      <c r="AK1332" s="1909"/>
      <c r="AL1332" s="1909"/>
      <c r="AM1332" s="1909"/>
      <c r="AN1332" s="1909"/>
      <c r="AO1332" s="1909"/>
      <c r="AP1332" s="1909"/>
      <c r="AQ1332" s="1909"/>
      <c r="AR1332" s="1909"/>
      <c r="AS1332" s="1909"/>
      <c r="AT1332" s="1909"/>
      <c r="AU1332" s="1909"/>
      <c r="AV1332" s="1909"/>
      <c r="AW1332" s="1909"/>
      <c r="AX1332" s="1909"/>
      <c r="AY1332" s="1909"/>
      <c r="AZ1332" s="1909"/>
      <c r="BA1332" s="1909"/>
      <c r="BB1332" s="1909"/>
      <c r="BC1332" s="1909"/>
      <c r="BD1332" s="1909"/>
      <c r="BE1332" s="1909"/>
      <c r="BF1332" s="1909"/>
      <c r="BG1332" s="1909"/>
      <c r="BH1332" s="1909"/>
      <c r="BI1332" s="1909"/>
    </row>
    <row r="1333" spans="1:61">
      <c r="A1333" s="1956"/>
      <c r="B1333" s="1955"/>
      <c r="C1333" s="1955"/>
      <c r="D1333" s="1955"/>
      <c r="E1333" s="1955"/>
      <c r="F1333" s="1955"/>
      <c r="G1333" s="1955"/>
      <c r="H1333" s="1909"/>
      <c r="I1333" s="1909"/>
      <c r="J1333" s="1909"/>
      <c r="K1333" s="1909"/>
      <c r="L1333" s="1909"/>
      <c r="M1333" s="1909"/>
      <c r="N1333" s="1909"/>
      <c r="O1333" s="1909"/>
      <c r="P1333" s="1909"/>
      <c r="Q1333" s="1909"/>
      <c r="R1333" s="1909"/>
      <c r="S1333" s="1909"/>
      <c r="T1333" s="1909"/>
      <c r="U1333" s="1909"/>
      <c r="V1333" s="1909"/>
      <c r="W1333" s="1909"/>
      <c r="X1333" s="1909"/>
      <c r="Y1333" s="1909"/>
      <c r="Z1333" s="1909"/>
      <c r="AA1333" s="1909"/>
      <c r="AB1333" s="1909"/>
      <c r="AC1333" s="1909"/>
      <c r="AD1333" s="1909"/>
      <c r="AE1333" s="1909"/>
      <c r="AF1333" s="1909"/>
      <c r="AG1333" s="1909"/>
      <c r="AH1333" s="1909"/>
      <c r="AI1333" s="1909"/>
      <c r="AJ1333" s="1909"/>
      <c r="AK1333" s="1909"/>
      <c r="AL1333" s="1909"/>
      <c r="AM1333" s="1909"/>
      <c r="AN1333" s="1909"/>
      <c r="AO1333" s="1909"/>
      <c r="AP1333" s="1909"/>
      <c r="AQ1333" s="1909"/>
      <c r="AR1333" s="1909"/>
      <c r="AS1333" s="1909"/>
      <c r="AT1333" s="1909"/>
      <c r="AU1333" s="1909"/>
      <c r="AV1333" s="1909"/>
      <c r="AW1333" s="1909"/>
      <c r="AX1333" s="1909"/>
      <c r="AY1333" s="1909"/>
      <c r="AZ1333" s="1909"/>
      <c r="BA1333" s="1909"/>
      <c r="BB1333" s="1909"/>
      <c r="BC1333" s="1909"/>
      <c r="BD1333" s="1909"/>
      <c r="BE1333" s="1909"/>
      <c r="BF1333" s="1909"/>
      <c r="BG1333" s="1909"/>
      <c r="BH1333" s="1909"/>
      <c r="BI1333" s="1909"/>
    </row>
    <row r="1334" spans="1:61">
      <c r="A1334" s="1956"/>
      <c r="B1334" s="1955"/>
      <c r="C1334" s="1955"/>
      <c r="D1334" s="1955"/>
      <c r="E1334" s="1955"/>
      <c r="F1334" s="1955"/>
      <c r="G1334" s="1955"/>
      <c r="H1334" s="1909"/>
      <c r="I1334" s="1909"/>
      <c r="J1334" s="1909"/>
      <c r="K1334" s="1909"/>
      <c r="L1334" s="1909"/>
      <c r="M1334" s="1909"/>
      <c r="N1334" s="1909"/>
      <c r="O1334" s="1909"/>
      <c r="P1334" s="1909"/>
      <c r="Q1334" s="1909"/>
      <c r="R1334" s="1909"/>
      <c r="S1334" s="1909"/>
      <c r="T1334" s="1909"/>
      <c r="U1334" s="1909"/>
      <c r="V1334" s="1909"/>
      <c r="W1334" s="1909"/>
      <c r="X1334" s="1909"/>
      <c r="Y1334" s="1909"/>
      <c r="Z1334" s="1909"/>
      <c r="AA1334" s="1909"/>
      <c r="AB1334" s="1909"/>
      <c r="AC1334" s="1909"/>
      <c r="AD1334" s="1909"/>
      <c r="AE1334" s="1909"/>
      <c r="AF1334" s="1909"/>
      <c r="AG1334" s="1909"/>
      <c r="AH1334" s="1909"/>
      <c r="AI1334" s="1909"/>
      <c r="AJ1334" s="1909"/>
      <c r="AK1334" s="1909"/>
      <c r="AL1334" s="1909"/>
      <c r="AM1334" s="1909"/>
      <c r="AN1334" s="1909"/>
      <c r="AO1334" s="1909"/>
      <c r="AP1334" s="1909"/>
      <c r="AQ1334" s="1909"/>
      <c r="AR1334" s="1909"/>
      <c r="AS1334" s="1909"/>
      <c r="AT1334" s="1909"/>
      <c r="AU1334" s="1909"/>
      <c r="AV1334" s="1909"/>
      <c r="AW1334" s="1909"/>
      <c r="AX1334" s="1909"/>
      <c r="AY1334" s="1909"/>
      <c r="AZ1334" s="1909"/>
      <c r="BA1334" s="1909"/>
      <c r="BB1334" s="1909"/>
      <c r="BC1334" s="1909"/>
      <c r="BD1334" s="1909"/>
      <c r="BE1334" s="1909"/>
      <c r="BF1334" s="1909"/>
      <c r="BG1334" s="1909"/>
      <c r="BH1334" s="1909"/>
      <c r="BI1334" s="1909"/>
    </row>
    <row r="1335" spans="1:61">
      <c r="A1335" s="1956"/>
      <c r="B1335" s="1955"/>
      <c r="C1335" s="1955"/>
      <c r="D1335" s="1955"/>
      <c r="E1335" s="1955"/>
      <c r="F1335" s="1955"/>
      <c r="G1335" s="1955"/>
      <c r="H1335" s="1909"/>
      <c r="I1335" s="1909"/>
      <c r="J1335" s="1909"/>
      <c r="K1335" s="1909"/>
      <c r="L1335" s="1909"/>
      <c r="M1335" s="1909"/>
      <c r="N1335" s="1909"/>
      <c r="O1335" s="1909"/>
      <c r="P1335" s="1909"/>
      <c r="Q1335" s="1909"/>
      <c r="R1335" s="1909"/>
      <c r="S1335" s="1909"/>
      <c r="T1335" s="1909"/>
      <c r="U1335" s="1909"/>
      <c r="V1335" s="1909"/>
      <c r="W1335" s="1909"/>
      <c r="X1335" s="1909"/>
      <c r="Y1335" s="1909"/>
      <c r="Z1335" s="1909"/>
      <c r="AA1335" s="1909"/>
      <c r="AB1335" s="1909"/>
      <c r="AC1335" s="1909"/>
      <c r="AD1335" s="1909"/>
      <c r="AE1335" s="1909"/>
      <c r="AF1335" s="1909"/>
      <c r="AG1335" s="1909"/>
      <c r="AH1335" s="1909"/>
      <c r="AI1335" s="1909"/>
      <c r="AJ1335" s="1909"/>
      <c r="AK1335" s="1909"/>
      <c r="AL1335" s="1909"/>
      <c r="AM1335" s="1909"/>
      <c r="AN1335" s="1909"/>
      <c r="AO1335" s="1909"/>
      <c r="AP1335" s="1909"/>
      <c r="AQ1335" s="1909"/>
      <c r="AR1335" s="1909"/>
      <c r="AS1335" s="1909"/>
      <c r="AT1335" s="1909"/>
      <c r="AU1335" s="1909"/>
      <c r="AV1335" s="1909"/>
      <c r="AW1335" s="1909"/>
      <c r="AX1335" s="1909"/>
      <c r="AY1335" s="1909"/>
      <c r="AZ1335" s="1909"/>
      <c r="BA1335" s="1909"/>
      <c r="BB1335" s="1909"/>
      <c r="BC1335" s="1909"/>
      <c r="BD1335" s="1909"/>
      <c r="BE1335" s="1909"/>
      <c r="BF1335" s="1909"/>
      <c r="BG1335" s="1909"/>
      <c r="BH1335" s="1909"/>
      <c r="BI1335" s="1909"/>
    </row>
    <row r="1336" spans="1:61">
      <c r="A1336" s="1956"/>
      <c r="B1336" s="1955"/>
      <c r="C1336" s="1955"/>
      <c r="D1336" s="1955"/>
      <c r="E1336" s="1955"/>
      <c r="F1336" s="1955"/>
      <c r="G1336" s="1955"/>
      <c r="H1336" s="1909"/>
      <c r="I1336" s="1909"/>
      <c r="J1336" s="1909"/>
      <c r="K1336" s="1909"/>
      <c r="L1336" s="1909"/>
      <c r="M1336" s="1909"/>
      <c r="N1336" s="1909"/>
      <c r="O1336" s="1909"/>
      <c r="P1336" s="1909"/>
      <c r="Q1336" s="1909"/>
      <c r="R1336" s="1909"/>
      <c r="S1336" s="1909"/>
      <c r="T1336" s="1909"/>
      <c r="U1336" s="1909"/>
      <c r="V1336" s="1909"/>
      <c r="W1336" s="1909"/>
      <c r="X1336" s="1909"/>
      <c r="Y1336" s="1909"/>
      <c r="Z1336" s="1909"/>
      <c r="AA1336" s="1909"/>
      <c r="AB1336" s="1909"/>
      <c r="AC1336" s="1909"/>
      <c r="AD1336" s="1909"/>
      <c r="AE1336" s="1909"/>
      <c r="AF1336" s="1909"/>
      <c r="AG1336" s="1909"/>
      <c r="AH1336" s="1909"/>
      <c r="AI1336" s="1909"/>
      <c r="AJ1336" s="1909"/>
      <c r="AK1336" s="1909"/>
      <c r="AL1336" s="1909"/>
      <c r="AM1336" s="1909"/>
      <c r="AN1336" s="1909"/>
      <c r="AO1336" s="1909"/>
      <c r="AP1336" s="1909"/>
      <c r="AQ1336" s="1909"/>
      <c r="AR1336" s="1909"/>
      <c r="AS1336" s="1909"/>
      <c r="AT1336" s="1909"/>
      <c r="AU1336" s="1909"/>
      <c r="AV1336" s="1909"/>
      <c r="AW1336" s="1909"/>
      <c r="AX1336" s="1909"/>
      <c r="AY1336" s="1909"/>
      <c r="AZ1336" s="1909"/>
      <c r="BA1336" s="1909"/>
      <c r="BB1336" s="1909"/>
      <c r="BC1336" s="1909"/>
      <c r="BD1336" s="1909"/>
      <c r="BE1336" s="1909"/>
      <c r="BF1336" s="1909"/>
      <c r="BG1336" s="1909"/>
      <c r="BH1336" s="1909"/>
      <c r="BI1336" s="1909"/>
    </row>
    <row r="1337" spans="1:61">
      <c r="A1337" s="1956"/>
      <c r="B1337" s="1955"/>
      <c r="C1337" s="1955"/>
      <c r="D1337" s="1955"/>
      <c r="E1337" s="1955"/>
      <c r="F1337" s="1955"/>
      <c r="G1337" s="1955"/>
      <c r="H1337" s="1909"/>
      <c r="I1337" s="1909"/>
      <c r="J1337" s="1909"/>
      <c r="K1337" s="1909"/>
      <c r="L1337" s="1909"/>
      <c r="M1337" s="1909"/>
      <c r="N1337" s="1909"/>
      <c r="O1337" s="1909"/>
      <c r="P1337" s="1909"/>
      <c r="Q1337" s="1909"/>
      <c r="R1337" s="1909"/>
      <c r="S1337" s="1909"/>
      <c r="T1337" s="1909"/>
      <c r="U1337" s="1909"/>
      <c r="V1337" s="1909"/>
      <c r="W1337" s="1909"/>
      <c r="X1337" s="1909"/>
      <c r="Y1337" s="1909"/>
      <c r="Z1337" s="1909"/>
      <c r="AA1337" s="1909"/>
      <c r="AB1337" s="1909"/>
      <c r="AC1337" s="1909"/>
      <c r="AD1337" s="1909"/>
      <c r="AE1337" s="1909"/>
      <c r="AF1337" s="1909"/>
      <c r="AG1337" s="1909"/>
      <c r="AH1337" s="1909"/>
      <c r="AI1337" s="1909"/>
      <c r="AJ1337" s="1909"/>
      <c r="AK1337" s="1909"/>
      <c r="AL1337" s="1909"/>
      <c r="AM1337" s="1909"/>
      <c r="AN1337" s="1909"/>
      <c r="AO1337" s="1909"/>
      <c r="AP1337" s="1909"/>
      <c r="AQ1337" s="1909"/>
      <c r="AR1337" s="1909"/>
      <c r="AS1337" s="1909"/>
      <c r="AT1337" s="1909"/>
      <c r="AU1337" s="1909"/>
      <c r="AV1337" s="1909"/>
      <c r="AW1337" s="1909"/>
      <c r="AX1337" s="1909"/>
      <c r="AY1337" s="1909"/>
      <c r="AZ1337" s="1909"/>
      <c r="BA1337" s="1909"/>
      <c r="BB1337" s="1909"/>
      <c r="BC1337" s="1909"/>
      <c r="BD1337" s="1909"/>
      <c r="BE1337" s="1909"/>
      <c r="BF1337" s="1909"/>
      <c r="BG1337" s="1909"/>
      <c r="BH1337" s="1909"/>
      <c r="BI1337" s="1909"/>
    </row>
    <row r="1338" spans="1:61">
      <c r="A1338" s="1956"/>
      <c r="B1338" s="1955"/>
      <c r="C1338" s="1955"/>
      <c r="D1338" s="1955"/>
      <c r="E1338" s="1955"/>
      <c r="F1338" s="1955"/>
      <c r="G1338" s="1955"/>
      <c r="H1338" s="1909"/>
      <c r="I1338" s="1909"/>
      <c r="J1338" s="1909"/>
      <c r="K1338" s="1909"/>
      <c r="L1338" s="1909"/>
      <c r="M1338" s="1909"/>
      <c r="N1338" s="1909"/>
      <c r="O1338" s="1909"/>
      <c r="P1338" s="1909"/>
      <c r="Q1338" s="1909"/>
      <c r="R1338" s="1909"/>
      <c r="S1338" s="1909"/>
      <c r="T1338" s="1909"/>
      <c r="U1338" s="1909"/>
      <c r="V1338" s="1909"/>
      <c r="W1338" s="1909"/>
      <c r="X1338" s="1909"/>
      <c r="Y1338" s="1909"/>
      <c r="Z1338" s="1909"/>
      <c r="AA1338" s="1909"/>
      <c r="AB1338" s="1909"/>
      <c r="AC1338" s="1909"/>
      <c r="AD1338" s="1909"/>
      <c r="AE1338" s="1909"/>
      <c r="AF1338" s="1909"/>
      <c r="AG1338" s="1909"/>
      <c r="AH1338" s="1909"/>
      <c r="AI1338" s="1909"/>
      <c r="AJ1338" s="1909"/>
      <c r="AK1338" s="1909"/>
      <c r="AL1338" s="1909"/>
      <c r="AM1338" s="1909"/>
      <c r="AN1338" s="1909"/>
      <c r="AO1338" s="1909"/>
      <c r="AP1338" s="1909"/>
      <c r="AQ1338" s="1909"/>
      <c r="AR1338" s="1909"/>
      <c r="AS1338" s="1909"/>
      <c r="AT1338" s="1909"/>
      <c r="AU1338" s="1909"/>
      <c r="AV1338" s="1909"/>
      <c r="AW1338" s="1909"/>
      <c r="AX1338" s="1909"/>
      <c r="AY1338" s="1909"/>
      <c r="AZ1338" s="1909"/>
      <c r="BA1338" s="1909"/>
      <c r="BB1338" s="1909"/>
      <c r="BC1338" s="1909"/>
      <c r="BD1338" s="1909"/>
      <c r="BE1338" s="1909"/>
      <c r="BF1338" s="1909"/>
      <c r="BG1338" s="1909"/>
      <c r="BH1338" s="1909"/>
      <c r="BI1338" s="1909"/>
    </row>
    <row r="1339" spans="1:61">
      <c r="A1339" s="1956"/>
      <c r="B1339" s="1955"/>
      <c r="C1339" s="1955"/>
      <c r="D1339" s="1955"/>
      <c r="E1339" s="1955"/>
      <c r="F1339" s="1955"/>
      <c r="G1339" s="1955"/>
      <c r="H1339" s="1909"/>
      <c r="I1339" s="1909"/>
      <c r="J1339" s="1909"/>
      <c r="K1339" s="1909"/>
      <c r="L1339" s="1909"/>
      <c r="M1339" s="1909"/>
      <c r="N1339" s="1909"/>
      <c r="O1339" s="1909"/>
      <c r="P1339" s="1909"/>
      <c r="Q1339" s="1909"/>
      <c r="R1339" s="1909"/>
      <c r="S1339" s="1909"/>
      <c r="T1339" s="1909"/>
      <c r="U1339" s="1909"/>
      <c r="V1339" s="1909"/>
      <c r="W1339" s="1909"/>
      <c r="X1339" s="1909"/>
      <c r="Y1339" s="1909"/>
      <c r="Z1339" s="1909"/>
      <c r="AA1339" s="1909"/>
      <c r="AB1339" s="1909"/>
      <c r="AC1339" s="1909"/>
      <c r="AD1339" s="1909"/>
      <c r="AE1339" s="1909"/>
      <c r="AF1339" s="1909"/>
      <c r="AG1339" s="1909"/>
      <c r="AH1339" s="1909"/>
      <c r="AI1339" s="1909"/>
      <c r="AJ1339" s="1909"/>
      <c r="AK1339" s="1909"/>
      <c r="AL1339" s="1909"/>
      <c r="AM1339" s="1909"/>
      <c r="AN1339" s="1909"/>
      <c r="AO1339" s="1909"/>
      <c r="AP1339" s="1909"/>
      <c r="AQ1339" s="1909"/>
      <c r="AR1339" s="1909"/>
      <c r="AS1339" s="1909"/>
      <c r="AT1339" s="1909"/>
      <c r="AU1339" s="1909"/>
      <c r="AV1339" s="1909"/>
      <c r="AW1339" s="1909"/>
      <c r="AX1339" s="1909"/>
      <c r="AY1339" s="1909"/>
      <c r="AZ1339" s="1909"/>
      <c r="BA1339" s="1909"/>
      <c r="BB1339" s="1909"/>
      <c r="BC1339" s="1909"/>
      <c r="BD1339" s="1909"/>
      <c r="BE1339" s="1909"/>
      <c r="BF1339" s="1909"/>
      <c r="BG1339" s="1909"/>
      <c r="BH1339" s="1909"/>
      <c r="BI1339" s="1909"/>
    </row>
    <row r="1340" spans="1:61">
      <c r="A1340" s="1956"/>
      <c r="B1340" s="1955"/>
      <c r="C1340" s="1955"/>
      <c r="D1340" s="1955"/>
      <c r="E1340" s="1955"/>
      <c r="F1340" s="1955"/>
      <c r="G1340" s="1955"/>
      <c r="H1340" s="1909"/>
      <c r="I1340" s="1909"/>
      <c r="J1340" s="1909"/>
      <c r="K1340" s="1909"/>
      <c r="L1340" s="1909"/>
      <c r="M1340" s="1909"/>
      <c r="N1340" s="1909"/>
      <c r="O1340" s="1909"/>
      <c r="P1340" s="1909"/>
      <c r="Q1340" s="1909"/>
      <c r="R1340" s="1909"/>
      <c r="S1340" s="1909"/>
      <c r="T1340" s="1909"/>
      <c r="U1340" s="1909"/>
      <c r="V1340" s="1909"/>
      <c r="W1340" s="1909"/>
      <c r="X1340" s="1909"/>
      <c r="Y1340" s="1909"/>
      <c r="Z1340" s="1909"/>
      <c r="AA1340" s="1909"/>
      <c r="AB1340" s="1909"/>
      <c r="AC1340" s="1909"/>
      <c r="AD1340" s="1909"/>
      <c r="AE1340" s="1909"/>
      <c r="AF1340" s="1909"/>
      <c r="AG1340" s="1909"/>
      <c r="AH1340" s="1909"/>
      <c r="AI1340" s="1909"/>
      <c r="AJ1340" s="1909"/>
      <c r="AK1340" s="1909"/>
      <c r="AL1340" s="1909"/>
      <c r="AM1340" s="1909"/>
      <c r="AN1340" s="1909"/>
      <c r="AO1340" s="1909"/>
      <c r="AP1340" s="1909"/>
      <c r="AQ1340" s="1909"/>
      <c r="AR1340" s="1909"/>
      <c r="AS1340" s="1909"/>
      <c r="AT1340" s="1909"/>
      <c r="AU1340" s="1909"/>
      <c r="AV1340" s="1909"/>
      <c r="AW1340" s="1909"/>
      <c r="AX1340" s="1909"/>
      <c r="AY1340" s="1909"/>
      <c r="AZ1340" s="1909"/>
      <c r="BA1340" s="1909"/>
      <c r="BB1340" s="1909"/>
      <c r="BC1340" s="1909"/>
      <c r="BD1340" s="1909"/>
      <c r="BE1340" s="1909"/>
      <c r="BF1340" s="1909"/>
      <c r="BG1340" s="1909"/>
      <c r="BH1340" s="1909"/>
      <c r="BI1340" s="1909"/>
    </row>
    <row r="1341" spans="1:61">
      <c r="A1341" s="1956"/>
      <c r="B1341" s="1955"/>
      <c r="C1341" s="1955"/>
      <c r="D1341" s="1955"/>
      <c r="E1341" s="1955"/>
      <c r="F1341" s="1955"/>
      <c r="G1341" s="1955"/>
      <c r="H1341" s="1909"/>
      <c r="I1341" s="1909"/>
      <c r="J1341" s="1909"/>
      <c r="K1341" s="1909"/>
      <c r="L1341" s="1909"/>
      <c r="M1341" s="1909"/>
      <c r="N1341" s="1909"/>
      <c r="O1341" s="1909"/>
      <c r="P1341" s="1909"/>
      <c r="Q1341" s="1909"/>
      <c r="R1341" s="1909"/>
      <c r="S1341" s="1909"/>
      <c r="T1341" s="1909"/>
      <c r="U1341" s="1909"/>
      <c r="V1341" s="1909"/>
      <c r="W1341" s="1909"/>
      <c r="X1341" s="1909"/>
      <c r="Y1341" s="1909"/>
      <c r="Z1341" s="1909"/>
      <c r="AA1341" s="1909"/>
      <c r="AB1341" s="1909"/>
      <c r="AC1341" s="1909"/>
      <c r="AD1341" s="1909"/>
      <c r="AE1341" s="1909"/>
      <c r="AF1341" s="1909"/>
      <c r="AG1341" s="1909"/>
      <c r="AH1341" s="1909"/>
      <c r="AI1341" s="1909"/>
      <c r="AJ1341" s="1909"/>
      <c r="AK1341" s="1909"/>
      <c r="AL1341" s="1909"/>
      <c r="AM1341" s="1909"/>
      <c r="AN1341" s="1909"/>
      <c r="AO1341" s="1909"/>
      <c r="AP1341" s="1909"/>
      <c r="AQ1341" s="1909"/>
      <c r="AR1341" s="1909"/>
      <c r="AS1341" s="1909"/>
      <c r="AT1341" s="1909"/>
      <c r="AU1341" s="1909"/>
      <c r="AV1341" s="1909"/>
      <c r="AW1341" s="1909"/>
      <c r="AX1341" s="1909"/>
      <c r="AY1341" s="1909"/>
      <c r="AZ1341" s="1909"/>
      <c r="BA1341" s="1909"/>
      <c r="BB1341" s="1909"/>
      <c r="BC1341" s="1909"/>
      <c r="BD1341" s="1909"/>
      <c r="BE1341" s="1909"/>
      <c r="BF1341" s="1909"/>
      <c r="BG1341" s="1909"/>
      <c r="BH1341" s="1909"/>
      <c r="BI1341" s="1909"/>
    </row>
    <row r="1342" spans="1:61">
      <c r="A1342" s="1956"/>
      <c r="B1342" s="1955"/>
      <c r="C1342" s="1955"/>
      <c r="D1342" s="1955"/>
      <c r="E1342" s="1955"/>
      <c r="F1342" s="1955"/>
      <c r="G1342" s="1955"/>
      <c r="H1342" s="1909"/>
      <c r="I1342" s="1909"/>
      <c r="J1342" s="1909"/>
      <c r="K1342" s="1909"/>
      <c r="L1342" s="1909"/>
      <c r="M1342" s="1909"/>
      <c r="N1342" s="1909"/>
      <c r="O1342" s="1909"/>
      <c r="P1342" s="1909"/>
      <c r="Q1342" s="1909"/>
      <c r="R1342" s="1909"/>
      <c r="S1342" s="1909"/>
      <c r="T1342" s="1909"/>
      <c r="U1342" s="1909"/>
      <c r="V1342" s="1909"/>
      <c r="W1342" s="1909"/>
      <c r="X1342" s="1909"/>
      <c r="Y1342" s="1909"/>
      <c r="Z1342" s="1909"/>
      <c r="AA1342" s="1909"/>
      <c r="AB1342" s="1909"/>
      <c r="AC1342" s="1909"/>
      <c r="AD1342" s="1909"/>
      <c r="AE1342" s="1909"/>
      <c r="AF1342" s="1909"/>
      <c r="AG1342" s="1909"/>
      <c r="AH1342" s="1909"/>
      <c r="AI1342" s="1909"/>
      <c r="AJ1342" s="1909"/>
      <c r="AK1342" s="1909"/>
      <c r="AL1342" s="1909"/>
      <c r="AM1342" s="1909"/>
      <c r="AN1342" s="1909"/>
      <c r="AO1342" s="1909"/>
      <c r="AP1342" s="1909"/>
      <c r="AQ1342" s="1909"/>
      <c r="AR1342" s="1909"/>
      <c r="AS1342" s="1909"/>
      <c r="AT1342" s="1909"/>
      <c r="AU1342" s="1909"/>
      <c r="AV1342" s="1909"/>
      <c r="AW1342" s="1909"/>
      <c r="AX1342" s="1909"/>
      <c r="AY1342" s="1909"/>
      <c r="AZ1342" s="1909"/>
      <c r="BA1342" s="1909"/>
      <c r="BB1342" s="1909"/>
      <c r="BC1342" s="1909"/>
      <c r="BD1342" s="1909"/>
      <c r="BE1342" s="1909"/>
      <c r="BF1342" s="1909"/>
      <c r="BG1342" s="1909"/>
      <c r="BH1342" s="1909"/>
      <c r="BI1342" s="1909"/>
    </row>
    <row r="1343" spans="1:61">
      <c r="A1343" s="1956"/>
      <c r="B1343" s="1955"/>
      <c r="C1343" s="1955"/>
      <c r="D1343" s="1955"/>
      <c r="E1343" s="1955"/>
      <c r="F1343" s="1955"/>
      <c r="G1343" s="1955"/>
      <c r="H1343" s="1909"/>
      <c r="I1343" s="1909"/>
      <c r="J1343" s="1909"/>
      <c r="K1343" s="1909"/>
      <c r="L1343" s="1909"/>
      <c r="M1343" s="1909"/>
      <c r="N1343" s="1909"/>
      <c r="O1343" s="1909"/>
      <c r="P1343" s="1909"/>
      <c r="Q1343" s="1909"/>
      <c r="R1343" s="1909"/>
      <c r="S1343" s="1909"/>
      <c r="T1343" s="1909"/>
      <c r="U1343" s="1909"/>
      <c r="V1343" s="1909"/>
      <c r="W1343" s="1909"/>
      <c r="X1343" s="1909"/>
      <c r="Y1343" s="1909"/>
      <c r="Z1343" s="1909"/>
      <c r="AA1343" s="1909"/>
      <c r="AB1343" s="1909"/>
      <c r="AC1343" s="1909"/>
      <c r="AD1343" s="1909"/>
      <c r="AE1343" s="1909"/>
      <c r="AF1343" s="1909"/>
      <c r="AG1343" s="1909"/>
      <c r="AH1343" s="1909"/>
      <c r="AI1343" s="1909"/>
      <c r="AJ1343" s="1909"/>
      <c r="AK1343" s="1909"/>
      <c r="AL1343" s="1909"/>
      <c r="AM1343" s="1909"/>
      <c r="AN1343" s="1909"/>
      <c r="AO1343" s="1909"/>
      <c r="AP1343" s="1909"/>
      <c r="AQ1343" s="1909"/>
      <c r="AR1343" s="1909"/>
      <c r="AS1343" s="1909"/>
      <c r="AT1343" s="1909"/>
      <c r="AU1343" s="1909"/>
      <c r="AV1343" s="1909"/>
      <c r="AW1343" s="1909"/>
      <c r="AX1343" s="1909"/>
      <c r="AY1343" s="1909"/>
      <c r="AZ1343" s="1909"/>
      <c r="BA1343" s="1909"/>
      <c r="BB1343" s="1909"/>
      <c r="BC1343" s="1909"/>
      <c r="BD1343" s="1909"/>
      <c r="BE1343" s="1909"/>
      <c r="BF1343" s="1909"/>
      <c r="BG1343" s="1909"/>
      <c r="BH1343" s="1909"/>
      <c r="BI1343" s="1909"/>
    </row>
    <row r="1344" spans="1:61">
      <c r="A1344" s="1956"/>
      <c r="B1344" s="1955"/>
      <c r="C1344" s="1955"/>
      <c r="D1344" s="1955"/>
      <c r="E1344" s="1955"/>
      <c r="F1344" s="1955"/>
      <c r="G1344" s="1955"/>
      <c r="H1344" s="1909"/>
      <c r="I1344" s="1909"/>
      <c r="J1344" s="1909"/>
      <c r="K1344" s="1909"/>
      <c r="L1344" s="1909"/>
      <c r="M1344" s="1909"/>
      <c r="N1344" s="1909"/>
      <c r="O1344" s="1909"/>
      <c r="P1344" s="1909"/>
      <c r="Q1344" s="1909"/>
      <c r="R1344" s="1909"/>
      <c r="S1344" s="1909"/>
      <c r="T1344" s="1909"/>
      <c r="U1344" s="1909"/>
      <c r="V1344" s="1909"/>
      <c r="W1344" s="1909"/>
      <c r="X1344" s="1909"/>
      <c r="Y1344" s="1909"/>
      <c r="Z1344" s="1909"/>
      <c r="AA1344" s="1909"/>
      <c r="AB1344" s="1909"/>
      <c r="AC1344" s="1909"/>
      <c r="AD1344" s="1909"/>
      <c r="AE1344" s="1909"/>
      <c r="AF1344" s="1909"/>
      <c r="AG1344" s="1909"/>
      <c r="AH1344" s="1909"/>
      <c r="AI1344" s="1909"/>
      <c r="AJ1344" s="1909"/>
      <c r="AK1344" s="1909"/>
      <c r="AL1344" s="1909"/>
      <c r="AM1344" s="1909"/>
      <c r="AN1344" s="1909"/>
      <c r="AO1344" s="1909"/>
      <c r="AP1344" s="1909"/>
      <c r="AQ1344" s="1909"/>
      <c r="AR1344" s="1909"/>
      <c r="AS1344" s="1909"/>
      <c r="AT1344" s="1909"/>
      <c r="AU1344" s="1909"/>
      <c r="AV1344" s="1909"/>
      <c r="AW1344" s="1909"/>
      <c r="AX1344" s="1909"/>
      <c r="AY1344" s="1909"/>
      <c r="AZ1344" s="1909"/>
      <c r="BA1344" s="1909"/>
      <c r="BB1344" s="1909"/>
      <c r="BC1344" s="1909"/>
      <c r="BD1344" s="1909"/>
      <c r="BE1344" s="1909"/>
      <c r="BF1344" s="1909"/>
      <c r="BG1344" s="1909"/>
      <c r="BH1344" s="1909"/>
      <c r="BI1344" s="1909"/>
    </row>
    <row r="1345" spans="1:61">
      <c r="A1345" s="1956"/>
      <c r="B1345" s="1955"/>
      <c r="C1345" s="1955"/>
      <c r="D1345" s="1955"/>
      <c r="E1345" s="1955"/>
      <c r="F1345" s="1955"/>
      <c r="G1345" s="1955"/>
      <c r="H1345" s="1909"/>
      <c r="I1345" s="1909"/>
      <c r="J1345" s="1909"/>
      <c r="K1345" s="1909"/>
      <c r="L1345" s="1909"/>
      <c r="M1345" s="1909"/>
      <c r="N1345" s="1909"/>
      <c r="O1345" s="1909"/>
      <c r="P1345" s="1909"/>
      <c r="Q1345" s="1909"/>
      <c r="R1345" s="1909"/>
      <c r="S1345" s="1909"/>
      <c r="T1345" s="1909"/>
      <c r="U1345" s="1909"/>
      <c r="V1345" s="1909"/>
      <c r="W1345" s="1909"/>
      <c r="X1345" s="1909"/>
      <c r="Y1345" s="1909"/>
      <c r="Z1345" s="1909"/>
      <c r="AA1345" s="1909"/>
      <c r="AB1345" s="1909"/>
      <c r="AC1345" s="1909"/>
      <c r="AD1345" s="1909"/>
      <c r="AE1345" s="1909"/>
      <c r="AF1345" s="1909"/>
      <c r="AG1345" s="1909"/>
      <c r="AH1345" s="1909"/>
      <c r="AI1345" s="1909"/>
      <c r="AJ1345" s="1909"/>
      <c r="AK1345" s="1909"/>
      <c r="AL1345" s="1909"/>
      <c r="AM1345" s="1909"/>
      <c r="AN1345" s="1909"/>
      <c r="AO1345" s="1909"/>
      <c r="AP1345" s="1909"/>
      <c r="AQ1345" s="1909"/>
      <c r="AR1345" s="1909"/>
      <c r="AS1345" s="1909"/>
      <c r="AT1345" s="1909"/>
      <c r="AU1345" s="1909"/>
      <c r="AV1345" s="1909"/>
      <c r="AW1345" s="1909"/>
      <c r="AX1345" s="1909"/>
      <c r="AY1345" s="1909"/>
      <c r="AZ1345" s="1909"/>
      <c r="BA1345" s="1909"/>
      <c r="BB1345" s="1909"/>
      <c r="BC1345" s="1909"/>
      <c r="BD1345" s="1909"/>
      <c r="BE1345" s="1909"/>
      <c r="BF1345" s="1909"/>
      <c r="BG1345" s="1909"/>
      <c r="BH1345" s="1909"/>
      <c r="BI1345" s="1909"/>
    </row>
    <row r="1346" spans="1:61">
      <c r="A1346" s="1956"/>
      <c r="B1346" s="1955"/>
      <c r="C1346" s="1955"/>
      <c r="D1346" s="1955"/>
      <c r="E1346" s="1955"/>
      <c r="F1346" s="1955"/>
      <c r="G1346" s="1955"/>
      <c r="H1346" s="1909"/>
      <c r="I1346" s="1909"/>
      <c r="J1346" s="1909"/>
      <c r="K1346" s="1909"/>
      <c r="L1346" s="1909"/>
      <c r="M1346" s="1909"/>
      <c r="N1346" s="1909"/>
      <c r="O1346" s="1909"/>
      <c r="P1346" s="1909"/>
      <c r="Q1346" s="1909"/>
      <c r="R1346" s="1909"/>
      <c r="S1346" s="1909"/>
      <c r="T1346" s="1909"/>
      <c r="U1346" s="1909"/>
      <c r="V1346" s="1909"/>
      <c r="W1346" s="1909"/>
      <c r="X1346" s="1909"/>
      <c r="Y1346" s="1909"/>
      <c r="Z1346" s="1909"/>
      <c r="AA1346" s="1909"/>
      <c r="AB1346" s="1909"/>
      <c r="AC1346" s="1909"/>
      <c r="AD1346" s="1909"/>
      <c r="AE1346" s="1909"/>
      <c r="AF1346" s="1909"/>
      <c r="AG1346" s="1909"/>
      <c r="AH1346" s="1909"/>
      <c r="AI1346" s="1909"/>
      <c r="AJ1346" s="1909"/>
      <c r="AK1346" s="1909"/>
      <c r="AL1346" s="1909"/>
      <c r="AM1346" s="1909"/>
      <c r="AN1346" s="1909"/>
      <c r="AO1346" s="1909"/>
      <c r="AP1346" s="1909"/>
      <c r="AQ1346" s="1909"/>
      <c r="AR1346" s="1909"/>
      <c r="AS1346" s="1909"/>
      <c r="AT1346" s="1909"/>
      <c r="AU1346" s="1909"/>
      <c r="AV1346" s="1909"/>
      <c r="AW1346" s="1909"/>
      <c r="AX1346" s="1909"/>
      <c r="AY1346" s="1909"/>
      <c r="AZ1346" s="1909"/>
      <c r="BA1346" s="1909"/>
      <c r="BB1346" s="1909"/>
      <c r="BC1346" s="1909"/>
      <c r="BD1346" s="1909"/>
      <c r="BE1346" s="1909"/>
      <c r="BF1346" s="1909"/>
      <c r="BG1346" s="1909"/>
      <c r="BH1346" s="1909"/>
      <c r="BI1346" s="1909"/>
    </row>
    <row r="1347" spans="1:61">
      <c r="A1347" s="1956"/>
      <c r="B1347" s="1955"/>
      <c r="C1347" s="1955"/>
      <c r="D1347" s="1955"/>
      <c r="E1347" s="1955"/>
      <c r="F1347" s="1955"/>
      <c r="G1347" s="1955"/>
      <c r="H1347" s="1909"/>
      <c r="I1347" s="1909"/>
      <c r="J1347" s="1909"/>
      <c r="K1347" s="1909"/>
      <c r="L1347" s="1909"/>
      <c r="M1347" s="1909"/>
      <c r="N1347" s="1909"/>
      <c r="O1347" s="1909"/>
      <c r="P1347" s="1909"/>
      <c r="Q1347" s="1909"/>
      <c r="R1347" s="1909"/>
      <c r="S1347" s="1909"/>
      <c r="T1347" s="1909"/>
      <c r="U1347" s="1909"/>
      <c r="V1347" s="1909"/>
      <c r="W1347" s="1909"/>
      <c r="X1347" s="1909"/>
      <c r="Y1347" s="1909"/>
      <c r="Z1347" s="1909"/>
      <c r="AA1347" s="1909"/>
      <c r="AB1347" s="1909"/>
      <c r="AC1347" s="1909"/>
      <c r="AD1347" s="1909"/>
      <c r="AE1347" s="1909"/>
      <c r="AF1347" s="1909"/>
      <c r="AG1347" s="1909"/>
      <c r="AH1347" s="1909"/>
      <c r="AI1347" s="1909"/>
      <c r="AJ1347" s="1909"/>
      <c r="AK1347" s="1909"/>
      <c r="AL1347" s="1909"/>
      <c r="AM1347" s="1909"/>
      <c r="AN1347" s="1909"/>
      <c r="AO1347" s="1909"/>
      <c r="AP1347" s="1909"/>
      <c r="AQ1347" s="1909"/>
      <c r="AR1347" s="1909"/>
      <c r="AS1347" s="1909"/>
      <c r="AT1347" s="1909"/>
      <c r="AU1347" s="1909"/>
      <c r="AV1347" s="1909"/>
      <c r="AW1347" s="1909"/>
      <c r="AX1347" s="1909"/>
      <c r="AY1347" s="1909"/>
      <c r="AZ1347" s="1909"/>
      <c r="BA1347" s="1909"/>
      <c r="BB1347" s="1909"/>
      <c r="BC1347" s="1909"/>
      <c r="BD1347" s="1909"/>
      <c r="BE1347" s="1909"/>
      <c r="BF1347" s="1909"/>
      <c r="BG1347" s="1909"/>
      <c r="BH1347" s="1909"/>
      <c r="BI1347" s="1909"/>
    </row>
    <row r="1348" spans="1:61">
      <c r="A1348" s="1956"/>
      <c r="B1348" s="1955"/>
      <c r="C1348" s="1955"/>
      <c r="D1348" s="1955"/>
      <c r="E1348" s="1955"/>
      <c r="F1348" s="1955"/>
      <c r="G1348" s="1955"/>
      <c r="H1348" s="1909"/>
      <c r="I1348" s="1909"/>
      <c r="J1348" s="1909"/>
      <c r="K1348" s="1909"/>
      <c r="L1348" s="1909"/>
      <c r="M1348" s="1909"/>
      <c r="N1348" s="1909"/>
      <c r="O1348" s="1909"/>
      <c r="P1348" s="1909"/>
      <c r="Q1348" s="1909"/>
      <c r="R1348" s="1909"/>
      <c r="S1348" s="1909"/>
      <c r="T1348" s="1909"/>
      <c r="U1348" s="1909"/>
      <c r="V1348" s="1909"/>
      <c r="W1348" s="1909"/>
      <c r="X1348" s="1909"/>
      <c r="Y1348" s="1909"/>
      <c r="Z1348" s="1909"/>
      <c r="AA1348" s="1909"/>
      <c r="AB1348" s="1909"/>
      <c r="AC1348" s="1909"/>
      <c r="AD1348" s="1909"/>
      <c r="AE1348" s="1909"/>
      <c r="AF1348" s="1909"/>
      <c r="AG1348" s="1909"/>
      <c r="AH1348" s="1909"/>
      <c r="AI1348" s="1909"/>
      <c r="AJ1348" s="1909"/>
      <c r="AK1348" s="1909"/>
      <c r="AL1348" s="1909"/>
      <c r="AM1348" s="1909"/>
      <c r="AN1348" s="1909"/>
      <c r="AO1348" s="1909"/>
      <c r="AP1348" s="1909"/>
      <c r="AQ1348" s="1909"/>
      <c r="AR1348" s="1909"/>
      <c r="AS1348" s="1909"/>
      <c r="AT1348" s="1909"/>
      <c r="AU1348" s="1909"/>
      <c r="AV1348" s="1909"/>
      <c r="AW1348" s="1909"/>
      <c r="AX1348" s="1909"/>
      <c r="AY1348" s="1909"/>
      <c r="AZ1348" s="1909"/>
      <c r="BA1348" s="1909"/>
      <c r="BB1348" s="1909"/>
      <c r="BC1348" s="1909"/>
      <c r="BD1348" s="1909"/>
      <c r="BE1348" s="1909"/>
      <c r="BF1348" s="1909"/>
      <c r="BG1348" s="1909"/>
      <c r="BH1348" s="1909"/>
      <c r="BI1348" s="1909"/>
    </row>
    <row r="1349" spans="1:61">
      <c r="A1349" s="1956"/>
      <c r="B1349" s="1955"/>
      <c r="C1349" s="1955"/>
      <c r="D1349" s="1955"/>
      <c r="E1349" s="1955"/>
      <c r="F1349" s="1955"/>
      <c r="G1349" s="1955"/>
      <c r="H1349" s="1909"/>
      <c r="I1349" s="1909"/>
      <c r="J1349" s="1909"/>
      <c r="K1349" s="1909"/>
      <c r="L1349" s="1909"/>
      <c r="M1349" s="1909"/>
      <c r="N1349" s="1909"/>
      <c r="O1349" s="1909"/>
      <c r="P1349" s="1909"/>
      <c r="Q1349" s="1909"/>
      <c r="R1349" s="1909"/>
      <c r="S1349" s="1909"/>
      <c r="T1349" s="1909"/>
      <c r="U1349" s="1909"/>
      <c r="V1349" s="1909"/>
      <c r="W1349" s="1909"/>
      <c r="X1349" s="1909"/>
      <c r="Y1349" s="1909"/>
      <c r="Z1349" s="1909"/>
      <c r="AA1349" s="1909"/>
      <c r="AB1349" s="1909"/>
      <c r="AC1349" s="1909"/>
      <c r="AD1349" s="1909"/>
      <c r="AE1349" s="1909"/>
      <c r="AF1349" s="1909"/>
      <c r="AG1349" s="1909"/>
      <c r="AH1349" s="1909"/>
      <c r="AI1349" s="1909"/>
      <c r="AJ1349" s="1909"/>
      <c r="AK1349" s="1909"/>
      <c r="AL1349" s="1909"/>
      <c r="AM1349" s="1909"/>
      <c r="AN1349" s="1909"/>
      <c r="AO1349" s="1909"/>
      <c r="AP1349" s="1909"/>
      <c r="AQ1349" s="1909"/>
      <c r="AR1349" s="1909"/>
      <c r="AS1349" s="1909"/>
      <c r="AT1349" s="1909"/>
      <c r="AU1349" s="1909"/>
      <c r="AV1349" s="1909"/>
      <c r="AW1349" s="1909"/>
      <c r="AX1349" s="1909"/>
      <c r="AY1349" s="1909"/>
      <c r="AZ1349" s="1909"/>
      <c r="BA1349" s="1909"/>
      <c r="BB1349" s="1909"/>
      <c r="BC1349" s="1909"/>
      <c r="BD1349" s="1909"/>
      <c r="BE1349" s="1909"/>
      <c r="BF1349" s="1909"/>
      <c r="BG1349" s="1909"/>
      <c r="BH1349" s="1909"/>
      <c r="BI1349" s="1909"/>
    </row>
    <row r="1350" spans="1:61">
      <c r="A1350" s="1956"/>
      <c r="B1350" s="1955"/>
      <c r="C1350" s="1955"/>
      <c r="D1350" s="1955"/>
      <c r="E1350" s="1955"/>
      <c r="F1350" s="1955"/>
      <c r="G1350" s="1955"/>
      <c r="H1350" s="1909"/>
      <c r="I1350" s="1909"/>
      <c r="J1350" s="1909"/>
      <c r="K1350" s="1909"/>
      <c r="L1350" s="1909"/>
      <c r="M1350" s="1909"/>
      <c r="N1350" s="1909"/>
      <c r="O1350" s="1909"/>
      <c r="P1350" s="1909"/>
      <c r="Q1350" s="1909"/>
      <c r="R1350" s="1909"/>
      <c r="S1350" s="1909"/>
      <c r="T1350" s="1909"/>
      <c r="U1350" s="1909"/>
      <c r="V1350" s="1909"/>
      <c r="W1350" s="1909"/>
      <c r="X1350" s="1909"/>
      <c r="Y1350" s="1909"/>
      <c r="Z1350" s="1909"/>
      <c r="AA1350" s="1909"/>
      <c r="AB1350" s="1909"/>
      <c r="AC1350" s="1909"/>
      <c r="AD1350" s="1909"/>
      <c r="AE1350" s="1909"/>
      <c r="AF1350" s="1909"/>
      <c r="AG1350" s="1909"/>
      <c r="AH1350" s="1909"/>
      <c r="AI1350" s="1909"/>
      <c r="AJ1350" s="1909"/>
      <c r="AK1350" s="1909"/>
      <c r="AL1350" s="1909"/>
      <c r="AM1350" s="1909"/>
      <c r="AN1350" s="1909"/>
      <c r="AO1350" s="1909"/>
      <c r="AP1350" s="1909"/>
      <c r="AQ1350" s="1909"/>
      <c r="AR1350" s="1909"/>
      <c r="AS1350" s="1909"/>
      <c r="AT1350" s="1909"/>
      <c r="AU1350" s="1909"/>
      <c r="AV1350" s="1909"/>
      <c r="AW1350" s="1909"/>
      <c r="AX1350" s="1909"/>
      <c r="AY1350" s="1909"/>
      <c r="AZ1350" s="1909"/>
      <c r="BA1350" s="1909"/>
      <c r="BB1350" s="1909"/>
      <c r="BC1350" s="1909"/>
      <c r="BD1350" s="1909"/>
      <c r="BE1350" s="1909"/>
      <c r="BF1350" s="1909"/>
      <c r="BG1350" s="1909"/>
      <c r="BH1350" s="1909"/>
      <c r="BI1350" s="1909"/>
    </row>
    <row r="1351" spans="1:61">
      <c r="A1351" s="1956"/>
      <c r="B1351" s="1955"/>
      <c r="C1351" s="1955"/>
      <c r="D1351" s="1955"/>
      <c r="E1351" s="1955"/>
      <c r="F1351" s="1955"/>
      <c r="G1351" s="1955"/>
      <c r="H1351" s="1909"/>
      <c r="I1351" s="1909"/>
      <c r="J1351" s="1909"/>
      <c r="K1351" s="1909"/>
      <c r="L1351" s="1909"/>
      <c r="M1351" s="1909"/>
      <c r="N1351" s="1909"/>
      <c r="O1351" s="1909"/>
      <c r="P1351" s="1909"/>
      <c r="Q1351" s="1909"/>
      <c r="R1351" s="1909"/>
      <c r="S1351" s="1909"/>
      <c r="T1351" s="1909"/>
      <c r="U1351" s="1909"/>
      <c r="V1351" s="1909"/>
      <c r="W1351" s="1909"/>
      <c r="X1351" s="1909"/>
      <c r="Y1351" s="1909"/>
      <c r="Z1351" s="1909"/>
      <c r="AA1351" s="1909"/>
      <c r="AB1351" s="1909"/>
      <c r="AC1351" s="1909"/>
      <c r="AD1351" s="1909"/>
      <c r="AE1351" s="1909"/>
      <c r="AF1351" s="1909"/>
      <c r="AG1351" s="1909"/>
      <c r="AH1351" s="1909"/>
      <c r="AI1351" s="1909"/>
      <c r="AJ1351" s="1909"/>
      <c r="AK1351" s="1909"/>
      <c r="AL1351" s="1909"/>
      <c r="AM1351" s="1909"/>
      <c r="AN1351" s="1909"/>
      <c r="AO1351" s="1909"/>
      <c r="AP1351" s="1909"/>
      <c r="AQ1351" s="1909"/>
      <c r="AR1351" s="1909"/>
      <c r="AS1351" s="1909"/>
      <c r="AT1351" s="1909"/>
      <c r="AU1351" s="1909"/>
      <c r="AV1351" s="1909"/>
      <c r="AW1351" s="1909"/>
      <c r="AX1351" s="1909"/>
      <c r="AY1351" s="1909"/>
      <c r="AZ1351" s="1909"/>
      <c r="BA1351" s="1909"/>
      <c r="BB1351" s="1909"/>
      <c r="BC1351" s="1909"/>
      <c r="BD1351" s="1909"/>
      <c r="BE1351" s="1909"/>
      <c r="BF1351" s="1909"/>
      <c r="BG1351" s="1909"/>
      <c r="BH1351" s="1909"/>
      <c r="BI1351" s="1909"/>
    </row>
    <row r="1352" spans="1:61">
      <c r="A1352" s="1956"/>
      <c r="B1352" s="1955"/>
      <c r="C1352" s="1955"/>
      <c r="D1352" s="1955"/>
      <c r="E1352" s="1955"/>
      <c r="F1352" s="1955"/>
      <c r="G1352" s="1955"/>
      <c r="H1352" s="1909"/>
      <c r="I1352" s="1909"/>
      <c r="J1352" s="1909"/>
      <c r="K1352" s="1909"/>
      <c r="L1352" s="1909"/>
      <c r="M1352" s="1909"/>
      <c r="N1352" s="1909"/>
      <c r="O1352" s="1909"/>
      <c r="P1352" s="1909"/>
      <c r="Q1352" s="1909"/>
      <c r="R1352" s="1909"/>
      <c r="S1352" s="1909"/>
      <c r="T1352" s="1909"/>
      <c r="U1352" s="1909"/>
      <c r="V1352" s="1909"/>
      <c r="W1352" s="1909"/>
      <c r="X1352" s="1909"/>
      <c r="Y1352" s="1909"/>
      <c r="Z1352" s="1909"/>
      <c r="AA1352" s="1909"/>
      <c r="AB1352" s="1909"/>
      <c r="AC1352" s="1909"/>
      <c r="AD1352" s="1909"/>
      <c r="AE1352" s="1909"/>
      <c r="AF1352" s="1909"/>
      <c r="AG1352" s="1909"/>
      <c r="AH1352" s="1909"/>
      <c r="AI1352" s="1909"/>
      <c r="AJ1352" s="1909"/>
      <c r="AK1352" s="1909"/>
      <c r="AL1352" s="1909"/>
      <c r="AM1352" s="1909"/>
      <c r="AN1352" s="1909"/>
      <c r="AO1352" s="1909"/>
      <c r="AP1352" s="1909"/>
      <c r="AQ1352" s="1909"/>
      <c r="AR1352" s="1909"/>
      <c r="AS1352" s="1909"/>
      <c r="AT1352" s="1909"/>
      <c r="AU1352" s="1909"/>
      <c r="AV1352" s="1909"/>
      <c r="AW1352" s="1909"/>
      <c r="AX1352" s="1909"/>
      <c r="AY1352" s="1909"/>
      <c r="AZ1352" s="1909"/>
      <c r="BA1352" s="1909"/>
      <c r="BB1352" s="1909"/>
      <c r="BC1352" s="1909"/>
      <c r="BD1352" s="1909"/>
      <c r="BE1352" s="1909"/>
      <c r="BF1352" s="1909"/>
      <c r="BG1352" s="1909"/>
      <c r="BH1352" s="1909"/>
      <c r="BI1352" s="1909"/>
    </row>
    <row r="1353" spans="1:61">
      <c r="A1353" s="1956"/>
      <c r="B1353" s="1955"/>
      <c r="C1353" s="1955"/>
      <c r="D1353" s="1955"/>
      <c r="E1353" s="1955"/>
      <c r="F1353" s="1955"/>
      <c r="G1353" s="1955"/>
      <c r="H1353" s="1909"/>
      <c r="I1353" s="1909"/>
      <c r="J1353" s="1909"/>
      <c r="K1353" s="1909"/>
      <c r="L1353" s="1909"/>
      <c r="M1353" s="1909"/>
      <c r="N1353" s="1909"/>
      <c r="O1353" s="1909"/>
      <c r="P1353" s="1909"/>
      <c r="Q1353" s="1909"/>
      <c r="R1353" s="1909"/>
      <c r="S1353" s="1909"/>
      <c r="T1353" s="1909"/>
      <c r="U1353" s="1909"/>
      <c r="V1353" s="1909"/>
      <c r="W1353" s="1909"/>
      <c r="X1353" s="1909"/>
      <c r="Y1353" s="1909"/>
      <c r="Z1353" s="1909"/>
      <c r="AA1353" s="1909"/>
      <c r="AB1353" s="1909"/>
      <c r="AC1353" s="1909"/>
      <c r="AD1353" s="1909"/>
      <c r="AE1353" s="1909"/>
      <c r="AF1353" s="1909"/>
      <c r="AG1353" s="1909"/>
      <c r="AH1353" s="1909"/>
      <c r="AI1353" s="1909"/>
      <c r="AJ1353" s="1909"/>
      <c r="AK1353" s="1909"/>
      <c r="AL1353" s="1909"/>
      <c r="AM1353" s="1909"/>
      <c r="AN1353" s="1909"/>
      <c r="AO1353" s="1909"/>
      <c r="AP1353" s="1909"/>
      <c r="AQ1353" s="1909"/>
      <c r="AR1353" s="1909"/>
      <c r="AS1353" s="1909"/>
      <c r="AT1353" s="1909"/>
      <c r="AU1353" s="1909"/>
      <c r="AV1353" s="1909"/>
      <c r="AW1353" s="1909"/>
      <c r="AX1353" s="1909"/>
      <c r="AY1353" s="1909"/>
      <c r="AZ1353" s="1909"/>
      <c r="BA1353" s="1909"/>
      <c r="BB1353" s="1909"/>
      <c r="BC1353" s="1909"/>
      <c r="BD1353" s="1909"/>
      <c r="BE1353" s="1909"/>
      <c r="BF1353" s="1909"/>
      <c r="BG1353" s="1909"/>
      <c r="BH1353" s="1909"/>
      <c r="BI1353" s="1909"/>
    </row>
    <row r="1354" spans="1:61">
      <c r="A1354" s="1956"/>
      <c r="B1354" s="1955"/>
      <c r="C1354" s="1955"/>
      <c r="D1354" s="1955"/>
      <c r="E1354" s="1955"/>
      <c r="F1354" s="1955"/>
      <c r="G1354" s="1955"/>
      <c r="H1354" s="1909"/>
      <c r="I1354" s="1909"/>
      <c r="J1354" s="1909"/>
      <c r="K1354" s="1909"/>
      <c r="L1354" s="1909"/>
      <c r="M1354" s="1909"/>
      <c r="N1354" s="1909"/>
      <c r="O1354" s="1909"/>
      <c r="P1354" s="1909"/>
      <c r="Q1354" s="1909"/>
      <c r="R1354" s="1909"/>
      <c r="S1354" s="1909"/>
      <c r="T1354" s="1909"/>
      <c r="U1354" s="1909"/>
      <c r="V1354" s="1909"/>
      <c r="W1354" s="1909"/>
      <c r="X1354" s="1909"/>
      <c r="Y1354" s="1909"/>
      <c r="Z1354" s="1909"/>
      <c r="AA1354" s="1909"/>
      <c r="AB1354" s="1909"/>
      <c r="AC1354" s="1909"/>
      <c r="AD1354" s="1909"/>
      <c r="AE1354" s="1909"/>
      <c r="AF1354" s="1909"/>
      <c r="AG1354" s="1909"/>
      <c r="AH1354" s="1909"/>
      <c r="AI1354" s="1909"/>
      <c r="AJ1354" s="1909"/>
      <c r="AK1354" s="1909"/>
      <c r="AL1354" s="1909"/>
      <c r="AM1354" s="1909"/>
      <c r="AN1354" s="1909"/>
      <c r="AO1354" s="1909"/>
      <c r="AP1354" s="1909"/>
      <c r="AQ1354" s="1909"/>
      <c r="AR1354" s="1909"/>
      <c r="AS1354" s="1909"/>
      <c r="AT1354" s="1909"/>
      <c r="AU1354" s="1909"/>
      <c r="AV1354" s="1909"/>
      <c r="AW1354" s="1909"/>
      <c r="AX1354" s="1909"/>
      <c r="AY1354" s="1909"/>
      <c r="AZ1354" s="1909"/>
      <c r="BA1354" s="1909"/>
      <c r="BB1354" s="1909"/>
      <c r="BC1354" s="1909"/>
      <c r="BD1354" s="1909"/>
      <c r="BE1354" s="1909"/>
      <c r="BF1354" s="1909"/>
      <c r="BG1354" s="1909"/>
      <c r="BH1354" s="1909"/>
      <c r="BI1354" s="1909"/>
    </row>
    <row r="1355" spans="1:61">
      <c r="A1355" s="1956"/>
      <c r="B1355" s="1955"/>
      <c r="C1355" s="1955"/>
      <c r="D1355" s="1955"/>
      <c r="E1355" s="1955"/>
      <c r="F1355" s="1955"/>
      <c r="G1355" s="1955"/>
      <c r="H1355" s="1909"/>
      <c r="I1355" s="1909"/>
      <c r="J1355" s="1909"/>
      <c r="K1355" s="1909"/>
      <c r="L1355" s="1909"/>
      <c r="M1355" s="1909"/>
      <c r="N1355" s="1909"/>
      <c r="O1355" s="1909"/>
      <c r="P1355" s="1909"/>
      <c r="Q1355" s="1909"/>
      <c r="R1355" s="1909"/>
      <c r="S1355" s="1909"/>
      <c r="T1355" s="1909"/>
      <c r="U1355" s="1909"/>
      <c r="V1355" s="1909"/>
      <c r="W1355" s="1909"/>
      <c r="X1355" s="1909"/>
      <c r="Y1355" s="1909"/>
      <c r="Z1355" s="1909"/>
      <c r="AA1355" s="1909"/>
      <c r="AB1355" s="1909"/>
      <c r="AC1355" s="1909"/>
      <c r="AD1355" s="1909"/>
      <c r="AE1355" s="1909"/>
      <c r="AF1355" s="1909"/>
      <c r="AG1355" s="1909"/>
      <c r="AH1355" s="1909"/>
      <c r="AI1355" s="1909"/>
      <c r="AJ1355" s="1909"/>
      <c r="AK1355" s="1909"/>
      <c r="AL1355" s="1909"/>
      <c r="AM1355" s="1909"/>
      <c r="AN1355" s="1909"/>
      <c r="AO1355" s="1909"/>
      <c r="AP1355" s="1909"/>
      <c r="AQ1355" s="1909"/>
      <c r="AR1355" s="1909"/>
      <c r="AS1355" s="1909"/>
      <c r="AT1355" s="1909"/>
      <c r="AU1355" s="1909"/>
      <c r="AV1355" s="1909"/>
      <c r="AW1355" s="1909"/>
      <c r="AX1355" s="1909"/>
      <c r="AY1355" s="1909"/>
      <c r="AZ1355" s="1909"/>
      <c r="BA1355" s="1909"/>
      <c r="BB1355" s="1909"/>
      <c r="BC1355" s="1909"/>
      <c r="BD1355" s="1909"/>
      <c r="BE1355" s="1909"/>
      <c r="BF1355" s="1909"/>
      <c r="BG1355" s="1909"/>
      <c r="BH1355" s="1909"/>
      <c r="BI1355" s="1909"/>
    </row>
    <row r="1356" spans="1:61">
      <c r="A1356" s="1956"/>
      <c r="B1356" s="1955"/>
      <c r="C1356" s="1955"/>
      <c r="D1356" s="1955"/>
      <c r="E1356" s="1955"/>
      <c r="F1356" s="1955"/>
      <c r="G1356" s="1955"/>
      <c r="H1356" s="1909"/>
      <c r="I1356" s="1909"/>
      <c r="J1356" s="1909"/>
      <c r="K1356" s="1909"/>
      <c r="L1356" s="1909"/>
      <c r="M1356" s="1909"/>
      <c r="N1356" s="1909"/>
      <c r="O1356" s="1909"/>
      <c r="P1356" s="1909"/>
      <c r="Q1356" s="1909"/>
      <c r="R1356" s="1909"/>
      <c r="S1356" s="1909"/>
      <c r="T1356" s="1909"/>
      <c r="U1356" s="1909"/>
      <c r="V1356" s="1909"/>
      <c r="W1356" s="1909"/>
      <c r="X1356" s="1909"/>
      <c r="Y1356" s="1909"/>
      <c r="Z1356" s="1909"/>
      <c r="AA1356" s="1909"/>
      <c r="AB1356" s="1909"/>
      <c r="AC1356" s="1909"/>
      <c r="AD1356" s="1909"/>
      <c r="AE1356" s="1909"/>
      <c r="AF1356" s="1909"/>
      <c r="AG1356" s="1909"/>
      <c r="AH1356" s="1909"/>
      <c r="AI1356" s="1909"/>
      <c r="AJ1356" s="1909"/>
      <c r="AK1356" s="1909"/>
      <c r="AL1356" s="1909"/>
      <c r="AM1356" s="1909"/>
      <c r="AN1356" s="1909"/>
      <c r="AO1356" s="1909"/>
      <c r="AP1356" s="1909"/>
      <c r="AQ1356" s="1909"/>
      <c r="AR1356" s="1909"/>
      <c r="AS1356" s="1909"/>
      <c r="AT1356" s="1909"/>
      <c r="AU1356" s="1909"/>
      <c r="AV1356" s="1909"/>
      <c r="AW1356" s="1909"/>
      <c r="AX1356" s="1909"/>
      <c r="AY1356" s="1909"/>
      <c r="AZ1356" s="1909"/>
      <c r="BA1356" s="1909"/>
      <c r="BB1356" s="1909"/>
      <c r="BC1356" s="1909"/>
      <c r="BD1356" s="1909"/>
      <c r="BE1356" s="1909"/>
      <c r="BF1356" s="1909"/>
      <c r="BG1356" s="1909"/>
      <c r="BH1356" s="1909"/>
      <c r="BI1356" s="1909"/>
    </row>
    <row r="1357" spans="1:61">
      <c r="A1357" s="1956"/>
      <c r="B1357" s="1955"/>
      <c r="C1357" s="1955"/>
      <c r="D1357" s="1955"/>
      <c r="E1357" s="1955"/>
      <c r="F1357" s="1955"/>
      <c r="G1357" s="1955"/>
      <c r="H1357" s="1909"/>
      <c r="I1357" s="1909"/>
      <c r="J1357" s="1909"/>
      <c r="K1357" s="1909"/>
      <c r="L1357" s="1909"/>
      <c r="M1357" s="1909"/>
      <c r="N1357" s="1909"/>
      <c r="O1357" s="1909"/>
      <c r="P1357" s="1909"/>
      <c r="Q1357" s="1909"/>
      <c r="R1357" s="1909"/>
      <c r="S1357" s="1909"/>
      <c r="T1357" s="1909"/>
      <c r="U1357" s="1909"/>
      <c r="V1357" s="1909"/>
      <c r="W1357" s="1909"/>
      <c r="X1357" s="1909"/>
      <c r="Y1357" s="1909"/>
      <c r="Z1357" s="1909"/>
      <c r="AA1357" s="1909"/>
      <c r="AB1357" s="1909"/>
      <c r="AC1357" s="1909"/>
      <c r="AD1357" s="1909"/>
      <c r="AE1357" s="1909"/>
      <c r="AF1357" s="1909"/>
      <c r="AG1357" s="1909"/>
      <c r="AH1357" s="1909"/>
      <c r="AI1357" s="1909"/>
      <c r="AJ1357" s="1909"/>
      <c r="AK1357" s="1909"/>
      <c r="AL1357" s="1909"/>
      <c r="AM1357" s="1909"/>
      <c r="AN1357" s="1909"/>
      <c r="AO1357" s="1909"/>
      <c r="AP1357" s="1909"/>
      <c r="AQ1357" s="1909"/>
      <c r="AR1357" s="1909"/>
      <c r="AS1357" s="1909"/>
      <c r="AT1357" s="1909"/>
      <c r="AU1357" s="1909"/>
      <c r="AV1357" s="1909"/>
      <c r="AW1357" s="1909"/>
      <c r="AX1357" s="1909"/>
      <c r="AY1357" s="1909"/>
      <c r="AZ1357" s="1909"/>
      <c r="BA1357" s="1909"/>
      <c r="BB1357" s="1909"/>
      <c r="BC1357" s="1909"/>
      <c r="BD1357" s="1909"/>
      <c r="BE1357" s="1909"/>
      <c r="BF1357" s="1909"/>
      <c r="BG1357" s="1909"/>
      <c r="BH1357" s="1909"/>
      <c r="BI1357" s="1909"/>
    </row>
    <row r="1358" spans="1:61">
      <c r="A1358" s="1956"/>
      <c r="B1358" s="1955"/>
      <c r="C1358" s="1955"/>
      <c r="D1358" s="1955"/>
      <c r="E1358" s="1955"/>
      <c r="F1358" s="1955"/>
      <c r="G1358" s="1955"/>
      <c r="H1358" s="1909"/>
      <c r="I1358" s="1909"/>
      <c r="J1358" s="1909"/>
      <c r="K1358" s="1909"/>
      <c r="L1358" s="1909"/>
      <c r="M1358" s="1909"/>
      <c r="N1358" s="1909"/>
      <c r="O1358" s="1909"/>
      <c r="P1358" s="1909"/>
      <c r="Q1358" s="1909"/>
      <c r="R1358" s="1909"/>
      <c r="S1358" s="1909"/>
      <c r="T1358" s="1909"/>
      <c r="U1358" s="1909"/>
      <c r="V1358" s="1909"/>
      <c r="W1358" s="1909"/>
      <c r="X1358" s="1909"/>
      <c r="Y1358" s="1909"/>
      <c r="Z1358" s="1909"/>
      <c r="AA1358" s="1909"/>
      <c r="AB1358" s="1909"/>
      <c r="AC1358" s="1909"/>
      <c r="AD1358" s="1909"/>
      <c r="AE1358" s="1909"/>
      <c r="AF1358" s="1909"/>
      <c r="AG1358" s="1909"/>
      <c r="AH1358" s="1909"/>
      <c r="AI1358" s="1909"/>
      <c r="AJ1358" s="1909"/>
      <c r="AK1358" s="1909"/>
      <c r="AL1358" s="1909"/>
      <c r="AM1358" s="1909"/>
      <c r="AN1358" s="1909"/>
      <c r="AO1358" s="1909"/>
      <c r="AP1358" s="1909"/>
      <c r="AQ1358" s="1909"/>
      <c r="AR1358" s="1909"/>
      <c r="AS1358" s="1909"/>
      <c r="AT1358" s="1909"/>
      <c r="AU1358" s="1909"/>
      <c r="AV1358" s="1909"/>
      <c r="AW1358" s="1909"/>
      <c r="AX1358" s="1909"/>
      <c r="AY1358" s="1909"/>
      <c r="AZ1358" s="1909"/>
      <c r="BA1358" s="1909"/>
      <c r="BB1358" s="1909"/>
      <c r="BC1358" s="1909"/>
      <c r="BD1358" s="1909"/>
      <c r="BE1358" s="1909"/>
      <c r="BF1358" s="1909"/>
      <c r="BG1358" s="1909"/>
      <c r="BH1358" s="1909"/>
      <c r="BI1358" s="1909"/>
    </row>
    <row r="1359" spans="1:61">
      <c r="A1359" s="1956"/>
      <c r="B1359" s="1955"/>
      <c r="C1359" s="1955"/>
      <c r="D1359" s="1955"/>
      <c r="E1359" s="1955"/>
      <c r="F1359" s="1955"/>
      <c r="G1359" s="1955"/>
      <c r="H1359" s="1909"/>
      <c r="I1359" s="1909"/>
      <c r="J1359" s="1909"/>
      <c r="K1359" s="1909"/>
      <c r="L1359" s="1909"/>
      <c r="M1359" s="1909"/>
      <c r="N1359" s="1909"/>
      <c r="O1359" s="1909"/>
      <c r="P1359" s="1909"/>
      <c r="Q1359" s="1909"/>
      <c r="R1359" s="1909"/>
      <c r="S1359" s="1909"/>
      <c r="T1359" s="1909"/>
      <c r="U1359" s="1909"/>
      <c r="V1359" s="1909"/>
      <c r="W1359" s="1909"/>
      <c r="X1359" s="1909"/>
      <c r="Y1359" s="1909"/>
      <c r="Z1359" s="1909"/>
      <c r="AA1359" s="1909"/>
      <c r="AB1359" s="1909"/>
      <c r="AC1359" s="1909"/>
      <c r="AD1359" s="1909"/>
      <c r="AE1359" s="1909"/>
      <c r="AF1359" s="1909"/>
      <c r="AG1359" s="1909"/>
      <c r="AH1359" s="1909"/>
      <c r="AI1359" s="1909"/>
      <c r="AJ1359" s="1909"/>
      <c r="AK1359" s="1909"/>
      <c r="AL1359" s="1909"/>
      <c r="AM1359" s="1909"/>
      <c r="AN1359" s="1909"/>
      <c r="AO1359" s="1909"/>
      <c r="AP1359" s="1909"/>
      <c r="AQ1359" s="1909"/>
      <c r="AR1359" s="1909"/>
      <c r="AS1359" s="1909"/>
      <c r="AT1359" s="1909"/>
      <c r="AU1359" s="1909"/>
      <c r="AV1359" s="1909"/>
      <c r="AW1359" s="1909"/>
      <c r="AX1359" s="1909"/>
      <c r="AY1359" s="1909"/>
      <c r="AZ1359" s="1909"/>
      <c r="BA1359" s="1909"/>
      <c r="BB1359" s="1909"/>
      <c r="BC1359" s="1909"/>
      <c r="BD1359" s="1909"/>
      <c r="BE1359" s="1909"/>
      <c r="BF1359" s="1909"/>
      <c r="BG1359" s="1909"/>
      <c r="BH1359" s="1909"/>
      <c r="BI1359" s="1909"/>
    </row>
    <row r="1360" spans="1:61">
      <c r="A1360" s="1956"/>
      <c r="B1360" s="1955"/>
      <c r="C1360" s="1955"/>
      <c r="D1360" s="1955"/>
      <c r="E1360" s="1955"/>
      <c r="F1360" s="1955"/>
      <c r="G1360" s="1955"/>
      <c r="H1360" s="1909"/>
      <c r="I1360" s="1909"/>
      <c r="J1360" s="1909"/>
      <c r="K1360" s="1909"/>
      <c r="L1360" s="1909"/>
      <c r="M1360" s="1909"/>
      <c r="N1360" s="1909"/>
      <c r="O1360" s="1909"/>
      <c r="P1360" s="1909"/>
      <c r="Q1360" s="1909"/>
      <c r="R1360" s="1909"/>
      <c r="S1360" s="1909"/>
      <c r="T1360" s="1909"/>
      <c r="U1360" s="1909"/>
      <c r="V1360" s="1909"/>
      <c r="W1360" s="1909"/>
      <c r="X1360" s="1909"/>
      <c r="Y1360" s="1909"/>
      <c r="Z1360" s="1909"/>
      <c r="AA1360" s="1909"/>
      <c r="AB1360" s="1909"/>
      <c r="AC1360" s="1909"/>
      <c r="AD1360" s="1909"/>
      <c r="AE1360" s="1909"/>
      <c r="AF1360" s="1909"/>
      <c r="AG1360" s="1909"/>
      <c r="AH1360" s="1909"/>
      <c r="AI1360" s="1909"/>
      <c r="AJ1360" s="1909"/>
      <c r="AK1360" s="1909"/>
      <c r="AL1360" s="1909"/>
      <c r="AM1360" s="1909"/>
      <c r="AN1360" s="1909"/>
      <c r="AO1360" s="1909"/>
      <c r="AP1360" s="1909"/>
      <c r="AQ1360" s="1909"/>
      <c r="AR1360" s="1909"/>
      <c r="AS1360" s="1909"/>
      <c r="AT1360" s="1909"/>
      <c r="AU1360" s="1909"/>
      <c r="AV1360" s="1909"/>
      <c r="AW1360" s="1909"/>
      <c r="AX1360" s="1909"/>
      <c r="AY1360" s="1909"/>
      <c r="AZ1360" s="1909"/>
      <c r="BA1360" s="1909"/>
      <c r="BB1360" s="1909"/>
      <c r="BC1360" s="1909"/>
      <c r="BD1360" s="1909"/>
      <c r="BE1360" s="1909"/>
      <c r="BF1360" s="1909"/>
      <c r="BG1360" s="1909"/>
      <c r="BH1360" s="1909"/>
      <c r="BI1360" s="1909"/>
    </row>
    <row r="1361" spans="1:61">
      <c r="A1361" s="1956"/>
      <c r="B1361" s="1955"/>
      <c r="C1361" s="1955"/>
      <c r="D1361" s="1955"/>
      <c r="E1361" s="1955"/>
      <c r="F1361" s="1955"/>
      <c r="G1361" s="1955"/>
      <c r="H1361" s="1909"/>
      <c r="I1361" s="1909"/>
      <c r="J1361" s="1909"/>
      <c r="K1361" s="1909"/>
      <c r="L1361" s="1909"/>
      <c r="M1361" s="1909"/>
      <c r="N1361" s="1909"/>
      <c r="O1361" s="1909"/>
      <c r="P1361" s="1909"/>
      <c r="Q1361" s="1909"/>
      <c r="R1361" s="1909"/>
      <c r="S1361" s="1909"/>
      <c r="T1361" s="1909"/>
      <c r="U1361" s="1909"/>
      <c r="V1361" s="1909"/>
      <c r="W1361" s="1909"/>
      <c r="X1361" s="1909"/>
      <c r="Y1361" s="1909"/>
      <c r="Z1361" s="1909"/>
      <c r="AA1361" s="1909"/>
      <c r="AB1361" s="1909"/>
      <c r="AC1361" s="1909"/>
      <c r="AD1361" s="1909"/>
      <c r="AE1361" s="1909"/>
      <c r="AF1361" s="1909"/>
      <c r="AG1361" s="1909"/>
      <c r="AH1361" s="1909"/>
      <c r="AI1361" s="1909"/>
      <c r="AJ1361" s="1909"/>
      <c r="AK1361" s="1909"/>
      <c r="AL1361" s="1909"/>
      <c r="AM1361" s="1909"/>
      <c r="AN1361" s="1909"/>
      <c r="AO1361" s="1909"/>
      <c r="AP1361" s="1909"/>
      <c r="AQ1361" s="1909"/>
      <c r="AR1361" s="1909"/>
      <c r="AS1361" s="1909"/>
      <c r="AT1361" s="1909"/>
      <c r="AU1361" s="1909"/>
      <c r="AV1361" s="1909"/>
      <c r="AW1361" s="1909"/>
      <c r="AX1361" s="1909"/>
      <c r="AY1361" s="1909"/>
      <c r="AZ1361" s="1909"/>
      <c r="BA1361" s="1909"/>
      <c r="BB1361" s="1909"/>
      <c r="BC1361" s="1909"/>
      <c r="BD1361" s="1909"/>
      <c r="BE1361" s="1909"/>
      <c r="BF1361" s="1909"/>
      <c r="BG1361" s="1909"/>
      <c r="BH1361" s="1909"/>
      <c r="BI1361" s="1909"/>
    </row>
    <row r="1362" spans="1:61">
      <c r="A1362" s="1956"/>
      <c r="B1362" s="1955"/>
      <c r="C1362" s="1955"/>
      <c r="D1362" s="1955"/>
      <c r="E1362" s="1955"/>
      <c r="F1362" s="1955"/>
      <c r="G1362" s="1955"/>
      <c r="H1362" s="1909"/>
      <c r="I1362" s="1909"/>
      <c r="J1362" s="1909"/>
      <c r="K1362" s="1909"/>
      <c r="L1362" s="1909"/>
      <c r="M1362" s="1909"/>
      <c r="N1362" s="1909"/>
      <c r="O1362" s="1909"/>
      <c r="P1362" s="1909"/>
      <c r="Q1362" s="1909"/>
      <c r="R1362" s="1909"/>
      <c r="S1362" s="1909"/>
      <c r="T1362" s="1909"/>
      <c r="U1362" s="1909"/>
      <c r="V1362" s="1909"/>
      <c r="W1362" s="1909"/>
      <c r="X1362" s="1909"/>
      <c r="Y1362" s="1909"/>
      <c r="Z1362" s="1909"/>
      <c r="AA1362" s="1909"/>
      <c r="AB1362" s="1909"/>
      <c r="AC1362" s="1909"/>
      <c r="AD1362" s="1909"/>
      <c r="AE1362" s="1909"/>
      <c r="AF1362" s="1909"/>
      <c r="AG1362" s="1909"/>
      <c r="AH1362" s="1909"/>
      <c r="AI1362" s="1909"/>
      <c r="AJ1362" s="1909"/>
      <c r="AK1362" s="1909"/>
      <c r="AL1362" s="1909"/>
      <c r="AM1362" s="1909"/>
      <c r="AN1362" s="1909"/>
      <c r="AO1362" s="1909"/>
      <c r="AP1362" s="1909"/>
      <c r="AQ1362" s="1909"/>
      <c r="AR1362" s="1909"/>
      <c r="AS1362" s="1909"/>
      <c r="AT1362" s="1909"/>
      <c r="AU1362" s="1909"/>
      <c r="AV1362" s="1909"/>
      <c r="AW1362" s="1909"/>
      <c r="AX1362" s="1909"/>
      <c r="AY1362" s="1909"/>
      <c r="AZ1362" s="1909"/>
      <c r="BA1362" s="1909"/>
      <c r="BB1362" s="1909"/>
      <c r="BC1362" s="1909"/>
      <c r="BD1362" s="1909"/>
      <c r="BE1362" s="1909"/>
      <c r="BF1362" s="1909"/>
      <c r="BG1362" s="1909"/>
      <c r="BH1362" s="1909"/>
      <c r="BI1362" s="1909"/>
    </row>
    <row r="1363" spans="1:61">
      <c r="A1363" s="1956"/>
      <c r="B1363" s="1955"/>
      <c r="C1363" s="1955"/>
      <c r="D1363" s="1955"/>
      <c r="E1363" s="1955"/>
      <c r="F1363" s="1955"/>
      <c r="G1363" s="1955"/>
      <c r="H1363" s="1909"/>
      <c r="I1363" s="1909"/>
      <c r="J1363" s="1909"/>
      <c r="K1363" s="1909"/>
      <c r="L1363" s="1909"/>
      <c r="M1363" s="1909"/>
      <c r="N1363" s="1909"/>
      <c r="O1363" s="1909"/>
      <c r="P1363" s="1909"/>
      <c r="Q1363" s="1909"/>
      <c r="R1363" s="1909"/>
      <c r="S1363" s="1909"/>
      <c r="T1363" s="1909"/>
      <c r="U1363" s="1909"/>
      <c r="V1363" s="1909"/>
      <c r="W1363" s="1909"/>
      <c r="X1363" s="1909"/>
      <c r="Y1363" s="1909"/>
      <c r="Z1363" s="1909"/>
      <c r="AA1363" s="1909"/>
      <c r="AB1363" s="1909"/>
      <c r="AC1363" s="1909"/>
      <c r="AD1363" s="1909"/>
      <c r="AE1363" s="1909"/>
      <c r="AF1363" s="1909"/>
      <c r="AG1363" s="1909"/>
      <c r="AH1363" s="1909"/>
      <c r="AI1363" s="1909"/>
      <c r="AJ1363" s="1909"/>
      <c r="AK1363" s="1909"/>
      <c r="AL1363" s="1909"/>
      <c r="AM1363" s="1909"/>
      <c r="AN1363" s="1909"/>
      <c r="AO1363" s="1909"/>
      <c r="AP1363" s="1909"/>
      <c r="AQ1363" s="1909"/>
      <c r="AR1363" s="1909"/>
      <c r="AS1363" s="1909"/>
      <c r="AT1363" s="1909"/>
      <c r="AU1363" s="1909"/>
      <c r="AV1363" s="1909"/>
      <c r="AW1363" s="1909"/>
      <c r="AX1363" s="1909"/>
      <c r="AY1363" s="1909"/>
      <c r="AZ1363" s="1909"/>
      <c r="BA1363" s="1909"/>
      <c r="BB1363" s="1909"/>
      <c r="BC1363" s="1909"/>
      <c r="BD1363" s="1909"/>
      <c r="BE1363" s="1909"/>
      <c r="BF1363" s="1909"/>
      <c r="BG1363" s="1909"/>
      <c r="BH1363" s="1909"/>
      <c r="BI1363" s="1909"/>
    </row>
    <row r="1364" spans="1:61">
      <c r="A1364" s="1956"/>
      <c r="B1364" s="1955"/>
      <c r="C1364" s="1955"/>
      <c r="D1364" s="1955"/>
      <c r="E1364" s="1955"/>
      <c r="F1364" s="1955"/>
      <c r="G1364" s="1955"/>
      <c r="H1364" s="1909"/>
      <c r="I1364" s="1909"/>
      <c r="J1364" s="1909"/>
      <c r="K1364" s="1909"/>
      <c r="L1364" s="1909"/>
      <c r="M1364" s="1909"/>
      <c r="N1364" s="1909"/>
      <c r="O1364" s="1909"/>
      <c r="P1364" s="1909"/>
      <c r="Q1364" s="1909"/>
      <c r="R1364" s="1909"/>
      <c r="S1364" s="1909"/>
      <c r="T1364" s="1909"/>
      <c r="U1364" s="1909"/>
      <c r="V1364" s="1909"/>
      <c r="W1364" s="1909"/>
      <c r="X1364" s="1909"/>
      <c r="Y1364" s="1909"/>
      <c r="Z1364" s="1909"/>
      <c r="AA1364" s="1909"/>
      <c r="AB1364" s="1909"/>
      <c r="AC1364" s="1909"/>
      <c r="AD1364" s="1909"/>
      <c r="AE1364" s="1909"/>
      <c r="AF1364" s="1909"/>
      <c r="AG1364" s="1909"/>
      <c r="AH1364" s="1909"/>
      <c r="AI1364" s="1909"/>
      <c r="AJ1364" s="1909"/>
      <c r="AK1364" s="1909"/>
      <c r="AL1364" s="1909"/>
      <c r="AM1364" s="1909"/>
      <c r="AN1364" s="1909"/>
      <c r="AO1364" s="1909"/>
      <c r="AP1364" s="1909"/>
      <c r="AQ1364" s="1909"/>
      <c r="AR1364" s="1909"/>
      <c r="AS1364" s="1909"/>
      <c r="AT1364" s="1909"/>
      <c r="AU1364" s="1909"/>
      <c r="AV1364" s="1909"/>
      <c r="AW1364" s="1909"/>
      <c r="AX1364" s="1909"/>
      <c r="AY1364" s="1909"/>
      <c r="AZ1364" s="1909"/>
      <c r="BA1364" s="1909"/>
      <c r="BB1364" s="1909"/>
      <c r="BC1364" s="1909"/>
      <c r="BD1364" s="1909"/>
      <c r="BE1364" s="1909"/>
      <c r="BF1364" s="1909"/>
      <c r="BG1364" s="1909"/>
      <c r="BH1364" s="1909"/>
      <c r="BI1364" s="1909"/>
    </row>
    <row r="1365" spans="1:61">
      <c r="A1365" s="1956"/>
      <c r="B1365" s="1955"/>
      <c r="C1365" s="1955"/>
      <c r="D1365" s="1955"/>
      <c r="E1365" s="1955"/>
      <c r="F1365" s="1955"/>
      <c r="G1365" s="1955"/>
      <c r="H1365" s="1909"/>
      <c r="I1365" s="1909"/>
      <c r="J1365" s="1909"/>
      <c r="K1365" s="1909"/>
      <c r="L1365" s="1909"/>
      <c r="M1365" s="1909"/>
      <c r="N1365" s="1909"/>
      <c r="O1365" s="1909"/>
      <c r="P1365" s="1909"/>
      <c r="Q1365" s="1909"/>
      <c r="R1365" s="1909"/>
      <c r="S1365" s="1909"/>
      <c r="T1365" s="1909"/>
      <c r="U1365" s="1909"/>
      <c r="V1365" s="1909"/>
      <c r="W1365" s="1909"/>
      <c r="X1365" s="1909"/>
      <c r="Y1365" s="1909"/>
      <c r="Z1365" s="1909"/>
      <c r="AA1365" s="1909"/>
      <c r="AB1365" s="1909"/>
      <c r="AC1365" s="1909"/>
      <c r="AD1365" s="1909"/>
      <c r="AE1365" s="1909"/>
      <c r="AF1365" s="1909"/>
      <c r="AG1365" s="1909"/>
      <c r="AH1365" s="1909"/>
      <c r="AI1365" s="1909"/>
      <c r="AJ1365" s="1909"/>
      <c r="AK1365" s="1909"/>
      <c r="AL1365" s="1909"/>
      <c r="AM1365" s="1909"/>
      <c r="AN1365" s="1909"/>
      <c r="AO1365" s="1909"/>
      <c r="AP1365" s="1909"/>
      <c r="AQ1365" s="1909"/>
      <c r="AR1365" s="1909"/>
      <c r="AS1365" s="1909"/>
      <c r="AT1365" s="1909"/>
      <c r="AU1365" s="1909"/>
      <c r="AV1365" s="1909"/>
      <c r="AW1365" s="1909"/>
      <c r="AX1365" s="1909"/>
      <c r="AY1365" s="1909"/>
      <c r="AZ1365" s="1909"/>
      <c r="BA1365" s="1909"/>
      <c r="BB1365" s="1909"/>
      <c r="BC1365" s="1909"/>
      <c r="BD1365" s="1909"/>
      <c r="BE1365" s="1909"/>
      <c r="BF1365" s="1909"/>
      <c r="BG1365" s="1909"/>
      <c r="BH1365" s="1909"/>
      <c r="BI1365" s="1909"/>
    </row>
    <row r="1366" spans="1:61">
      <c r="A1366" s="1956"/>
      <c r="B1366" s="1955"/>
      <c r="C1366" s="1955"/>
      <c r="D1366" s="1955"/>
      <c r="E1366" s="1955"/>
      <c r="F1366" s="1955"/>
      <c r="G1366" s="1955"/>
      <c r="H1366" s="1909"/>
      <c r="I1366" s="1909"/>
      <c r="J1366" s="1909"/>
      <c r="K1366" s="1909"/>
      <c r="L1366" s="1909"/>
      <c r="M1366" s="1909"/>
      <c r="N1366" s="1909"/>
      <c r="O1366" s="1909"/>
      <c r="P1366" s="1909"/>
      <c r="Q1366" s="1909"/>
      <c r="R1366" s="1909"/>
      <c r="S1366" s="1909"/>
      <c r="T1366" s="1909"/>
      <c r="U1366" s="1909"/>
      <c r="V1366" s="1909"/>
      <c r="W1366" s="1909"/>
      <c r="X1366" s="1909"/>
      <c r="Y1366" s="1909"/>
      <c r="Z1366" s="1909"/>
      <c r="AA1366" s="1909"/>
      <c r="AB1366" s="1909"/>
      <c r="AC1366" s="1909"/>
      <c r="AD1366" s="1909"/>
      <c r="AE1366" s="1909"/>
      <c r="AF1366" s="1909"/>
      <c r="AG1366" s="1909"/>
      <c r="AH1366" s="1909"/>
      <c r="AI1366" s="1909"/>
      <c r="AJ1366" s="1909"/>
      <c r="AK1366" s="1909"/>
      <c r="AL1366" s="1909"/>
      <c r="AM1366" s="1909"/>
      <c r="AN1366" s="1909"/>
      <c r="AO1366" s="1909"/>
      <c r="AP1366" s="1909"/>
      <c r="AQ1366" s="1909"/>
      <c r="AR1366" s="1909"/>
      <c r="AS1366" s="1909"/>
      <c r="AT1366" s="1909"/>
      <c r="AU1366" s="1909"/>
      <c r="AV1366" s="1909"/>
      <c r="AW1366" s="1909"/>
      <c r="AX1366" s="1909"/>
      <c r="AY1366" s="1909"/>
      <c r="AZ1366" s="1909"/>
      <c r="BA1366" s="1909"/>
      <c r="BB1366" s="1909"/>
      <c r="BC1366" s="1909"/>
      <c r="BD1366" s="1909"/>
      <c r="BE1366" s="1909"/>
      <c r="BF1366" s="1909"/>
      <c r="BG1366" s="1909"/>
      <c r="BH1366" s="1909"/>
      <c r="BI1366" s="1909"/>
    </row>
    <row r="1367" spans="1:61">
      <c r="A1367" s="1956"/>
      <c r="B1367" s="1955"/>
      <c r="C1367" s="1955"/>
      <c r="D1367" s="1955"/>
      <c r="E1367" s="1955"/>
      <c r="F1367" s="1955"/>
      <c r="G1367" s="1955"/>
      <c r="H1367" s="1909"/>
      <c r="I1367" s="1909"/>
      <c r="J1367" s="1909"/>
      <c r="K1367" s="1909"/>
      <c r="L1367" s="1909"/>
      <c r="M1367" s="1909"/>
      <c r="N1367" s="1909"/>
      <c r="O1367" s="1909"/>
      <c r="P1367" s="1909"/>
      <c r="Q1367" s="1909"/>
      <c r="R1367" s="1909"/>
      <c r="S1367" s="1909"/>
      <c r="T1367" s="1909"/>
      <c r="U1367" s="1909"/>
      <c r="V1367" s="1909"/>
      <c r="W1367" s="1909"/>
      <c r="X1367" s="1909"/>
      <c r="Y1367" s="1909"/>
      <c r="Z1367" s="1909"/>
      <c r="AA1367" s="1909"/>
      <c r="AB1367" s="1909"/>
      <c r="AC1367" s="1909"/>
      <c r="AD1367" s="1909"/>
      <c r="AE1367" s="1909"/>
      <c r="AF1367" s="1909"/>
      <c r="AG1367" s="1909"/>
      <c r="AH1367" s="1909"/>
      <c r="AI1367" s="1909"/>
      <c r="AJ1367" s="1909"/>
      <c r="AK1367" s="1909"/>
      <c r="AL1367" s="1909"/>
      <c r="AM1367" s="1909"/>
      <c r="AN1367" s="1909"/>
      <c r="AO1367" s="1909"/>
      <c r="AP1367" s="1909"/>
      <c r="AQ1367" s="1909"/>
      <c r="AR1367" s="1909"/>
      <c r="AS1367" s="1909"/>
      <c r="AT1367" s="1909"/>
      <c r="AU1367" s="1909"/>
      <c r="AV1367" s="1909"/>
      <c r="AW1367" s="1909"/>
      <c r="AX1367" s="1909"/>
      <c r="AY1367" s="1909"/>
      <c r="AZ1367" s="1909"/>
      <c r="BA1367" s="1909"/>
      <c r="BB1367" s="1909"/>
      <c r="BC1367" s="1909"/>
      <c r="BD1367" s="1909"/>
      <c r="BE1367" s="1909"/>
      <c r="BF1367" s="1909"/>
      <c r="BG1367" s="1909"/>
      <c r="BH1367" s="1909"/>
      <c r="BI1367" s="1909"/>
    </row>
    <row r="1368" spans="1:61">
      <c r="A1368" s="1956"/>
      <c r="B1368" s="1955"/>
      <c r="C1368" s="1955"/>
      <c r="D1368" s="1955"/>
      <c r="E1368" s="1955"/>
      <c r="F1368" s="1955"/>
      <c r="G1368" s="1955"/>
      <c r="H1368" s="1909"/>
      <c r="I1368" s="1909"/>
      <c r="J1368" s="1909"/>
      <c r="K1368" s="1909"/>
      <c r="L1368" s="1909"/>
      <c r="M1368" s="1909"/>
      <c r="N1368" s="1909"/>
      <c r="O1368" s="1909"/>
      <c r="P1368" s="1909"/>
      <c r="Q1368" s="1909"/>
      <c r="R1368" s="1909"/>
      <c r="S1368" s="1909"/>
      <c r="T1368" s="1909"/>
      <c r="U1368" s="1909"/>
      <c r="V1368" s="1909"/>
      <c r="W1368" s="1909"/>
      <c r="X1368" s="1909"/>
      <c r="Y1368" s="1909"/>
      <c r="Z1368" s="1909"/>
      <c r="AA1368" s="1909"/>
      <c r="AB1368" s="1909"/>
      <c r="AC1368" s="1909"/>
      <c r="AD1368" s="1909"/>
      <c r="AE1368" s="1909"/>
      <c r="AF1368" s="1909"/>
      <c r="AG1368" s="1909"/>
      <c r="AH1368" s="1909"/>
      <c r="AI1368" s="1909"/>
      <c r="AJ1368" s="1909"/>
      <c r="AK1368" s="1909"/>
      <c r="AL1368" s="1909"/>
      <c r="AM1368" s="1909"/>
      <c r="AN1368" s="1909"/>
      <c r="AO1368" s="1909"/>
      <c r="AP1368" s="1909"/>
      <c r="AQ1368" s="1909"/>
      <c r="AR1368" s="1909"/>
      <c r="AS1368" s="1909"/>
      <c r="AT1368" s="1909"/>
      <c r="AU1368" s="1909"/>
      <c r="AV1368" s="1909"/>
      <c r="AW1368" s="1909"/>
      <c r="AX1368" s="1909"/>
      <c r="AY1368" s="1909"/>
      <c r="AZ1368" s="1909"/>
      <c r="BA1368" s="1909"/>
      <c r="BB1368" s="1909"/>
      <c r="BC1368" s="1909"/>
      <c r="BD1368" s="1909"/>
      <c r="BE1368" s="1909"/>
      <c r="BF1368" s="1909"/>
      <c r="BG1368" s="1909"/>
      <c r="BH1368" s="1909"/>
      <c r="BI1368" s="1909"/>
    </row>
    <row r="1369" spans="1:61">
      <c r="A1369" s="1956"/>
      <c r="B1369" s="1955"/>
      <c r="C1369" s="1955"/>
      <c r="D1369" s="1955"/>
      <c r="E1369" s="1955"/>
      <c r="F1369" s="1955"/>
      <c r="G1369" s="1955"/>
      <c r="H1369" s="1909"/>
      <c r="I1369" s="1909"/>
      <c r="J1369" s="1909"/>
      <c r="K1369" s="1909"/>
      <c r="L1369" s="1909"/>
      <c r="M1369" s="1909"/>
      <c r="N1369" s="1909"/>
      <c r="O1369" s="1909"/>
      <c r="P1369" s="1909"/>
      <c r="Q1369" s="1909"/>
      <c r="R1369" s="1909"/>
      <c r="S1369" s="1909"/>
      <c r="T1369" s="1909"/>
      <c r="U1369" s="1909"/>
      <c r="V1369" s="1909"/>
      <c r="W1369" s="1909"/>
      <c r="X1369" s="1909"/>
      <c r="Y1369" s="1909"/>
      <c r="Z1369" s="1909"/>
      <c r="AA1369" s="1909"/>
      <c r="AB1369" s="1909"/>
      <c r="AC1369" s="1909"/>
      <c r="AD1369" s="1909"/>
      <c r="AE1369" s="1909"/>
      <c r="AF1369" s="1909"/>
      <c r="AG1369" s="1909"/>
      <c r="AH1369" s="1909"/>
      <c r="AI1369" s="1909"/>
      <c r="AJ1369" s="1909"/>
      <c r="AK1369" s="1909"/>
      <c r="AL1369" s="1909"/>
      <c r="AM1369" s="1909"/>
      <c r="AN1369" s="1909"/>
      <c r="AO1369" s="1909"/>
      <c r="AP1369" s="1909"/>
      <c r="AQ1369" s="1909"/>
      <c r="AR1369" s="1909"/>
      <c r="AS1369" s="1909"/>
      <c r="AT1369" s="1909"/>
      <c r="AU1369" s="1909"/>
      <c r="AV1369" s="1909"/>
      <c r="AW1369" s="1909"/>
      <c r="AX1369" s="1909"/>
      <c r="AY1369" s="1909"/>
      <c r="AZ1369" s="1909"/>
      <c r="BA1369" s="1909"/>
      <c r="BB1369" s="1909"/>
      <c r="BC1369" s="1909"/>
      <c r="BD1369" s="1909"/>
      <c r="BE1369" s="1909"/>
      <c r="BF1369" s="1909"/>
      <c r="BG1369" s="1909"/>
      <c r="BH1369" s="1909"/>
      <c r="BI1369" s="1909"/>
    </row>
    <row r="1370" spans="1:61">
      <c r="A1370" s="1956"/>
      <c r="B1370" s="1955"/>
      <c r="C1370" s="1955"/>
      <c r="D1370" s="1955"/>
      <c r="E1370" s="1955"/>
      <c r="F1370" s="1955"/>
      <c r="G1370" s="1955"/>
      <c r="H1370" s="1909"/>
      <c r="I1370" s="1909"/>
      <c r="J1370" s="1909"/>
      <c r="K1370" s="1909"/>
      <c r="L1370" s="1909"/>
      <c r="M1370" s="1909"/>
      <c r="N1370" s="1909"/>
      <c r="O1370" s="1909"/>
      <c r="P1370" s="1909"/>
      <c r="Q1370" s="1909"/>
      <c r="R1370" s="1909"/>
      <c r="S1370" s="1909"/>
      <c r="T1370" s="1909"/>
      <c r="U1370" s="1909"/>
      <c r="V1370" s="1909"/>
      <c r="W1370" s="1909"/>
      <c r="X1370" s="1909"/>
      <c r="Y1370" s="1909"/>
      <c r="Z1370" s="1909"/>
      <c r="AA1370" s="1909"/>
      <c r="AB1370" s="1909"/>
      <c r="AC1370" s="1909"/>
      <c r="AD1370" s="1909"/>
      <c r="AE1370" s="1909"/>
      <c r="AF1370" s="1909"/>
      <c r="AG1370" s="1909"/>
      <c r="AH1370" s="1909"/>
      <c r="AI1370" s="1909"/>
      <c r="AJ1370" s="1909"/>
      <c r="AK1370" s="1909"/>
      <c r="AL1370" s="1909"/>
      <c r="AM1370" s="1909"/>
      <c r="AN1370" s="1909"/>
      <c r="AO1370" s="1909"/>
      <c r="AP1370" s="1909"/>
      <c r="AQ1370" s="1909"/>
      <c r="AR1370" s="1909"/>
      <c r="AS1370" s="1909"/>
      <c r="AT1370" s="1909"/>
      <c r="AU1370" s="1909"/>
      <c r="AV1370" s="1909"/>
      <c r="AW1370" s="1909"/>
      <c r="AX1370" s="1909"/>
      <c r="AY1370" s="1909"/>
      <c r="AZ1370" s="1909"/>
      <c r="BA1370" s="1909"/>
      <c r="BB1370" s="1909"/>
      <c r="BC1370" s="1909"/>
      <c r="BD1370" s="1909"/>
      <c r="BE1370" s="1909"/>
      <c r="BF1370" s="1909"/>
      <c r="BG1370" s="1909"/>
      <c r="BH1370" s="1909"/>
      <c r="BI1370" s="1909"/>
    </row>
    <row r="1371" spans="1:61">
      <c r="A1371" s="1956"/>
      <c r="B1371" s="1955"/>
      <c r="C1371" s="1955"/>
      <c r="D1371" s="1955"/>
      <c r="E1371" s="1955"/>
      <c r="F1371" s="1955"/>
      <c r="G1371" s="1955"/>
      <c r="H1371" s="1909"/>
      <c r="I1371" s="1909"/>
      <c r="J1371" s="1909"/>
      <c r="K1371" s="1909"/>
      <c r="L1371" s="1909"/>
      <c r="M1371" s="1909"/>
      <c r="N1371" s="1909"/>
      <c r="O1371" s="1909"/>
      <c r="P1371" s="1909"/>
      <c r="Q1371" s="1909"/>
      <c r="R1371" s="1909"/>
      <c r="S1371" s="1909"/>
      <c r="T1371" s="1909"/>
      <c r="U1371" s="1909"/>
      <c r="V1371" s="1909"/>
      <c r="W1371" s="1909"/>
      <c r="X1371" s="1909"/>
      <c r="Y1371" s="1909"/>
      <c r="Z1371" s="1909"/>
      <c r="AA1371" s="1909"/>
      <c r="AB1371" s="1909"/>
      <c r="AC1371" s="1909"/>
      <c r="AD1371" s="1909"/>
      <c r="AE1371" s="1909"/>
      <c r="AF1371" s="1909"/>
      <c r="AG1371" s="1909"/>
      <c r="AH1371" s="1909"/>
      <c r="AI1371" s="1909"/>
      <c r="AJ1371" s="1909"/>
      <c r="AK1371" s="1909"/>
      <c r="AL1371" s="1909"/>
      <c r="AM1371" s="1909"/>
      <c r="AN1371" s="1909"/>
      <c r="AO1371" s="1909"/>
      <c r="AP1371" s="1909"/>
      <c r="AQ1371" s="1909"/>
      <c r="AR1371" s="1909"/>
      <c r="AS1371" s="1909"/>
      <c r="AT1371" s="1909"/>
      <c r="AU1371" s="1909"/>
      <c r="AV1371" s="1909"/>
      <c r="AW1371" s="1909"/>
      <c r="AX1371" s="1909"/>
      <c r="AY1371" s="1909"/>
      <c r="AZ1371" s="1909"/>
      <c r="BA1371" s="1909"/>
      <c r="BB1371" s="1909"/>
      <c r="BC1371" s="1909"/>
      <c r="BD1371" s="1909"/>
      <c r="BE1371" s="1909"/>
      <c r="BF1371" s="1909"/>
      <c r="BG1371" s="1909"/>
      <c r="BH1371" s="1909"/>
      <c r="BI1371" s="1909"/>
    </row>
    <row r="1372" spans="1:61">
      <c r="A1372" s="1956"/>
      <c r="B1372" s="1955"/>
      <c r="C1372" s="1955"/>
      <c r="D1372" s="1955"/>
      <c r="E1372" s="1955"/>
      <c r="F1372" s="1955"/>
      <c r="G1372" s="1955"/>
      <c r="H1372" s="1909"/>
      <c r="I1372" s="1909"/>
      <c r="J1372" s="1909"/>
      <c r="K1372" s="1909"/>
      <c r="L1372" s="1909"/>
      <c r="M1372" s="1909"/>
      <c r="N1372" s="1909"/>
      <c r="O1372" s="1909"/>
      <c r="P1372" s="1909"/>
      <c r="Q1372" s="1909"/>
      <c r="R1372" s="1909"/>
      <c r="S1372" s="1909"/>
      <c r="T1372" s="1909"/>
      <c r="U1372" s="1909"/>
      <c r="V1372" s="1909"/>
      <c r="W1372" s="1909"/>
      <c r="X1372" s="1909"/>
      <c r="Y1372" s="1909"/>
      <c r="Z1372" s="1909"/>
      <c r="AA1372" s="1909"/>
      <c r="AB1372" s="1909"/>
      <c r="AC1372" s="1909"/>
      <c r="AD1372" s="1909"/>
      <c r="AE1372" s="1909"/>
      <c r="AF1372" s="1909"/>
      <c r="AG1372" s="1909"/>
      <c r="AH1372" s="1909"/>
      <c r="AI1372" s="1909"/>
      <c r="AJ1372" s="1909"/>
      <c r="AK1372" s="1909"/>
      <c r="AL1372" s="1909"/>
      <c r="AM1372" s="1909"/>
      <c r="AN1372" s="1909"/>
      <c r="AO1372" s="1909"/>
      <c r="AP1372" s="1909"/>
      <c r="AQ1372" s="1909"/>
      <c r="AR1372" s="1909"/>
      <c r="AS1372" s="1909"/>
      <c r="AT1372" s="1909"/>
      <c r="AU1372" s="1909"/>
      <c r="AV1372" s="1909"/>
      <c r="AW1372" s="1909"/>
      <c r="AX1372" s="1909"/>
      <c r="AY1372" s="1909"/>
      <c r="AZ1372" s="1909"/>
      <c r="BA1372" s="1909"/>
      <c r="BB1372" s="1909"/>
      <c r="BC1372" s="1909"/>
      <c r="BD1372" s="1909"/>
      <c r="BE1372" s="1909"/>
      <c r="BF1372" s="1909"/>
      <c r="BG1372" s="1909"/>
      <c r="BH1372" s="1909"/>
      <c r="BI1372" s="1909"/>
    </row>
    <row r="1373" spans="1:61">
      <c r="A1373" s="1956"/>
      <c r="B1373" s="1955"/>
      <c r="C1373" s="1955"/>
      <c r="D1373" s="1955"/>
      <c r="E1373" s="1955"/>
      <c r="F1373" s="1955"/>
      <c r="G1373" s="1955"/>
      <c r="H1373" s="1909"/>
      <c r="I1373" s="1909"/>
      <c r="J1373" s="1909"/>
      <c r="K1373" s="1909"/>
      <c r="L1373" s="1909"/>
      <c r="M1373" s="1909"/>
      <c r="N1373" s="1909"/>
      <c r="O1373" s="1909"/>
      <c r="P1373" s="1909"/>
      <c r="Q1373" s="1909"/>
      <c r="R1373" s="1909"/>
      <c r="S1373" s="1909"/>
      <c r="T1373" s="1909"/>
      <c r="U1373" s="1909"/>
      <c r="V1373" s="1909"/>
      <c r="W1373" s="1909"/>
      <c r="X1373" s="1909"/>
      <c r="Y1373" s="1909"/>
      <c r="Z1373" s="1909"/>
      <c r="AA1373" s="1909"/>
      <c r="AB1373" s="1909"/>
      <c r="AC1373" s="1909"/>
      <c r="AD1373" s="1909"/>
      <c r="AE1373" s="1909"/>
      <c r="AF1373" s="1909"/>
      <c r="AG1373" s="1909"/>
      <c r="AH1373" s="1909"/>
      <c r="AI1373" s="1909"/>
      <c r="AJ1373" s="1909"/>
      <c r="AK1373" s="1909"/>
      <c r="AL1373" s="1909"/>
      <c r="AM1373" s="1909"/>
      <c r="AN1373" s="1909"/>
      <c r="AO1373" s="1909"/>
      <c r="AP1373" s="1909"/>
      <c r="AQ1373" s="1909"/>
      <c r="AR1373" s="1909"/>
      <c r="AS1373" s="1909"/>
      <c r="AT1373" s="1909"/>
      <c r="AU1373" s="1909"/>
      <c r="AV1373" s="1909"/>
      <c r="AW1373" s="1909"/>
      <c r="AX1373" s="1909"/>
      <c r="AY1373" s="1909"/>
      <c r="AZ1373" s="1909"/>
      <c r="BA1373" s="1909"/>
      <c r="BB1373" s="1909"/>
      <c r="BC1373" s="1909"/>
      <c r="BD1373" s="1909"/>
      <c r="BE1373" s="1909"/>
      <c r="BF1373" s="1909"/>
      <c r="BG1373" s="1909"/>
      <c r="BH1373" s="1909"/>
      <c r="BI1373" s="1909"/>
    </row>
    <row r="1374" spans="1:61">
      <c r="A1374" s="1956"/>
      <c r="B1374" s="1955"/>
      <c r="C1374" s="1955"/>
      <c r="D1374" s="1955"/>
      <c r="E1374" s="1955"/>
      <c r="F1374" s="1955"/>
      <c r="G1374" s="1955"/>
      <c r="H1374" s="1909"/>
      <c r="I1374" s="1909"/>
      <c r="J1374" s="1909"/>
      <c r="K1374" s="1909"/>
      <c r="L1374" s="1909"/>
      <c r="M1374" s="1909"/>
      <c r="N1374" s="1909"/>
      <c r="O1374" s="1909"/>
      <c r="P1374" s="1909"/>
      <c r="Q1374" s="1909"/>
      <c r="R1374" s="1909"/>
      <c r="S1374" s="1909"/>
      <c r="T1374" s="1909"/>
      <c r="U1374" s="1909"/>
      <c r="V1374" s="1909"/>
      <c r="W1374" s="1909"/>
      <c r="X1374" s="1909"/>
      <c r="Y1374" s="1909"/>
      <c r="Z1374" s="1909"/>
      <c r="AA1374" s="1909"/>
      <c r="AB1374" s="1909"/>
      <c r="AC1374" s="1909"/>
      <c r="AD1374" s="1909"/>
      <c r="AE1374" s="1909"/>
      <c r="AF1374" s="1909"/>
      <c r="AG1374" s="1909"/>
      <c r="AH1374" s="1909"/>
      <c r="AI1374" s="1909"/>
      <c r="AJ1374" s="1909"/>
      <c r="AK1374" s="1909"/>
      <c r="AL1374" s="1909"/>
      <c r="AM1374" s="1909"/>
      <c r="AN1374" s="1909"/>
      <c r="AO1374" s="1909"/>
      <c r="AP1374" s="1909"/>
      <c r="AQ1374" s="1909"/>
      <c r="AR1374" s="1909"/>
      <c r="AS1374" s="1909"/>
      <c r="AT1374" s="1909"/>
      <c r="AU1374" s="1909"/>
      <c r="AV1374" s="1909"/>
      <c r="AW1374" s="1909"/>
      <c r="AX1374" s="1909"/>
      <c r="AY1374" s="1909"/>
      <c r="AZ1374" s="1909"/>
      <c r="BA1374" s="1909"/>
      <c r="BB1374" s="1909"/>
      <c r="BC1374" s="1909"/>
      <c r="BD1374" s="1909"/>
      <c r="BE1374" s="1909"/>
      <c r="BF1374" s="1909"/>
      <c r="BG1374" s="1909"/>
      <c r="BH1374" s="1909"/>
      <c r="BI1374" s="1909"/>
    </row>
    <row r="1375" spans="1:61">
      <c r="A1375" s="1956"/>
      <c r="B1375" s="1955"/>
      <c r="C1375" s="1955"/>
      <c r="D1375" s="1955"/>
      <c r="E1375" s="1955"/>
      <c r="F1375" s="1955"/>
      <c r="G1375" s="1955"/>
      <c r="H1375" s="1909"/>
      <c r="I1375" s="1909"/>
      <c r="J1375" s="1909"/>
      <c r="K1375" s="1909"/>
      <c r="L1375" s="1909"/>
      <c r="M1375" s="1909"/>
      <c r="N1375" s="1909"/>
      <c r="O1375" s="1909"/>
      <c r="P1375" s="1909"/>
      <c r="Q1375" s="1909"/>
      <c r="R1375" s="1909"/>
      <c r="S1375" s="1909"/>
      <c r="T1375" s="1909"/>
      <c r="U1375" s="1909"/>
      <c r="V1375" s="1909"/>
      <c r="W1375" s="1909"/>
      <c r="X1375" s="1909"/>
      <c r="Y1375" s="1909"/>
      <c r="Z1375" s="1909"/>
      <c r="AA1375" s="1909"/>
      <c r="AB1375" s="1909"/>
      <c r="AC1375" s="1909"/>
      <c r="AD1375" s="1909"/>
      <c r="AE1375" s="1909"/>
      <c r="AF1375" s="1909"/>
      <c r="AG1375" s="1909"/>
      <c r="AH1375" s="1909"/>
      <c r="AI1375" s="1909"/>
      <c r="AJ1375" s="1909"/>
      <c r="AK1375" s="1909"/>
      <c r="AL1375" s="1909"/>
      <c r="AM1375" s="1909"/>
      <c r="AN1375" s="1909"/>
      <c r="AO1375" s="1909"/>
      <c r="AP1375" s="1909"/>
      <c r="AQ1375" s="1909"/>
      <c r="AR1375" s="1909"/>
      <c r="AS1375" s="1909"/>
      <c r="AT1375" s="1909"/>
      <c r="AU1375" s="1909"/>
      <c r="AV1375" s="1909"/>
      <c r="AW1375" s="1909"/>
      <c r="AX1375" s="1909"/>
      <c r="AY1375" s="1909"/>
      <c r="AZ1375" s="1909"/>
      <c r="BA1375" s="1909"/>
      <c r="BB1375" s="1909"/>
      <c r="BC1375" s="1909"/>
      <c r="BD1375" s="1909"/>
      <c r="BE1375" s="1909"/>
      <c r="BF1375" s="1909"/>
      <c r="BG1375" s="1909"/>
      <c r="BH1375" s="1909"/>
      <c r="BI1375" s="1909"/>
    </row>
    <row r="1376" spans="1:61">
      <c r="A1376" s="1956"/>
      <c r="B1376" s="1955"/>
      <c r="C1376" s="1955"/>
      <c r="D1376" s="1955"/>
      <c r="E1376" s="1955"/>
      <c r="F1376" s="1955"/>
      <c r="G1376" s="1955"/>
      <c r="H1376" s="1909"/>
      <c r="I1376" s="1909"/>
      <c r="J1376" s="1909"/>
      <c r="K1376" s="1909"/>
      <c r="L1376" s="1909"/>
      <c r="M1376" s="1909"/>
      <c r="N1376" s="1909"/>
      <c r="O1376" s="1909"/>
      <c r="P1376" s="1909"/>
      <c r="Q1376" s="1909"/>
      <c r="R1376" s="1909"/>
      <c r="S1376" s="1909"/>
      <c r="T1376" s="1909"/>
      <c r="U1376" s="1909"/>
      <c r="V1376" s="1909"/>
      <c r="W1376" s="1909"/>
      <c r="X1376" s="1909"/>
      <c r="Y1376" s="1909"/>
      <c r="Z1376" s="1909"/>
      <c r="AA1376" s="1909"/>
      <c r="AB1376" s="1909"/>
      <c r="AC1376" s="1909"/>
      <c r="AD1376" s="1909"/>
      <c r="AE1376" s="1909"/>
      <c r="AF1376" s="1909"/>
      <c r="AG1376" s="1909"/>
      <c r="AH1376" s="1909"/>
      <c r="AI1376" s="1909"/>
      <c r="AJ1376" s="1909"/>
      <c r="AK1376" s="1909"/>
      <c r="AL1376" s="1909"/>
      <c r="AM1376" s="1909"/>
      <c r="AN1376" s="1909"/>
      <c r="AO1376" s="1909"/>
      <c r="AP1376" s="1909"/>
      <c r="AQ1376" s="1909"/>
      <c r="AR1376" s="1909"/>
      <c r="AS1376" s="1909"/>
      <c r="AT1376" s="1909"/>
      <c r="AU1376" s="1909"/>
      <c r="AV1376" s="1909"/>
      <c r="AW1376" s="1909"/>
      <c r="AX1376" s="1909"/>
      <c r="AY1376" s="1909"/>
      <c r="AZ1376" s="1909"/>
      <c r="BA1376" s="1909"/>
      <c r="BB1376" s="1909"/>
      <c r="BC1376" s="1909"/>
      <c r="BD1376" s="1909"/>
      <c r="BE1376" s="1909"/>
      <c r="BF1376" s="1909"/>
      <c r="BG1376" s="1909"/>
      <c r="BH1376" s="1909"/>
      <c r="BI1376" s="1909"/>
    </row>
    <row r="1377" spans="1:61">
      <c r="A1377" s="1956"/>
      <c r="B1377" s="1955"/>
      <c r="C1377" s="1955"/>
      <c r="D1377" s="1955"/>
      <c r="E1377" s="1955"/>
      <c r="F1377" s="1955"/>
      <c r="G1377" s="1955"/>
      <c r="H1377" s="1909"/>
      <c r="I1377" s="1909"/>
      <c r="J1377" s="1909"/>
      <c r="K1377" s="1909"/>
      <c r="L1377" s="1909"/>
      <c r="M1377" s="1909"/>
      <c r="N1377" s="1909"/>
      <c r="O1377" s="1909"/>
      <c r="P1377" s="1909"/>
      <c r="Q1377" s="1909"/>
      <c r="R1377" s="1909"/>
      <c r="S1377" s="1909"/>
      <c r="T1377" s="1909"/>
      <c r="U1377" s="1909"/>
      <c r="V1377" s="1909"/>
      <c r="W1377" s="1909"/>
      <c r="X1377" s="1909"/>
      <c r="Y1377" s="1909"/>
      <c r="Z1377" s="1909"/>
      <c r="AA1377" s="1909"/>
      <c r="AB1377" s="1909"/>
      <c r="AC1377" s="1909"/>
      <c r="AD1377" s="1909"/>
      <c r="AE1377" s="1909"/>
      <c r="AF1377" s="1909"/>
      <c r="AG1377" s="1909"/>
      <c r="AH1377" s="1909"/>
      <c r="AI1377" s="1909"/>
      <c r="AJ1377" s="1909"/>
      <c r="AK1377" s="1909"/>
      <c r="AL1377" s="1909"/>
      <c r="AM1377" s="1909"/>
      <c r="AN1377" s="1909"/>
      <c r="AO1377" s="1909"/>
      <c r="AP1377" s="1909"/>
      <c r="AQ1377" s="1909"/>
      <c r="AR1377" s="1909"/>
      <c r="AS1377" s="1909"/>
      <c r="AT1377" s="1909"/>
      <c r="AU1377" s="1909"/>
      <c r="AV1377" s="1909"/>
      <c r="AW1377" s="1909"/>
      <c r="AX1377" s="1909"/>
      <c r="AY1377" s="1909"/>
      <c r="AZ1377" s="1909"/>
      <c r="BA1377" s="1909"/>
      <c r="BB1377" s="1909"/>
      <c r="BC1377" s="1909"/>
      <c r="BD1377" s="1909"/>
      <c r="BE1377" s="1909"/>
      <c r="BF1377" s="1909"/>
      <c r="BG1377" s="1909"/>
      <c r="BH1377" s="1909"/>
      <c r="BI1377" s="1909"/>
    </row>
    <row r="1378" spans="1:61">
      <c r="A1378" s="1956"/>
      <c r="B1378" s="1955"/>
      <c r="C1378" s="1955"/>
      <c r="D1378" s="1955"/>
      <c r="E1378" s="1955"/>
      <c r="F1378" s="1955"/>
      <c r="G1378" s="1955"/>
      <c r="H1378" s="1909"/>
      <c r="I1378" s="1909"/>
      <c r="J1378" s="1909"/>
      <c r="K1378" s="1909"/>
      <c r="L1378" s="1909"/>
      <c r="M1378" s="1909"/>
      <c r="N1378" s="1909"/>
      <c r="O1378" s="1909"/>
      <c r="P1378" s="1909"/>
      <c r="Q1378" s="1909"/>
      <c r="R1378" s="1909"/>
      <c r="S1378" s="1909"/>
      <c r="T1378" s="1909"/>
      <c r="U1378" s="1909"/>
      <c r="V1378" s="1909"/>
      <c r="W1378" s="1909"/>
      <c r="X1378" s="1909"/>
      <c r="Y1378" s="1909"/>
      <c r="Z1378" s="1909"/>
      <c r="AA1378" s="1909"/>
      <c r="AB1378" s="1909"/>
      <c r="AC1378" s="1909"/>
      <c r="AD1378" s="1909"/>
      <c r="AE1378" s="1909"/>
      <c r="AF1378" s="1909"/>
      <c r="AG1378" s="1909"/>
      <c r="AH1378" s="1909"/>
      <c r="AI1378" s="1909"/>
      <c r="AJ1378" s="1909"/>
      <c r="AK1378" s="1909"/>
      <c r="AL1378" s="1909"/>
      <c r="AM1378" s="1909"/>
      <c r="AN1378" s="1909"/>
      <c r="AO1378" s="1909"/>
      <c r="AP1378" s="1909"/>
      <c r="AQ1378" s="1909"/>
      <c r="AR1378" s="1909"/>
      <c r="AS1378" s="1909"/>
      <c r="AT1378" s="1909"/>
      <c r="AU1378" s="1909"/>
      <c r="AV1378" s="1909"/>
      <c r="AW1378" s="1909"/>
      <c r="AX1378" s="1909"/>
      <c r="AY1378" s="1909"/>
      <c r="AZ1378" s="1909"/>
      <c r="BA1378" s="1909"/>
      <c r="BB1378" s="1909"/>
      <c r="BC1378" s="1909"/>
      <c r="BD1378" s="1909"/>
      <c r="BE1378" s="1909"/>
      <c r="BF1378" s="1909"/>
      <c r="BG1378" s="1909"/>
      <c r="BH1378" s="1909"/>
      <c r="BI1378" s="1909"/>
    </row>
    <row r="1379" spans="1:61">
      <c r="A1379" s="1956"/>
      <c r="B1379" s="1955"/>
      <c r="C1379" s="1955"/>
      <c r="D1379" s="1955"/>
      <c r="E1379" s="1955"/>
      <c r="F1379" s="1955"/>
      <c r="G1379" s="1955"/>
      <c r="H1379" s="1909"/>
      <c r="I1379" s="1909"/>
      <c r="J1379" s="1909"/>
      <c r="K1379" s="1909"/>
      <c r="L1379" s="1909"/>
      <c r="M1379" s="1909"/>
      <c r="N1379" s="1909"/>
      <c r="O1379" s="1909"/>
      <c r="P1379" s="1909"/>
      <c r="Q1379" s="1909"/>
      <c r="R1379" s="1909"/>
      <c r="S1379" s="1909"/>
      <c r="T1379" s="1909"/>
      <c r="U1379" s="1909"/>
      <c r="V1379" s="1909"/>
      <c r="W1379" s="1909"/>
      <c r="X1379" s="1909"/>
      <c r="Y1379" s="1909"/>
      <c r="Z1379" s="1909"/>
      <c r="AA1379" s="1909"/>
      <c r="AB1379" s="1909"/>
      <c r="AC1379" s="1909"/>
      <c r="AD1379" s="1909"/>
      <c r="AE1379" s="1909"/>
      <c r="AF1379" s="1909"/>
      <c r="AG1379" s="1909"/>
      <c r="AH1379" s="1909"/>
      <c r="AI1379" s="1909"/>
      <c r="AJ1379" s="1909"/>
      <c r="AK1379" s="1909"/>
      <c r="AL1379" s="1909"/>
      <c r="AM1379" s="1909"/>
      <c r="AN1379" s="1909"/>
      <c r="AO1379" s="1909"/>
      <c r="AP1379" s="1909"/>
      <c r="AQ1379" s="1909"/>
      <c r="AR1379" s="1909"/>
      <c r="AS1379" s="1909"/>
      <c r="AT1379" s="1909"/>
      <c r="AU1379" s="1909"/>
      <c r="AV1379" s="1909"/>
      <c r="AW1379" s="1909"/>
      <c r="AX1379" s="1909"/>
      <c r="AY1379" s="1909"/>
      <c r="AZ1379" s="1909"/>
      <c r="BA1379" s="1909"/>
      <c r="BB1379" s="1909"/>
      <c r="BC1379" s="1909"/>
      <c r="BD1379" s="1909"/>
      <c r="BE1379" s="1909"/>
      <c r="BF1379" s="1909"/>
      <c r="BG1379" s="1909"/>
      <c r="BH1379" s="1909"/>
      <c r="BI1379" s="1909"/>
    </row>
    <row r="1380" spans="1:61">
      <c r="A1380" s="1956"/>
      <c r="B1380" s="1955"/>
      <c r="C1380" s="1955"/>
      <c r="D1380" s="1955"/>
      <c r="E1380" s="1955"/>
      <c r="F1380" s="1955"/>
      <c r="G1380" s="1955"/>
      <c r="H1380" s="1909"/>
      <c r="I1380" s="1909"/>
      <c r="J1380" s="1909"/>
      <c r="K1380" s="1909"/>
      <c r="L1380" s="1909"/>
      <c r="M1380" s="1909"/>
      <c r="N1380" s="1909"/>
      <c r="O1380" s="1909"/>
      <c r="P1380" s="1909"/>
      <c r="Q1380" s="1909"/>
      <c r="R1380" s="1909"/>
      <c r="S1380" s="1909"/>
      <c r="T1380" s="1909"/>
      <c r="U1380" s="1909"/>
      <c r="V1380" s="1909"/>
      <c r="W1380" s="1909"/>
      <c r="X1380" s="1909"/>
      <c r="Y1380" s="1909"/>
      <c r="Z1380" s="1909"/>
      <c r="AA1380" s="1909"/>
      <c r="AB1380" s="1909"/>
      <c r="AC1380" s="1909"/>
      <c r="AD1380" s="1909"/>
      <c r="AE1380" s="1909"/>
      <c r="AF1380" s="1909"/>
      <c r="AG1380" s="1909"/>
      <c r="AH1380" s="1909"/>
      <c r="AI1380" s="1909"/>
      <c r="AJ1380" s="1909"/>
      <c r="AK1380" s="1909"/>
      <c r="AL1380" s="1909"/>
      <c r="AM1380" s="1909"/>
      <c r="AN1380" s="1909"/>
      <c r="AO1380" s="1909"/>
      <c r="AP1380" s="1909"/>
      <c r="AQ1380" s="1909"/>
      <c r="AR1380" s="1909"/>
      <c r="AS1380" s="1909"/>
      <c r="AT1380" s="1909"/>
      <c r="AU1380" s="1909"/>
      <c r="AV1380" s="1909"/>
      <c r="AW1380" s="1909"/>
      <c r="AX1380" s="1909"/>
      <c r="AY1380" s="1909"/>
      <c r="AZ1380" s="1909"/>
      <c r="BA1380" s="1909"/>
      <c r="BB1380" s="1909"/>
      <c r="BC1380" s="1909"/>
      <c r="BD1380" s="1909"/>
      <c r="BE1380" s="1909"/>
      <c r="BF1380" s="1909"/>
      <c r="BG1380" s="1909"/>
      <c r="BH1380" s="1909"/>
      <c r="BI1380" s="1909"/>
    </row>
    <row r="1381" spans="1:61">
      <c r="A1381" s="1956"/>
      <c r="B1381" s="1955"/>
      <c r="C1381" s="1955"/>
      <c r="D1381" s="1955"/>
      <c r="E1381" s="1955"/>
      <c r="F1381" s="1955"/>
      <c r="G1381" s="1955"/>
      <c r="H1381" s="1909"/>
      <c r="I1381" s="1909"/>
      <c r="J1381" s="1909"/>
      <c r="K1381" s="1909"/>
      <c r="L1381" s="1909"/>
      <c r="M1381" s="1909"/>
      <c r="N1381" s="1909"/>
      <c r="O1381" s="1909"/>
      <c r="P1381" s="1909"/>
      <c r="Q1381" s="1909"/>
      <c r="R1381" s="1909"/>
      <c r="S1381" s="1909"/>
      <c r="T1381" s="1909"/>
      <c r="U1381" s="1909"/>
      <c r="V1381" s="1909"/>
      <c r="W1381" s="1909"/>
      <c r="X1381" s="1909"/>
      <c r="Y1381" s="1909"/>
      <c r="Z1381" s="1909"/>
      <c r="AA1381" s="1909"/>
      <c r="AB1381" s="1909"/>
      <c r="AC1381" s="1909"/>
      <c r="AD1381" s="1909"/>
      <c r="AE1381" s="1909"/>
      <c r="AF1381" s="1909"/>
      <c r="AG1381" s="1909"/>
      <c r="AH1381" s="1909"/>
      <c r="AI1381" s="1909"/>
      <c r="AJ1381" s="1909"/>
      <c r="AK1381" s="1909"/>
      <c r="AL1381" s="1909"/>
      <c r="AM1381" s="1909"/>
      <c r="AN1381" s="1909"/>
      <c r="AO1381" s="1909"/>
      <c r="AP1381" s="1909"/>
      <c r="AQ1381" s="1909"/>
      <c r="AR1381" s="1909"/>
      <c r="AS1381" s="1909"/>
      <c r="AT1381" s="1909"/>
      <c r="AU1381" s="1909"/>
      <c r="AV1381" s="1909"/>
      <c r="AW1381" s="1909"/>
      <c r="AX1381" s="1909"/>
      <c r="AY1381" s="1909"/>
      <c r="AZ1381" s="1909"/>
      <c r="BA1381" s="1909"/>
      <c r="BB1381" s="1909"/>
      <c r="BC1381" s="1909"/>
      <c r="BD1381" s="1909"/>
      <c r="BE1381" s="1909"/>
      <c r="BF1381" s="1909"/>
      <c r="BG1381" s="1909"/>
      <c r="BH1381" s="1909"/>
      <c r="BI1381" s="1909"/>
    </row>
    <row r="1382" spans="1:61">
      <c r="A1382" s="1956"/>
      <c r="B1382" s="1955"/>
      <c r="C1382" s="1955"/>
      <c r="D1382" s="1955"/>
      <c r="E1382" s="1955"/>
      <c r="F1382" s="1955"/>
      <c r="G1382" s="1955"/>
      <c r="H1382" s="1909"/>
      <c r="I1382" s="1909"/>
      <c r="J1382" s="1909"/>
      <c r="K1382" s="1909"/>
      <c r="L1382" s="1909"/>
      <c r="M1382" s="1909"/>
      <c r="N1382" s="1909"/>
      <c r="O1382" s="1909"/>
      <c r="P1382" s="1909"/>
      <c r="Q1382" s="1909"/>
      <c r="R1382" s="1909"/>
      <c r="S1382" s="1909"/>
      <c r="T1382" s="1909"/>
      <c r="U1382" s="1909"/>
      <c r="V1382" s="1909"/>
      <c r="W1382" s="1909"/>
      <c r="X1382" s="1909"/>
      <c r="Y1382" s="1909"/>
      <c r="Z1382" s="1909"/>
      <c r="AA1382" s="1909"/>
      <c r="AB1382" s="1909"/>
      <c r="AC1382" s="1909"/>
      <c r="AD1382" s="1909"/>
      <c r="AE1382" s="1909"/>
      <c r="AF1382" s="1909"/>
      <c r="AG1382" s="1909"/>
      <c r="AH1382" s="1909"/>
      <c r="AI1382" s="1909"/>
      <c r="AJ1382" s="1909"/>
      <c r="AK1382" s="1909"/>
      <c r="AL1382" s="1909"/>
      <c r="AM1382" s="1909"/>
      <c r="AN1382" s="1909"/>
      <c r="AO1382" s="1909"/>
      <c r="AP1382" s="1909"/>
      <c r="AQ1382" s="1909"/>
      <c r="AR1382" s="1909"/>
      <c r="AS1382" s="1909"/>
      <c r="AT1382" s="1909"/>
      <c r="AU1382" s="1909"/>
      <c r="AV1382" s="1909"/>
      <c r="AW1382" s="1909"/>
      <c r="AX1382" s="1909"/>
      <c r="AY1382" s="1909"/>
      <c r="AZ1382" s="1909"/>
      <c r="BA1382" s="1909"/>
      <c r="BB1382" s="1909"/>
      <c r="BC1382" s="1909"/>
      <c r="BD1382" s="1909"/>
      <c r="BE1382" s="1909"/>
      <c r="BF1382" s="1909"/>
      <c r="BG1382" s="1909"/>
      <c r="BH1382" s="1909"/>
      <c r="BI1382" s="1909"/>
    </row>
    <row r="1383" spans="1:61">
      <c r="A1383" s="1956"/>
      <c r="B1383" s="1955"/>
      <c r="C1383" s="1955"/>
      <c r="D1383" s="1955"/>
      <c r="E1383" s="1955"/>
      <c r="F1383" s="1955"/>
      <c r="G1383" s="1955"/>
      <c r="H1383" s="1909"/>
      <c r="I1383" s="1909"/>
      <c r="J1383" s="1909"/>
      <c r="K1383" s="1909"/>
      <c r="L1383" s="1909"/>
      <c r="M1383" s="1909"/>
      <c r="N1383" s="1909"/>
      <c r="O1383" s="1909"/>
      <c r="P1383" s="1909"/>
      <c r="Q1383" s="1909"/>
      <c r="R1383" s="1909"/>
      <c r="S1383" s="1909"/>
      <c r="T1383" s="1909"/>
      <c r="U1383" s="1909"/>
      <c r="V1383" s="1909"/>
      <c r="W1383" s="1909"/>
      <c r="X1383" s="1909"/>
      <c r="Y1383" s="1909"/>
      <c r="Z1383" s="1909"/>
      <c r="AA1383" s="1909"/>
      <c r="AB1383" s="1909"/>
      <c r="AC1383" s="1909"/>
      <c r="AD1383" s="1909"/>
      <c r="AE1383" s="1909"/>
      <c r="AF1383" s="1909"/>
      <c r="AG1383" s="1909"/>
      <c r="AH1383" s="1909"/>
      <c r="AI1383" s="1909"/>
      <c r="AJ1383" s="1909"/>
      <c r="AK1383" s="1909"/>
      <c r="AL1383" s="1909"/>
      <c r="AM1383" s="1909"/>
      <c r="AN1383" s="1909"/>
      <c r="AO1383" s="1909"/>
      <c r="AP1383" s="1909"/>
      <c r="AQ1383" s="1909"/>
      <c r="AR1383" s="1909"/>
      <c r="AS1383" s="1909"/>
      <c r="AT1383" s="1909"/>
      <c r="AU1383" s="1909"/>
      <c r="AV1383" s="1909"/>
      <c r="AW1383" s="1909"/>
      <c r="AX1383" s="1909"/>
      <c r="AY1383" s="1909"/>
      <c r="AZ1383" s="1909"/>
      <c r="BA1383" s="1909"/>
      <c r="BB1383" s="1909"/>
      <c r="BC1383" s="1909"/>
      <c r="BD1383" s="1909"/>
      <c r="BE1383" s="1909"/>
      <c r="BF1383" s="1909"/>
      <c r="BG1383" s="1909"/>
      <c r="BH1383" s="1909"/>
      <c r="BI1383" s="1909"/>
    </row>
    <row r="1384" spans="1:61">
      <c r="A1384" s="1956"/>
      <c r="B1384" s="1955"/>
      <c r="C1384" s="1955"/>
      <c r="D1384" s="1955"/>
      <c r="E1384" s="1955"/>
      <c r="F1384" s="1955"/>
      <c r="G1384" s="1955"/>
      <c r="H1384" s="1909"/>
      <c r="I1384" s="1909"/>
      <c r="J1384" s="1909"/>
      <c r="K1384" s="1909"/>
      <c r="L1384" s="1909"/>
      <c r="M1384" s="1909"/>
      <c r="N1384" s="1909"/>
      <c r="O1384" s="1909"/>
      <c r="P1384" s="1909"/>
      <c r="Q1384" s="1909"/>
      <c r="R1384" s="1909"/>
      <c r="S1384" s="1909"/>
      <c r="T1384" s="1909"/>
      <c r="U1384" s="1909"/>
      <c r="V1384" s="1909"/>
      <c r="W1384" s="1909"/>
      <c r="X1384" s="1909"/>
      <c r="Y1384" s="1909"/>
      <c r="Z1384" s="1909"/>
      <c r="AA1384" s="1909"/>
      <c r="AB1384" s="1909"/>
      <c r="AC1384" s="1909"/>
      <c r="AD1384" s="1909"/>
      <c r="AE1384" s="1909"/>
      <c r="AF1384" s="1909"/>
      <c r="AG1384" s="1909"/>
      <c r="AH1384" s="1909"/>
      <c r="AI1384" s="1909"/>
      <c r="AJ1384" s="1909"/>
      <c r="AK1384" s="1909"/>
      <c r="AL1384" s="1909"/>
      <c r="AM1384" s="1909"/>
      <c r="AN1384" s="1909"/>
      <c r="AO1384" s="1909"/>
      <c r="AP1384" s="1909"/>
      <c r="AQ1384" s="1909"/>
      <c r="AR1384" s="1909"/>
      <c r="AS1384" s="1909"/>
      <c r="AT1384" s="1909"/>
      <c r="AU1384" s="1909"/>
      <c r="AV1384" s="1909"/>
      <c r="AW1384" s="1909"/>
      <c r="AX1384" s="1909"/>
      <c r="AY1384" s="1909"/>
      <c r="AZ1384" s="1909"/>
      <c r="BA1384" s="1909"/>
      <c r="BB1384" s="1909"/>
      <c r="BC1384" s="1909"/>
      <c r="BD1384" s="1909"/>
      <c r="BE1384" s="1909"/>
      <c r="BF1384" s="1909"/>
      <c r="BG1384" s="1909"/>
      <c r="BH1384" s="1909"/>
      <c r="BI1384" s="1909"/>
    </row>
    <row r="1385" spans="1:61">
      <c r="A1385" s="1956"/>
      <c r="B1385" s="1955"/>
      <c r="C1385" s="1955"/>
      <c r="D1385" s="1955"/>
      <c r="E1385" s="1955"/>
      <c r="F1385" s="1955"/>
      <c r="G1385" s="1955"/>
      <c r="H1385" s="1909"/>
      <c r="I1385" s="1909"/>
      <c r="J1385" s="1909"/>
      <c r="K1385" s="1909"/>
      <c r="L1385" s="1909"/>
      <c r="M1385" s="1909"/>
      <c r="N1385" s="1909"/>
      <c r="O1385" s="1909"/>
      <c r="P1385" s="1909"/>
      <c r="Q1385" s="1909"/>
      <c r="R1385" s="1909"/>
      <c r="S1385" s="1909"/>
      <c r="T1385" s="1909"/>
      <c r="U1385" s="1909"/>
      <c r="V1385" s="1909"/>
      <c r="W1385" s="1909"/>
      <c r="X1385" s="1909"/>
      <c r="Y1385" s="1909"/>
      <c r="Z1385" s="1909"/>
      <c r="AA1385" s="1909"/>
      <c r="AB1385" s="1909"/>
      <c r="AC1385" s="1909"/>
      <c r="AD1385" s="1909"/>
      <c r="AE1385" s="1909"/>
      <c r="AF1385" s="1909"/>
      <c r="AG1385" s="1909"/>
      <c r="AH1385" s="1909"/>
      <c r="AI1385" s="1909"/>
      <c r="AJ1385" s="1909"/>
      <c r="AK1385" s="1909"/>
      <c r="AL1385" s="1909"/>
      <c r="AM1385" s="1909"/>
      <c r="AN1385" s="1909"/>
      <c r="AO1385" s="1909"/>
      <c r="AP1385" s="1909"/>
      <c r="AQ1385" s="1909"/>
      <c r="AR1385" s="1909"/>
      <c r="AS1385" s="1909"/>
      <c r="AT1385" s="1909"/>
      <c r="AU1385" s="1909"/>
      <c r="AV1385" s="1909"/>
      <c r="AW1385" s="1909"/>
      <c r="AX1385" s="1909"/>
      <c r="AY1385" s="1909"/>
      <c r="AZ1385" s="1909"/>
      <c r="BA1385" s="1909"/>
      <c r="BB1385" s="1909"/>
      <c r="BC1385" s="1909"/>
      <c r="BD1385" s="1909"/>
      <c r="BE1385" s="1909"/>
      <c r="BF1385" s="1909"/>
      <c r="BG1385" s="1909"/>
      <c r="BH1385" s="1909"/>
      <c r="BI1385" s="1909"/>
    </row>
    <row r="1386" spans="1:61">
      <c r="A1386" s="1956"/>
      <c r="B1386" s="1955"/>
      <c r="C1386" s="1955"/>
      <c r="D1386" s="1955"/>
      <c r="E1386" s="1955"/>
      <c r="F1386" s="1955"/>
      <c r="G1386" s="1955"/>
      <c r="H1386" s="1909"/>
      <c r="I1386" s="1909"/>
      <c r="J1386" s="1909"/>
      <c r="K1386" s="1909"/>
      <c r="L1386" s="1909"/>
      <c r="M1386" s="1909"/>
      <c r="N1386" s="1909"/>
      <c r="O1386" s="1909"/>
      <c r="P1386" s="1909"/>
      <c r="Q1386" s="1909"/>
      <c r="R1386" s="1909"/>
      <c r="S1386" s="1909"/>
      <c r="T1386" s="1909"/>
      <c r="U1386" s="1909"/>
      <c r="V1386" s="1909"/>
      <c r="W1386" s="1909"/>
      <c r="X1386" s="1909"/>
      <c r="Y1386" s="1909"/>
      <c r="Z1386" s="1909"/>
      <c r="AA1386" s="1909"/>
      <c r="AB1386" s="1909"/>
      <c r="AC1386" s="1909"/>
      <c r="AD1386" s="1909"/>
      <c r="AE1386" s="1909"/>
      <c r="AF1386" s="1909"/>
      <c r="AG1386" s="1909"/>
      <c r="AH1386" s="1909"/>
      <c r="AI1386" s="1909"/>
      <c r="AJ1386" s="1909"/>
      <c r="AK1386" s="1909"/>
      <c r="AL1386" s="1909"/>
      <c r="AM1386" s="1909"/>
      <c r="AN1386" s="1909"/>
      <c r="AO1386" s="1909"/>
      <c r="AP1386" s="1909"/>
      <c r="AQ1386" s="1909"/>
      <c r="AR1386" s="1909"/>
      <c r="AS1386" s="1909"/>
      <c r="AT1386" s="1909"/>
      <c r="AU1386" s="1909"/>
      <c r="AV1386" s="1909"/>
      <c r="AW1386" s="1909"/>
      <c r="AX1386" s="1909"/>
      <c r="AY1386" s="1909"/>
      <c r="AZ1386" s="1909"/>
      <c r="BA1386" s="1909"/>
      <c r="BB1386" s="1909"/>
      <c r="BC1386" s="1909"/>
      <c r="BD1386" s="1909"/>
      <c r="BE1386" s="1909"/>
      <c r="BF1386" s="1909"/>
      <c r="BG1386" s="1909"/>
      <c r="BH1386" s="1909"/>
      <c r="BI1386" s="1909"/>
    </row>
    <row r="1387" spans="1:61">
      <c r="A1387" s="1956"/>
      <c r="B1387" s="1955"/>
      <c r="C1387" s="1955"/>
      <c r="D1387" s="1955"/>
      <c r="E1387" s="1955"/>
      <c r="F1387" s="1955"/>
      <c r="G1387" s="1955"/>
      <c r="H1387" s="1909"/>
      <c r="I1387" s="1909"/>
      <c r="J1387" s="1909"/>
      <c r="K1387" s="1909"/>
      <c r="L1387" s="1909"/>
      <c r="M1387" s="1909"/>
      <c r="N1387" s="1909"/>
      <c r="O1387" s="1909"/>
      <c r="P1387" s="1909"/>
      <c r="Q1387" s="1909"/>
      <c r="R1387" s="1909"/>
      <c r="S1387" s="1909"/>
      <c r="T1387" s="1909"/>
      <c r="U1387" s="1909"/>
      <c r="V1387" s="1909"/>
      <c r="W1387" s="1909"/>
      <c r="X1387" s="1909"/>
      <c r="Y1387" s="1909"/>
      <c r="Z1387" s="1909"/>
      <c r="AA1387" s="1909"/>
      <c r="AB1387" s="1909"/>
      <c r="AC1387" s="1909"/>
      <c r="AD1387" s="1909"/>
      <c r="AE1387" s="1909"/>
      <c r="AF1387" s="1909"/>
      <c r="AG1387" s="1909"/>
      <c r="AH1387" s="1909"/>
      <c r="AI1387" s="1909"/>
      <c r="AJ1387" s="1909"/>
      <c r="AK1387" s="1909"/>
      <c r="AL1387" s="1909"/>
      <c r="AM1387" s="1909"/>
      <c r="AN1387" s="1909"/>
      <c r="AO1387" s="1909"/>
      <c r="AP1387" s="1909"/>
      <c r="AQ1387" s="1909"/>
      <c r="AR1387" s="1909"/>
      <c r="AS1387" s="1909"/>
      <c r="AT1387" s="1909"/>
      <c r="AU1387" s="1909"/>
      <c r="AV1387" s="1909"/>
      <c r="AW1387" s="1909"/>
      <c r="AX1387" s="1909"/>
      <c r="AY1387" s="1909"/>
      <c r="AZ1387" s="1909"/>
      <c r="BA1387" s="1909"/>
      <c r="BB1387" s="1909"/>
      <c r="BC1387" s="1909"/>
      <c r="BD1387" s="1909"/>
      <c r="BE1387" s="1909"/>
      <c r="BF1387" s="1909"/>
      <c r="BG1387" s="1909"/>
      <c r="BH1387" s="1909"/>
      <c r="BI1387" s="1909"/>
    </row>
    <row r="1388" spans="1:61">
      <c r="A1388" s="1956"/>
      <c r="B1388" s="1955"/>
      <c r="C1388" s="1955"/>
      <c r="D1388" s="1955"/>
      <c r="E1388" s="1955"/>
      <c r="F1388" s="1955"/>
      <c r="G1388" s="1955"/>
      <c r="H1388" s="1909"/>
      <c r="I1388" s="1909"/>
      <c r="J1388" s="1909"/>
      <c r="K1388" s="1909"/>
      <c r="L1388" s="1909"/>
      <c r="M1388" s="1909"/>
      <c r="N1388" s="1909"/>
      <c r="O1388" s="1909"/>
      <c r="P1388" s="1909"/>
      <c r="Q1388" s="1909"/>
      <c r="R1388" s="1909"/>
      <c r="S1388" s="1909"/>
      <c r="T1388" s="1909"/>
      <c r="U1388" s="1909"/>
      <c r="V1388" s="1909"/>
      <c r="W1388" s="1909"/>
      <c r="X1388" s="1909"/>
      <c r="Y1388" s="1909"/>
      <c r="Z1388" s="1909"/>
      <c r="AA1388" s="1909"/>
      <c r="AB1388" s="1909"/>
      <c r="AC1388" s="1909"/>
      <c r="AD1388" s="1909"/>
      <c r="AE1388" s="1909"/>
      <c r="AF1388" s="1909"/>
      <c r="AG1388" s="1909"/>
      <c r="AH1388" s="1909"/>
      <c r="AI1388" s="1909"/>
      <c r="AJ1388" s="1909"/>
      <c r="AK1388" s="1909"/>
      <c r="AL1388" s="1909"/>
      <c r="AM1388" s="1909"/>
      <c r="AN1388" s="1909"/>
      <c r="AO1388" s="1909"/>
      <c r="AP1388" s="1909"/>
      <c r="AQ1388" s="1909"/>
      <c r="AR1388" s="1909"/>
      <c r="AS1388" s="1909"/>
      <c r="AT1388" s="1909"/>
      <c r="AU1388" s="1909"/>
      <c r="AV1388" s="1909"/>
      <c r="AW1388" s="1909"/>
      <c r="AX1388" s="1909"/>
      <c r="AY1388" s="1909"/>
      <c r="AZ1388" s="1909"/>
      <c r="BA1388" s="1909"/>
      <c r="BB1388" s="1909"/>
      <c r="BC1388" s="1909"/>
      <c r="BD1388" s="1909"/>
      <c r="BE1388" s="1909"/>
      <c r="BF1388" s="1909"/>
      <c r="BG1388" s="1909"/>
      <c r="BH1388" s="1909"/>
      <c r="BI1388" s="1909"/>
    </row>
    <row r="1389" spans="1:61">
      <c r="A1389" s="1956"/>
      <c r="B1389" s="1955"/>
      <c r="C1389" s="1955"/>
      <c r="D1389" s="1955"/>
      <c r="E1389" s="1955"/>
      <c r="F1389" s="1955"/>
      <c r="G1389" s="1955"/>
      <c r="H1389" s="1909"/>
      <c r="I1389" s="1909"/>
      <c r="J1389" s="1909"/>
      <c r="K1389" s="1909"/>
      <c r="L1389" s="1909"/>
      <c r="M1389" s="1909"/>
      <c r="N1389" s="1909"/>
      <c r="O1389" s="1909"/>
      <c r="P1389" s="1909"/>
      <c r="Q1389" s="1909"/>
      <c r="R1389" s="1909"/>
      <c r="S1389" s="1909"/>
      <c r="T1389" s="1909"/>
      <c r="U1389" s="1909"/>
      <c r="V1389" s="1909"/>
      <c r="W1389" s="1909"/>
      <c r="X1389" s="1909"/>
      <c r="Y1389" s="1909"/>
      <c r="Z1389" s="1909"/>
      <c r="AA1389" s="1909"/>
      <c r="AB1389" s="1909"/>
      <c r="AC1389" s="1909"/>
      <c r="AD1389" s="1909"/>
      <c r="AE1389" s="1909"/>
      <c r="AF1389" s="1909"/>
      <c r="AG1389" s="1909"/>
      <c r="AH1389" s="1909"/>
      <c r="AI1389" s="1909"/>
      <c r="AJ1389" s="1909"/>
      <c r="AK1389" s="1909"/>
      <c r="AL1389" s="1909"/>
      <c r="AM1389" s="1909"/>
      <c r="AN1389" s="1909"/>
      <c r="AO1389" s="1909"/>
      <c r="AP1389" s="1909"/>
      <c r="AQ1389" s="1909"/>
      <c r="AR1389" s="1909"/>
      <c r="AS1389" s="1909"/>
      <c r="AT1389" s="1909"/>
      <c r="AU1389" s="1909"/>
      <c r="AV1389" s="1909"/>
      <c r="AW1389" s="1909"/>
      <c r="AX1389" s="1909"/>
      <c r="AY1389" s="1909"/>
      <c r="AZ1389" s="1909"/>
      <c r="BA1389" s="1909"/>
      <c r="BB1389" s="1909"/>
      <c r="BC1389" s="1909"/>
      <c r="BD1389" s="1909"/>
      <c r="BE1389" s="1909"/>
      <c r="BF1389" s="1909"/>
      <c r="BG1389" s="1909"/>
      <c r="BH1389" s="1909"/>
      <c r="BI1389" s="1909"/>
    </row>
    <row r="1390" spans="1:61">
      <c r="A1390" s="1956"/>
      <c r="B1390" s="1955"/>
      <c r="C1390" s="1955"/>
      <c r="D1390" s="1955"/>
      <c r="E1390" s="1955"/>
      <c r="F1390" s="1955"/>
      <c r="G1390" s="1955"/>
      <c r="H1390" s="1909"/>
      <c r="I1390" s="1909"/>
      <c r="J1390" s="1909"/>
      <c r="K1390" s="1909"/>
      <c r="L1390" s="1909"/>
      <c r="M1390" s="1909"/>
      <c r="N1390" s="1909"/>
      <c r="O1390" s="1909"/>
      <c r="P1390" s="1909"/>
      <c r="Q1390" s="1909"/>
      <c r="R1390" s="1909"/>
      <c r="S1390" s="1909"/>
      <c r="T1390" s="1909"/>
      <c r="U1390" s="1909"/>
      <c r="V1390" s="1909"/>
      <c r="W1390" s="1909"/>
      <c r="X1390" s="1909"/>
      <c r="Y1390" s="1909"/>
      <c r="Z1390" s="1909"/>
      <c r="AA1390" s="1909"/>
      <c r="AB1390" s="1909"/>
      <c r="AC1390" s="1909"/>
      <c r="AD1390" s="1909"/>
      <c r="AE1390" s="1909"/>
      <c r="AF1390" s="1909"/>
      <c r="AG1390" s="1909"/>
      <c r="AH1390" s="1909"/>
      <c r="AI1390" s="1909"/>
      <c r="AJ1390" s="1909"/>
      <c r="AK1390" s="1909"/>
      <c r="AL1390" s="1909"/>
      <c r="AM1390" s="1909"/>
      <c r="AN1390" s="1909"/>
      <c r="AO1390" s="1909"/>
      <c r="AP1390" s="1909"/>
      <c r="AQ1390" s="1909"/>
      <c r="AR1390" s="1909"/>
      <c r="AS1390" s="1909"/>
      <c r="AT1390" s="1909"/>
      <c r="AU1390" s="1909"/>
      <c r="AV1390" s="1909"/>
      <c r="AW1390" s="1909"/>
      <c r="AX1390" s="1909"/>
      <c r="AY1390" s="1909"/>
      <c r="AZ1390" s="1909"/>
      <c r="BA1390" s="1909"/>
      <c r="BB1390" s="1909"/>
      <c r="BC1390" s="1909"/>
      <c r="BD1390" s="1909"/>
      <c r="BE1390" s="1909"/>
      <c r="BF1390" s="1909"/>
      <c r="BG1390" s="1909"/>
      <c r="BH1390" s="1909"/>
      <c r="BI1390" s="1909"/>
    </row>
    <row r="1391" spans="1:61">
      <c r="A1391" s="1956"/>
      <c r="B1391" s="1955"/>
      <c r="C1391" s="1955"/>
      <c r="D1391" s="1955"/>
      <c r="E1391" s="1955"/>
      <c r="F1391" s="1955"/>
      <c r="G1391" s="1955"/>
      <c r="H1391" s="1909"/>
      <c r="I1391" s="1909"/>
      <c r="J1391" s="1909"/>
      <c r="K1391" s="1909"/>
      <c r="L1391" s="1909"/>
      <c r="M1391" s="1909"/>
      <c r="N1391" s="1909"/>
      <c r="O1391" s="1909"/>
      <c r="P1391" s="1909"/>
      <c r="Q1391" s="1909"/>
      <c r="R1391" s="1909"/>
      <c r="S1391" s="1909"/>
      <c r="T1391" s="1909"/>
      <c r="U1391" s="1909"/>
      <c r="V1391" s="1909"/>
      <c r="W1391" s="1909"/>
      <c r="X1391" s="1909"/>
      <c r="Y1391" s="1909"/>
      <c r="Z1391" s="1909"/>
      <c r="AA1391" s="1909"/>
      <c r="AB1391" s="1909"/>
      <c r="AC1391" s="1909"/>
      <c r="AD1391" s="1909"/>
      <c r="AE1391" s="1909"/>
      <c r="AF1391" s="1909"/>
      <c r="AG1391" s="1909"/>
      <c r="AH1391" s="1909"/>
      <c r="AI1391" s="1909"/>
      <c r="AJ1391" s="1909"/>
      <c r="AK1391" s="1909"/>
      <c r="AL1391" s="1909"/>
      <c r="AM1391" s="1909"/>
      <c r="AN1391" s="1909"/>
      <c r="AO1391" s="1909"/>
      <c r="AP1391" s="1909"/>
      <c r="AQ1391" s="1909"/>
      <c r="AR1391" s="1909"/>
      <c r="AS1391" s="1909"/>
      <c r="AT1391" s="1909"/>
      <c r="AU1391" s="1909"/>
      <c r="AV1391" s="1909"/>
      <c r="AW1391" s="1909"/>
      <c r="AX1391" s="1909"/>
      <c r="AY1391" s="1909"/>
      <c r="AZ1391" s="1909"/>
      <c r="BA1391" s="1909"/>
      <c r="BB1391" s="1909"/>
      <c r="BC1391" s="1909"/>
      <c r="BD1391" s="1909"/>
      <c r="BE1391" s="1909"/>
      <c r="BF1391" s="1909"/>
      <c r="BG1391" s="1909"/>
      <c r="BH1391" s="1909"/>
      <c r="BI1391" s="1909"/>
    </row>
    <row r="1392" spans="1:61">
      <c r="A1392" s="1956"/>
      <c r="B1392" s="1955"/>
      <c r="C1392" s="1955"/>
      <c r="D1392" s="1955"/>
      <c r="E1392" s="1955"/>
      <c r="F1392" s="1955"/>
      <c r="G1392" s="1955"/>
      <c r="H1392" s="1909"/>
      <c r="I1392" s="1909"/>
      <c r="J1392" s="1909"/>
      <c r="K1392" s="1909"/>
      <c r="L1392" s="1909"/>
      <c r="M1392" s="1909"/>
      <c r="N1392" s="1909"/>
      <c r="O1392" s="1909"/>
      <c r="P1392" s="1909"/>
      <c r="Q1392" s="1909"/>
      <c r="R1392" s="1909"/>
      <c r="S1392" s="1909"/>
      <c r="T1392" s="1909"/>
      <c r="U1392" s="1909"/>
      <c r="V1392" s="1909"/>
      <c r="W1392" s="1909"/>
      <c r="X1392" s="1909"/>
      <c r="Y1392" s="1909"/>
      <c r="Z1392" s="1909"/>
      <c r="AA1392" s="1909"/>
      <c r="AB1392" s="1909"/>
      <c r="AC1392" s="1909"/>
      <c r="AD1392" s="1909"/>
      <c r="AE1392" s="1909"/>
      <c r="AF1392" s="1909"/>
      <c r="AG1392" s="1909"/>
      <c r="AH1392" s="1909"/>
      <c r="AI1392" s="1909"/>
      <c r="AJ1392" s="1909"/>
      <c r="AK1392" s="1909"/>
      <c r="AL1392" s="1909"/>
      <c r="AM1392" s="1909"/>
      <c r="AN1392" s="1909"/>
      <c r="AO1392" s="1909"/>
      <c r="AP1392" s="1909"/>
      <c r="AQ1392" s="1909"/>
      <c r="AR1392" s="1909"/>
      <c r="AS1392" s="1909"/>
      <c r="AT1392" s="1909"/>
      <c r="AU1392" s="1909"/>
      <c r="AV1392" s="1909"/>
      <c r="AW1392" s="1909"/>
      <c r="AX1392" s="1909"/>
      <c r="AY1392" s="1909"/>
      <c r="AZ1392" s="1909"/>
      <c r="BA1392" s="1909"/>
      <c r="BB1392" s="1909"/>
      <c r="BC1392" s="1909"/>
      <c r="BD1392" s="1909"/>
      <c r="BE1392" s="1909"/>
      <c r="BF1392" s="1909"/>
      <c r="BG1392" s="1909"/>
      <c r="BH1392" s="1909"/>
      <c r="BI1392" s="1909"/>
    </row>
    <row r="1393" spans="1:61">
      <c r="A1393" s="1956"/>
      <c r="B1393" s="1955"/>
      <c r="C1393" s="1955"/>
      <c r="D1393" s="1955"/>
      <c r="E1393" s="1955"/>
      <c r="F1393" s="1955"/>
      <c r="G1393" s="1955"/>
      <c r="H1393" s="1909"/>
      <c r="I1393" s="1909"/>
      <c r="J1393" s="1909"/>
      <c r="K1393" s="1909"/>
      <c r="L1393" s="1909"/>
      <c r="M1393" s="1909"/>
      <c r="N1393" s="1909"/>
      <c r="O1393" s="1909"/>
      <c r="P1393" s="1909"/>
      <c r="Q1393" s="1909"/>
      <c r="R1393" s="1909"/>
      <c r="S1393" s="1909"/>
      <c r="T1393" s="1909"/>
      <c r="U1393" s="1909"/>
      <c r="V1393" s="1909"/>
      <c r="W1393" s="1909"/>
      <c r="X1393" s="1909"/>
      <c r="Y1393" s="1909"/>
      <c r="Z1393" s="1909"/>
      <c r="AA1393" s="1909"/>
      <c r="AB1393" s="1909"/>
      <c r="AC1393" s="1909"/>
      <c r="AD1393" s="1909"/>
      <c r="AE1393" s="1909"/>
      <c r="AF1393" s="1909"/>
      <c r="AG1393" s="1909"/>
      <c r="AH1393" s="1909"/>
      <c r="AI1393" s="1909"/>
      <c r="AJ1393" s="1909"/>
      <c r="AK1393" s="1909"/>
      <c r="AL1393" s="1909"/>
      <c r="AM1393" s="1909"/>
      <c r="AN1393" s="1909"/>
      <c r="AO1393" s="1909"/>
      <c r="AP1393" s="1909"/>
      <c r="AQ1393" s="1909"/>
      <c r="AR1393" s="1909"/>
      <c r="AS1393" s="1909"/>
      <c r="AT1393" s="1909"/>
      <c r="AU1393" s="1909"/>
      <c r="AV1393" s="1909"/>
      <c r="AW1393" s="1909"/>
      <c r="AX1393" s="1909"/>
      <c r="AY1393" s="1909"/>
      <c r="AZ1393" s="1909"/>
      <c r="BA1393" s="1909"/>
      <c r="BB1393" s="1909"/>
      <c r="BC1393" s="1909"/>
      <c r="BD1393" s="1909"/>
      <c r="BE1393" s="1909"/>
      <c r="BF1393" s="1909"/>
      <c r="BG1393" s="1909"/>
      <c r="BH1393" s="1909"/>
      <c r="BI1393" s="1909"/>
    </row>
    <row r="1394" spans="1:61">
      <c r="A1394" s="1956"/>
      <c r="B1394" s="1955"/>
      <c r="C1394" s="1955"/>
      <c r="D1394" s="1955"/>
      <c r="E1394" s="1955"/>
      <c r="F1394" s="1955"/>
      <c r="G1394" s="1955"/>
      <c r="H1394" s="1909"/>
      <c r="I1394" s="1909"/>
      <c r="J1394" s="1909"/>
      <c r="K1394" s="1909"/>
      <c r="L1394" s="1909"/>
      <c r="M1394" s="1909"/>
      <c r="N1394" s="1909"/>
      <c r="O1394" s="1909"/>
      <c r="P1394" s="1909"/>
      <c r="Q1394" s="1909"/>
      <c r="R1394" s="1909"/>
      <c r="S1394" s="1909"/>
      <c r="T1394" s="1909"/>
      <c r="U1394" s="1909"/>
      <c r="V1394" s="1909"/>
      <c r="W1394" s="1909"/>
      <c r="X1394" s="1909"/>
      <c r="Y1394" s="1909"/>
      <c r="Z1394" s="1909"/>
      <c r="AA1394" s="1909"/>
      <c r="AB1394" s="1909"/>
      <c r="AC1394" s="1909"/>
      <c r="AD1394" s="1909"/>
      <c r="AE1394" s="1909"/>
      <c r="AF1394" s="1909"/>
      <c r="AG1394" s="1909"/>
      <c r="AH1394" s="1909"/>
      <c r="AI1394" s="1909"/>
      <c r="AJ1394" s="1909"/>
      <c r="AK1394" s="1909"/>
      <c r="AL1394" s="1909"/>
      <c r="AM1394" s="1909"/>
      <c r="AN1394" s="1909"/>
      <c r="AO1394" s="1909"/>
      <c r="AP1394" s="1909"/>
      <c r="AQ1394" s="1909"/>
      <c r="AR1394" s="1909"/>
      <c r="AS1394" s="1909"/>
      <c r="AT1394" s="1909"/>
      <c r="AU1394" s="1909"/>
      <c r="AV1394" s="1909"/>
      <c r="AW1394" s="1909"/>
      <c r="AX1394" s="1909"/>
      <c r="AY1394" s="1909"/>
      <c r="AZ1394" s="1909"/>
      <c r="BA1394" s="1909"/>
      <c r="BB1394" s="1909"/>
      <c r="BC1394" s="1909"/>
      <c r="BD1394" s="1909"/>
      <c r="BE1394" s="1909"/>
      <c r="BF1394" s="1909"/>
      <c r="BG1394" s="1909"/>
      <c r="BH1394" s="1909"/>
      <c r="BI1394" s="1909"/>
    </row>
    <row r="1395" spans="1:61">
      <c r="A1395" s="1956"/>
      <c r="B1395" s="1955"/>
      <c r="C1395" s="1955"/>
      <c r="D1395" s="1955"/>
      <c r="E1395" s="1955"/>
      <c r="F1395" s="1955"/>
      <c r="G1395" s="1955"/>
      <c r="H1395" s="1909"/>
      <c r="I1395" s="1909"/>
      <c r="J1395" s="1909"/>
      <c r="K1395" s="1909"/>
      <c r="L1395" s="1909"/>
      <c r="M1395" s="1909"/>
      <c r="N1395" s="1909"/>
      <c r="O1395" s="1909"/>
      <c r="P1395" s="1909"/>
      <c r="Q1395" s="1909"/>
      <c r="R1395" s="1909"/>
      <c r="S1395" s="1909"/>
      <c r="T1395" s="1909"/>
      <c r="U1395" s="1909"/>
      <c r="V1395" s="1909"/>
      <c r="W1395" s="1909"/>
      <c r="X1395" s="1909"/>
      <c r="Y1395" s="1909"/>
      <c r="Z1395" s="1909"/>
      <c r="AA1395" s="1909"/>
      <c r="AB1395" s="1909"/>
      <c r="AC1395" s="1909"/>
      <c r="AD1395" s="1909"/>
      <c r="AE1395" s="1909"/>
      <c r="AF1395" s="1909"/>
      <c r="AG1395" s="1909"/>
      <c r="AH1395" s="1909"/>
      <c r="AI1395" s="1909"/>
      <c r="AJ1395" s="1909"/>
      <c r="AK1395" s="1909"/>
      <c r="AL1395" s="1909"/>
      <c r="AM1395" s="1909"/>
      <c r="AN1395" s="1909"/>
      <c r="AO1395" s="1909"/>
      <c r="AP1395" s="1909"/>
      <c r="AQ1395" s="1909"/>
      <c r="AR1395" s="1909"/>
      <c r="AS1395" s="1909"/>
      <c r="AT1395" s="1909"/>
      <c r="AU1395" s="1909"/>
      <c r="AV1395" s="1909"/>
      <c r="AW1395" s="1909"/>
      <c r="AX1395" s="1909"/>
      <c r="AY1395" s="1909"/>
      <c r="AZ1395" s="1909"/>
      <c r="BA1395" s="1909"/>
      <c r="BB1395" s="1909"/>
      <c r="BC1395" s="1909"/>
      <c r="BD1395" s="1909"/>
      <c r="BE1395" s="1909"/>
      <c r="BF1395" s="1909"/>
      <c r="BG1395" s="1909"/>
      <c r="BH1395" s="1909"/>
      <c r="BI1395" s="1909"/>
    </row>
    <row r="1396" spans="1:61">
      <c r="A1396" s="1956"/>
      <c r="B1396" s="1955"/>
      <c r="C1396" s="1955"/>
      <c r="D1396" s="1955"/>
      <c r="E1396" s="1955"/>
      <c r="F1396" s="1955"/>
      <c r="G1396" s="1955"/>
      <c r="H1396" s="1909"/>
      <c r="I1396" s="1909"/>
      <c r="J1396" s="1909"/>
      <c r="K1396" s="1909"/>
      <c r="L1396" s="1909"/>
      <c r="M1396" s="1909"/>
      <c r="N1396" s="1909"/>
      <c r="O1396" s="1909"/>
      <c r="P1396" s="1909"/>
      <c r="Q1396" s="1909"/>
      <c r="R1396" s="1909"/>
      <c r="S1396" s="1909"/>
      <c r="T1396" s="1909"/>
      <c r="U1396" s="1909"/>
      <c r="V1396" s="1909"/>
      <c r="W1396" s="1909"/>
      <c r="X1396" s="1909"/>
      <c r="Y1396" s="1909"/>
      <c r="Z1396" s="1909"/>
      <c r="AA1396" s="1909"/>
      <c r="AB1396" s="1909"/>
      <c r="AC1396" s="1909"/>
      <c r="AD1396" s="1909"/>
      <c r="AE1396" s="1909"/>
      <c r="AF1396" s="1909"/>
      <c r="AG1396" s="1909"/>
      <c r="AH1396" s="1909"/>
      <c r="AI1396" s="1909"/>
      <c r="AJ1396" s="1909"/>
      <c r="AK1396" s="1909"/>
      <c r="AL1396" s="1909"/>
      <c r="AM1396" s="1909"/>
      <c r="AN1396" s="1909"/>
      <c r="AO1396" s="1909"/>
      <c r="AP1396" s="1909"/>
      <c r="AQ1396" s="1909"/>
      <c r="AR1396" s="1909"/>
      <c r="AS1396" s="1909"/>
      <c r="AT1396" s="1909"/>
      <c r="AU1396" s="1909"/>
      <c r="AV1396" s="1909"/>
      <c r="AW1396" s="1909"/>
      <c r="AX1396" s="1909"/>
      <c r="AY1396" s="1909"/>
      <c r="AZ1396" s="1909"/>
      <c r="BA1396" s="1909"/>
      <c r="BB1396" s="1909"/>
      <c r="BC1396" s="1909"/>
      <c r="BD1396" s="1909"/>
      <c r="BE1396" s="1909"/>
      <c r="BF1396" s="1909"/>
      <c r="BG1396" s="1909"/>
      <c r="BH1396" s="1909"/>
      <c r="BI1396" s="1909"/>
    </row>
    <row r="1397" spans="1:61">
      <c r="A1397" s="1956"/>
      <c r="B1397" s="1955"/>
      <c r="C1397" s="1955"/>
      <c r="D1397" s="1955"/>
      <c r="E1397" s="1955"/>
      <c r="F1397" s="1955"/>
      <c r="G1397" s="1955"/>
      <c r="H1397" s="1909"/>
      <c r="I1397" s="1909"/>
      <c r="J1397" s="1909"/>
      <c r="K1397" s="1909"/>
      <c r="L1397" s="1909"/>
      <c r="M1397" s="1909"/>
      <c r="N1397" s="1909"/>
      <c r="O1397" s="1909"/>
      <c r="P1397" s="1909"/>
      <c r="Q1397" s="1909"/>
      <c r="R1397" s="1909"/>
      <c r="S1397" s="1909"/>
      <c r="T1397" s="1909"/>
      <c r="U1397" s="1909"/>
      <c r="V1397" s="1909"/>
      <c r="W1397" s="1909"/>
      <c r="X1397" s="1909"/>
      <c r="Y1397" s="1909"/>
      <c r="Z1397" s="1909"/>
      <c r="AA1397" s="1909"/>
      <c r="AB1397" s="1909"/>
      <c r="AC1397" s="1909"/>
      <c r="AD1397" s="1909"/>
      <c r="AE1397" s="1909"/>
      <c r="AF1397" s="1909"/>
      <c r="AG1397" s="1909"/>
      <c r="AH1397" s="1909"/>
      <c r="AI1397" s="1909"/>
      <c r="AJ1397" s="1909"/>
      <c r="AK1397" s="1909"/>
      <c r="AL1397" s="1909"/>
      <c r="AM1397" s="1909"/>
      <c r="AN1397" s="1909"/>
      <c r="AO1397" s="1909"/>
      <c r="AP1397" s="1909"/>
      <c r="AQ1397" s="1909"/>
      <c r="AR1397" s="1909"/>
      <c r="AS1397" s="1909"/>
      <c r="AT1397" s="1909"/>
      <c r="AU1397" s="1909"/>
      <c r="AV1397" s="1909"/>
      <c r="AW1397" s="1909"/>
      <c r="AX1397" s="1909"/>
      <c r="AY1397" s="1909"/>
      <c r="AZ1397" s="1909"/>
      <c r="BA1397" s="1909"/>
      <c r="BB1397" s="1909"/>
      <c r="BC1397" s="1909"/>
      <c r="BD1397" s="1909"/>
      <c r="BE1397" s="1909"/>
      <c r="BF1397" s="1909"/>
      <c r="BG1397" s="1909"/>
      <c r="BH1397" s="1909"/>
      <c r="BI1397" s="1909"/>
    </row>
    <row r="1398" spans="1:61">
      <c r="A1398" s="1956"/>
      <c r="B1398" s="1955"/>
      <c r="C1398" s="1955"/>
      <c r="D1398" s="1955"/>
      <c r="E1398" s="1955"/>
      <c r="F1398" s="1955"/>
      <c r="G1398" s="1955"/>
      <c r="H1398" s="1909"/>
      <c r="I1398" s="1909"/>
      <c r="J1398" s="1909"/>
      <c r="K1398" s="1909"/>
      <c r="L1398" s="1909"/>
      <c r="M1398" s="1909"/>
      <c r="N1398" s="1909"/>
      <c r="O1398" s="1909"/>
      <c r="P1398" s="1909"/>
      <c r="Q1398" s="1909"/>
      <c r="R1398" s="1909"/>
      <c r="S1398" s="1909"/>
      <c r="T1398" s="1909"/>
      <c r="U1398" s="1909"/>
      <c r="V1398" s="1909"/>
      <c r="W1398" s="1909"/>
      <c r="X1398" s="1909"/>
      <c r="Y1398" s="1909"/>
      <c r="Z1398" s="1909"/>
      <c r="AA1398" s="1909"/>
      <c r="AB1398" s="1909"/>
      <c r="AC1398" s="1909"/>
      <c r="AD1398" s="1909"/>
      <c r="AE1398" s="1909"/>
      <c r="AF1398" s="1909"/>
      <c r="AG1398" s="1909"/>
      <c r="AH1398" s="1909"/>
      <c r="AI1398" s="1909"/>
      <c r="AJ1398" s="1909"/>
      <c r="AK1398" s="1909"/>
      <c r="AL1398" s="1909"/>
      <c r="AM1398" s="1909"/>
      <c r="AN1398" s="1909"/>
      <c r="AO1398" s="1909"/>
      <c r="AP1398" s="1909"/>
      <c r="AQ1398" s="1909"/>
      <c r="AR1398" s="1909"/>
      <c r="AS1398" s="1909"/>
      <c r="AT1398" s="1909"/>
      <c r="AU1398" s="1909"/>
      <c r="AV1398" s="1909"/>
      <c r="AW1398" s="1909"/>
      <c r="AX1398" s="1909"/>
      <c r="AY1398" s="1909"/>
      <c r="AZ1398" s="1909"/>
      <c r="BA1398" s="1909"/>
      <c r="BB1398" s="1909"/>
      <c r="BC1398" s="1909"/>
      <c r="BD1398" s="1909"/>
      <c r="BE1398" s="1909"/>
      <c r="BF1398" s="1909"/>
      <c r="BG1398" s="1909"/>
      <c r="BH1398" s="1909"/>
      <c r="BI1398" s="1909"/>
    </row>
    <row r="1399" spans="1:61">
      <c r="A1399" s="1956"/>
      <c r="B1399" s="1955"/>
      <c r="C1399" s="1955"/>
      <c r="D1399" s="1955"/>
      <c r="E1399" s="1955"/>
      <c r="F1399" s="1955"/>
      <c r="G1399" s="1955"/>
      <c r="H1399" s="1909"/>
      <c r="I1399" s="1909"/>
      <c r="J1399" s="1909"/>
      <c r="K1399" s="1909"/>
      <c r="L1399" s="1909"/>
      <c r="M1399" s="1909"/>
      <c r="N1399" s="1909"/>
      <c r="O1399" s="1909"/>
      <c r="P1399" s="1909"/>
      <c r="Q1399" s="1909"/>
      <c r="R1399" s="1909"/>
      <c r="S1399" s="1909"/>
      <c r="T1399" s="1909"/>
      <c r="U1399" s="1909"/>
      <c r="V1399" s="1909"/>
      <c r="W1399" s="1909"/>
      <c r="X1399" s="1909"/>
      <c r="Y1399" s="1909"/>
      <c r="Z1399" s="1909"/>
      <c r="AA1399" s="1909"/>
      <c r="AB1399" s="1909"/>
      <c r="AC1399" s="1909"/>
      <c r="AD1399" s="1909"/>
      <c r="AE1399" s="1909"/>
      <c r="AF1399" s="1909"/>
      <c r="AG1399" s="1909"/>
      <c r="AH1399" s="1909"/>
      <c r="AI1399" s="1909"/>
      <c r="AJ1399" s="1909"/>
      <c r="AK1399" s="1909"/>
      <c r="AL1399" s="1909"/>
      <c r="AM1399" s="1909"/>
      <c r="AN1399" s="1909"/>
      <c r="AO1399" s="1909"/>
      <c r="AP1399" s="1909"/>
      <c r="AQ1399" s="1909"/>
      <c r="AR1399" s="1909"/>
      <c r="AS1399" s="1909"/>
      <c r="AT1399" s="1909"/>
      <c r="AU1399" s="1909"/>
      <c r="AV1399" s="1909"/>
      <c r="AW1399" s="1909"/>
      <c r="AX1399" s="1909"/>
      <c r="AY1399" s="1909"/>
      <c r="AZ1399" s="1909"/>
      <c r="BA1399" s="1909"/>
      <c r="BB1399" s="1909"/>
      <c r="BC1399" s="1909"/>
      <c r="BD1399" s="1909"/>
      <c r="BE1399" s="1909"/>
      <c r="BF1399" s="1909"/>
      <c r="BG1399" s="1909"/>
      <c r="BH1399" s="1909"/>
      <c r="BI1399" s="1909"/>
    </row>
    <row r="1400" spans="1:61">
      <c r="A1400" s="1956"/>
      <c r="B1400" s="1955"/>
      <c r="C1400" s="1955"/>
      <c r="D1400" s="1955"/>
      <c r="E1400" s="1955"/>
      <c r="F1400" s="1955"/>
      <c r="G1400" s="1955"/>
      <c r="H1400" s="1909"/>
      <c r="I1400" s="1909"/>
      <c r="J1400" s="1909"/>
      <c r="K1400" s="1909"/>
      <c r="L1400" s="1909"/>
      <c r="M1400" s="1909"/>
      <c r="N1400" s="1909"/>
      <c r="O1400" s="1909"/>
      <c r="P1400" s="1909"/>
      <c r="Q1400" s="1909"/>
      <c r="R1400" s="1909"/>
      <c r="S1400" s="1909"/>
      <c r="T1400" s="1909"/>
      <c r="U1400" s="1909"/>
      <c r="V1400" s="1909"/>
      <c r="W1400" s="1909"/>
      <c r="X1400" s="1909"/>
      <c r="Y1400" s="1909"/>
      <c r="Z1400" s="1909"/>
      <c r="AA1400" s="1909"/>
      <c r="AB1400" s="1909"/>
      <c r="AC1400" s="1909"/>
      <c r="AD1400" s="1909"/>
      <c r="AE1400" s="1909"/>
      <c r="AF1400" s="1909"/>
      <c r="AG1400" s="1909"/>
      <c r="AH1400" s="1909"/>
      <c r="AI1400" s="1909"/>
      <c r="AJ1400" s="1909"/>
      <c r="AK1400" s="1909"/>
      <c r="AL1400" s="1909"/>
      <c r="AM1400" s="1909"/>
      <c r="AN1400" s="1909"/>
      <c r="AO1400" s="1909"/>
      <c r="AP1400" s="1909"/>
      <c r="AQ1400" s="1909"/>
      <c r="AR1400" s="1909"/>
      <c r="AS1400" s="1909"/>
      <c r="AT1400" s="1909"/>
      <c r="AU1400" s="1909"/>
      <c r="AV1400" s="1909"/>
      <c r="AW1400" s="1909"/>
      <c r="AX1400" s="1909"/>
      <c r="AY1400" s="1909"/>
      <c r="AZ1400" s="1909"/>
      <c r="BA1400" s="1909"/>
      <c r="BB1400" s="1909"/>
      <c r="BC1400" s="1909"/>
      <c r="BD1400" s="1909"/>
      <c r="BE1400" s="1909"/>
      <c r="BF1400" s="1909"/>
      <c r="BG1400" s="1909"/>
      <c r="BH1400" s="1909"/>
      <c r="BI1400" s="1909"/>
    </row>
    <row r="1401" spans="1:61">
      <c r="A1401" s="1956"/>
      <c r="B1401" s="1955"/>
      <c r="C1401" s="1955"/>
      <c r="D1401" s="1955"/>
      <c r="E1401" s="1955"/>
      <c r="F1401" s="1955"/>
      <c r="G1401" s="1955"/>
      <c r="H1401" s="1909"/>
      <c r="I1401" s="1909"/>
      <c r="J1401" s="1909"/>
      <c r="K1401" s="1909"/>
      <c r="L1401" s="1909"/>
      <c r="M1401" s="1909"/>
      <c r="N1401" s="1909"/>
      <c r="O1401" s="1909"/>
      <c r="P1401" s="1909"/>
      <c r="Q1401" s="1909"/>
      <c r="R1401" s="1909"/>
      <c r="S1401" s="1909"/>
      <c r="T1401" s="1909"/>
      <c r="U1401" s="1909"/>
      <c r="V1401" s="1909"/>
      <c r="W1401" s="1909"/>
      <c r="X1401" s="1909"/>
      <c r="Y1401" s="1909"/>
      <c r="Z1401" s="1909"/>
      <c r="AA1401" s="1909"/>
      <c r="AB1401" s="1909"/>
      <c r="AC1401" s="1909"/>
      <c r="AD1401" s="1909"/>
      <c r="AE1401" s="1909"/>
      <c r="AF1401" s="1909"/>
      <c r="AG1401" s="1909"/>
      <c r="AH1401" s="1909"/>
      <c r="AI1401" s="1909"/>
      <c r="AJ1401" s="1909"/>
      <c r="AK1401" s="1909"/>
      <c r="AL1401" s="1909"/>
      <c r="AM1401" s="1909"/>
      <c r="AN1401" s="1909"/>
      <c r="AO1401" s="1909"/>
      <c r="AP1401" s="1909"/>
      <c r="AQ1401" s="1909"/>
      <c r="AR1401" s="1909"/>
      <c r="AS1401" s="1909"/>
      <c r="AT1401" s="1909"/>
      <c r="AU1401" s="1909"/>
      <c r="AV1401" s="1909"/>
      <c r="AW1401" s="1909"/>
      <c r="AX1401" s="1909"/>
      <c r="AY1401" s="1909"/>
      <c r="AZ1401" s="1909"/>
      <c r="BA1401" s="1909"/>
      <c r="BB1401" s="1909"/>
      <c r="BC1401" s="1909"/>
      <c r="BD1401" s="1909"/>
      <c r="BE1401" s="1909"/>
      <c r="BF1401" s="1909"/>
      <c r="BG1401" s="1909"/>
      <c r="BH1401" s="1909"/>
      <c r="BI1401" s="1909"/>
    </row>
    <row r="1402" spans="1:61">
      <c r="A1402" s="1956"/>
      <c r="B1402" s="1955"/>
      <c r="C1402" s="1955"/>
      <c r="D1402" s="1955"/>
      <c r="E1402" s="1955"/>
      <c r="F1402" s="1955"/>
      <c r="G1402" s="1955"/>
      <c r="H1402" s="1909"/>
      <c r="I1402" s="1909"/>
      <c r="J1402" s="1909"/>
      <c r="K1402" s="1909"/>
      <c r="L1402" s="1909"/>
      <c r="M1402" s="1909"/>
      <c r="N1402" s="1909"/>
      <c r="O1402" s="1909"/>
      <c r="P1402" s="1909"/>
      <c r="Q1402" s="1909"/>
      <c r="R1402" s="1909"/>
      <c r="S1402" s="1909"/>
      <c r="T1402" s="1909"/>
      <c r="U1402" s="1909"/>
      <c r="V1402" s="1909"/>
      <c r="W1402" s="1909"/>
      <c r="X1402" s="1909"/>
      <c r="Y1402" s="1909"/>
      <c r="Z1402" s="1909"/>
      <c r="AA1402" s="1909"/>
      <c r="AB1402" s="1909"/>
      <c r="AC1402" s="1909"/>
      <c r="AD1402" s="1909"/>
      <c r="AE1402" s="1909"/>
      <c r="AF1402" s="1909"/>
      <c r="AG1402" s="1909"/>
      <c r="AH1402" s="1909"/>
      <c r="AI1402" s="1909"/>
      <c r="AJ1402" s="1909"/>
      <c r="AK1402" s="1909"/>
      <c r="AL1402" s="1909"/>
      <c r="AM1402" s="1909"/>
      <c r="AN1402" s="1909"/>
      <c r="AO1402" s="1909"/>
      <c r="AP1402" s="1909"/>
      <c r="AQ1402" s="1909"/>
      <c r="AR1402" s="1909"/>
      <c r="AS1402" s="1909"/>
      <c r="AT1402" s="1909"/>
      <c r="AU1402" s="1909"/>
      <c r="AV1402" s="1909"/>
      <c r="AW1402" s="1909"/>
      <c r="AX1402" s="1909"/>
      <c r="AY1402" s="1909"/>
      <c r="AZ1402" s="1909"/>
      <c r="BA1402" s="1909"/>
      <c r="BB1402" s="1909"/>
      <c r="BC1402" s="1909"/>
      <c r="BD1402" s="1909"/>
      <c r="BE1402" s="1909"/>
      <c r="BF1402" s="1909"/>
      <c r="BG1402" s="1909"/>
      <c r="BH1402" s="1909"/>
      <c r="BI1402" s="1909"/>
    </row>
    <row r="1403" spans="1:61">
      <c r="A1403" s="1956"/>
      <c r="B1403" s="1955"/>
      <c r="C1403" s="1955"/>
      <c r="D1403" s="1955"/>
      <c r="E1403" s="1955"/>
      <c r="F1403" s="1955"/>
      <c r="G1403" s="1955"/>
      <c r="H1403" s="1909"/>
      <c r="I1403" s="1909"/>
      <c r="J1403" s="1909"/>
      <c r="K1403" s="1909"/>
      <c r="L1403" s="1909"/>
      <c r="M1403" s="1909"/>
      <c r="N1403" s="1909"/>
      <c r="O1403" s="1909"/>
      <c r="P1403" s="1909"/>
      <c r="Q1403" s="1909"/>
      <c r="R1403" s="1909"/>
      <c r="S1403" s="1909"/>
      <c r="T1403" s="1909"/>
      <c r="U1403" s="1909"/>
      <c r="V1403" s="1909"/>
      <c r="W1403" s="1909"/>
      <c r="X1403" s="1909"/>
      <c r="Y1403" s="1909"/>
      <c r="Z1403" s="1909"/>
      <c r="AA1403" s="1909"/>
      <c r="AB1403" s="1909"/>
      <c r="AC1403" s="1909"/>
      <c r="AD1403" s="1909"/>
      <c r="AE1403" s="1909"/>
      <c r="AF1403" s="1909"/>
      <c r="AG1403" s="1909"/>
      <c r="AH1403" s="1909"/>
      <c r="AI1403" s="1909"/>
      <c r="AJ1403" s="1909"/>
      <c r="AK1403" s="1909"/>
      <c r="AL1403" s="1909"/>
      <c r="AM1403" s="1909"/>
      <c r="AN1403" s="1909"/>
      <c r="AO1403" s="1909"/>
      <c r="AP1403" s="1909"/>
      <c r="AQ1403" s="1909"/>
      <c r="AR1403" s="1909"/>
      <c r="AS1403" s="1909"/>
      <c r="AT1403" s="1909"/>
      <c r="AU1403" s="1909"/>
      <c r="AV1403" s="1909"/>
      <c r="AW1403" s="1909"/>
      <c r="AX1403" s="1909"/>
      <c r="AY1403" s="1909"/>
      <c r="AZ1403" s="1909"/>
      <c r="BA1403" s="1909"/>
      <c r="BB1403" s="1909"/>
      <c r="BC1403" s="1909"/>
      <c r="BD1403" s="1909"/>
      <c r="BE1403" s="1909"/>
      <c r="BF1403" s="1909"/>
      <c r="BG1403" s="1909"/>
      <c r="BH1403" s="1909"/>
      <c r="BI1403" s="1909"/>
    </row>
    <row r="1404" spans="1:61">
      <c r="A1404" s="1956"/>
      <c r="B1404" s="1955"/>
      <c r="C1404" s="1955"/>
      <c r="D1404" s="1955"/>
      <c r="E1404" s="1955"/>
      <c r="F1404" s="1955"/>
      <c r="G1404" s="1955"/>
      <c r="H1404" s="1909"/>
      <c r="I1404" s="1909"/>
      <c r="J1404" s="1909"/>
      <c r="K1404" s="1909"/>
      <c r="L1404" s="1909"/>
      <c r="M1404" s="1909"/>
      <c r="N1404" s="1909"/>
      <c r="O1404" s="1909"/>
      <c r="P1404" s="1909"/>
      <c r="Q1404" s="1909"/>
      <c r="R1404" s="1909"/>
      <c r="S1404" s="1909"/>
      <c r="T1404" s="1909"/>
      <c r="U1404" s="1909"/>
      <c r="V1404" s="1909"/>
      <c r="W1404" s="1909"/>
      <c r="X1404" s="1909"/>
      <c r="Y1404" s="1909"/>
      <c r="Z1404" s="1909"/>
      <c r="AA1404" s="1909"/>
      <c r="AB1404" s="1909"/>
      <c r="AC1404" s="1909"/>
      <c r="AD1404" s="1909"/>
      <c r="AE1404" s="1909"/>
      <c r="AF1404" s="1909"/>
      <c r="AG1404" s="1909"/>
      <c r="AH1404" s="1909"/>
      <c r="AI1404" s="1909"/>
      <c r="AJ1404" s="1909"/>
      <c r="AK1404" s="1909"/>
      <c r="AL1404" s="1909"/>
      <c r="AM1404" s="1909"/>
      <c r="AN1404" s="1909"/>
      <c r="AO1404" s="1909"/>
      <c r="AP1404" s="1909"/>
      <c r="AQ1404" s="1909"/>
      <c r="AR1404" s="1909"/>
      <c r="AS1404" s="1909"/>
      <c r="AT1404" s="1909"/>
      <c r="AU1404" s="1909"/>
      <c r="AV1404" s="1909"/>
      <c r="AW1404" s="1909"/>
      <c r="AX1404" s="1909"/>
      <c r="AY1404" s="1909"/>
      <c r="AZ1404" s="1909"/>
      <c r="BA1404" s="1909"/>
      <c r="BB1404" s="1909"/>
      <c r="BC1404" s="1909"/>
      <c r="BD1404" s="1909"/>
      <c r="BE1404" s="1909"/>
      <c r="BF1404" s="1909"/>
      <c r="BG1404" s="1909"/>
      <c r="BH1404" s="1909"/>
      <c r="BI1404" s="1909"/>
    </row>
    <row r="1405" spans="1:61">
      <c r="A1405" s="1956"/>
      <c r="B1405" s="1955"/>
      <c r="C1405" s="1955"/>
      <c r="D1405" s="1955"/>
      <c r="E1405" s="1955"/>
      <c r="F1405" s="1955"/>
      <c r="G1405" s="1955"/>
      <c r="H1405" s="1909"/>
      <c r="I1405" s="1909"/>
      <c r="J1405" s="1909"/>
      <c r="K1405" s="1909"/>
      <c r="L1405" s="1909"/>
      <c r="M1405" s="1909"/>
      <c r="N1405" s="1909"/>
      <c r="O1405" s="1909"/>
      <c r="P1405" s="1909"/>
      <c r="Q1405" s="1909"/>
      <c r="R1405" s="1909"/>
      <c r="S1405" s="1909"/>
      <c r="T1405" s="1909"/>
      <c r="U1405" s="1909"/>
      <c r="V1405" s="1909"/>
      <c r="W1405" s="1909"/>
      <c r="X1405" s="1909"/>
      <c r="Y1405" s="1909"/>
      <c r="Z1405" s="1909"/>
      <c r="AA1405" s="1909"/>
      <c r="AB1405" s="1909"/>
      <c r="AC1405" s="1909"/>
      <c r="AD1405" s="1909"/>
      <c r="AE1405" s="1909"/>
      <c r="AF1405" s="1909"/>
      <c r="AG1405" s="1909"/>
      <c r="AH1405" s="1909"/>
      <c r="AI1405" s="1909"/>
      <c r="AJ1405" s="1909"/>
      <c r="AK1405" s="1909"/>
      <c r="AL1405" s="1909"/>
      <c r="AM1405" s="1909"/>
      <c r="AN1405" s="1909"/>
      <c r="AO1405" s="1909"/>
      <c r="AP1405" s="1909"/>
      <c r="AQ1405" s="1909"/>
      <c r="AR1405" s="1909"/>
      <c r="AS1405" s="1909"/>
      <c r="AT1405" s="1909"/>
      <c r="AU1405" s="1909"/>
      <c r="AV1405" s="1909"/>
      <c r="AW1405" s="1909"/>
      <c r="AX1405" s="1909"/>
      <c r="AY1405" s="1909"/>
      <c r="AZ1405" s="1909"/>
      <c r="BA1405" s="1909"/>
      <c r="BB1405" s="1909"/>
      <c r="BC1405" s="1909"/>
      <c r="BD1405" s="1909"/>
      <c r="BE1405" s="1909"/>
      <c r="BF1405" s="1909"/>
      <c r="BG1405" s="1909"/>
      <c r="BH1405" s="1909"/>
      <c r="BI1405" s="1909"/>
    </row>
    <row r="1406" spans="1:61">
      <c r="A1406" s="1956"/>
      <c r="B1406" s="1955"/>
      <c r="C1406" s="1955"/>
      <c r="D1406" s="1955"/>
      <c r="E1406" s="1955"/>
      <c r="F1406" s="1955"/>
      <c r="G1406" s="1955"/>
      <c r="H1406" s="1909"/>
      <c r="I1406" s="1909"/>
      <c r="J1406" s="1909"/>
      <c r="K1406" s="1909"/>
      <c r="L1406" s="1909"/>
      <c r="M1406" s="1909"/>
      <c r="N1406" s="1909"/>
      <c r="O1406" s="1909"/>
      <c r="P1406" s="1909"/>
      <c r="Q1406" s="1909"/>
      <c r="R1406" s="1909"/>
      <c r="S1406" s="1909"/>
      <c r="T1406" s="1909"/>
      <c r="U1406" s="1909"/>
      <c r="V1406" s="1909"/>
      <c r="W1406" s="1909"/>
      <c r="X1406" s="1909"/>
      <c r="Y1406" s="1909"/>
      <c r="Z1406" s="1909"/>
      <c r="AA1406" s="1909"/>
      <c r="AB1406" s="1909"/>
      <c r="AC1406" s="1909"/>
      <c r="AD1406" s="1909"/>
      <c r="AE1406" s="1909"/>
      <c r="AF1406" s="1909"/>
      <c r="AG1406" s="1909"/>
      <c r="AH1406" s="1909"/>
      <c r="AI1406" s="1909"/>
      <c r="AJ1406" s="1909"/>
      <c r="AK1406" s="1909"/>
      <c r="AL1406" s="1909"/>
      <c r="AM1406" s="1909"/>
      <c r="AN1406" s="1909"/>
      <c r="AO1406" s="1909"/>
      <c r="AP1406" s="1909"/>
      <c r="AQ1406" s="1909"/>
      <c r="AR1406" s="1909"/>
      <c r="AS1406" s="1909"/>
      <c r="AT1406" s="1909"/>
      <c r="AU1406" s="1909"/>
      <c r="AV1406" s="1909"/>
      <c r="AW1406" s="1909"/>
      <c r="AX1406" s="1909"/>
      <c r="AY1406" s="1909"/>
      <c r="AZ1406" s="1909"/>
      <c r="BA1406" s="1909"/>
      <c r="BB1406" s="1909"/>
      <c r="BC1406" s="1909"/>
      <c r="BD1406" s="1909"/>
      <c r="BE1406" s="1909"/>
      <c r="BF1406" s="1909"/>
      <c r="BG1406" s="1909"/>
      <c r="BH1406" s="1909"/>
      <c r="BI1406" s="1909"/>
    </row>
    <row r="1407" spans="1:61">
      <c r="A1407" s="1956"/>
      <c r="B1407" s="1955"/>
      <c r="C1407" s="1955"/>
      <c r="D1407" s="1955"/>
      <c r="E1407" s="1955"/>
      <c r="F1407" s="1955"/>
      <c r="G1407" s="1955"/>
      <c r="H1407" s="1909"/>
      <c r="I1407" s="1909"/>
      <c r="J1407" s="1909"/>
      <c r="K1407" s="1909"/>
      <c r="L1407" s="1909"/>
      <c r="M1407" s="1909"/>
      <c r="N1407" s="1909"/>
      <c r="O1407" s="1909"/>
      <c r="P1407" s="1909"/>
      <c r="Q1407" s="1909"/>
      <c r="R1407" s="1909"/>
      <c r="S1407" s="1909"/>
      <c r="T1407" s="1909"/>
      <c r="U1407" s="1909"/>
      <c r="V1407" s="1909"/>
      <c r="W1407" s="1909"/>
      <c r="X1407" s="1909"/>
      <c r="Y1407" s="1909"/>
      <c r="Z1407" s="1909"/>
      <c r="AA1407" s="1909"/>
      <c r="AB1407" s="1909"/>
      <c r="AC1407" s="1909"/>
      <c r="AD1407" s="1909"/>
      <c r="AE1407" s="1909"/>
      <c r="AF1407" s="1909"/>
      <c r="AG1407" s="1909"/>
      <c r="AH1407" s="1909"/>
      <c r="AI1407" s="1909"/>
      <c r="AJ1407" s="1909"/>
      <c r="AK1407" s="1909"/>
      <c r="AL1407" s="1909"/>
      <c r="AM1407" s="1909"/>
      <c r="AN1407" s="1909"/>
      <c r="AO1407" s="1909"/>
      <c r="AP1407" s="1909"/>
      <c r="AQ1407" s="1909"/>
      <c r="AR1407" s="1909"/>
      <c r="AS1407" s="1909"/>
      <c r="AT1407" s="1909"/>
      <c r="AU1407" s="1909"/>
      <c r="AV1407" s="1909"/>
      <c r="AW1407" s="1909"/>
      <c r="AX1407" s="1909"/>
      <c r="AY1407" s="1909"/>
      <c r="AZ1407" s="1909"/>
      <c r="BA1407" s="1909"/>
      <c r="BB1407" s="1909"/>
      <c r="BC1407" s="1909"/>
      <c r="BD1407" s="1909"/>
      <c r="BE1407" s="1909"/>
      <c r="BF1407" s="1909"/>
      <c r="BG1407" s="1909"/>
      <c r="BH1407" s="1909"/>
      <c r="BI1407" s="1909"/>
    </row>
    <row r="1408" spans="1:61">
      <c r="A1408" s="1956"/>
      <c r="B1408" s="1955"/>
      <c r="C1408" s="1955"/>
      <c r="D1408" s="1955"/>
      <c r="E1408" s="1955"/>
      <c r="F1408" s="1955"/>
      <c r="G1408" s="1955"/>
      <c r="H1408" s="1909"/>
      <c r="I1408" s="1909"/>
      <c r="J1408" s="1909"/>
      <c r="K1408" s="1909"/>
      <c r="L1408" s="1909"/>
      <c r="M1408" s="1909"/>
      <c r="N1408" s="1909"/>
      <c r="O1408" s="1909"/>
      <c r="P1408" s="1909"/>
      <c r="Q1408" s="1909"/>
      <c r="R1408" s="1909"/>
      <c r="S1408" s="1909"/>
      <c r="T1408" s="1909"/>
      <c r="U1408" s="1909"/>
      <c r="V1408" s="1909"/>
      <c r="W1408" s="1909"/>
      <c r="X1408" s="1909"/>
      <c r="Y1408" s="1909"/>
      <c r="Z1408" s="1909"/>
      <c r="AA1408" s="1909"/>
      <c r="AB1408" s="1909"/>
      <c r="AC1408" s="1909"/>
      <c r="AD1408" s="1909"/>
      <c r="AE1408" s="1909"/>
      <c r="AF1408" s="1909"/>
      <c r="AG1408" s="1909"/>
      <c r="AH1408" s="1909"/>
      <c r="AI1408" s="1909"/>
      <c r="AJ1408" s="1909"/>
      <c r="AK1408" s="1909"/>
      <c r="AL1408" s="1909"/>
      <c r="AM1408" s="1909"/>
      <c r="AN1408" s="1909"/>
      <c r="AO1408" s="1909"/>
      <c r="AP1408" s="1909"/>
      <c r="AQ1408" s="1909"/>
      <c r="AR1408" s="1909"/>
      <c r="AS1408" s="1909"/>
      <c r="AT1408" s="1909"/>
      <c r="AU1408" s="1909"/>
      <c r="AV1408" s="1909"/>
      <c r="AW1408" s="1909"/>
      <c r="AX1408" s="1909"/>
      <c r="AY1408" s="1909"/>
      <c r="AZ1408" s="1909"/>
      <c r="BA1408" s="1909"/>
      <c r="BB1408" s="1909"/>
      <c r="BC1408" s="1909"/>
      <c r="BD1408" s="1909"/>
      <c r="BE1408" s="1909"/>
      <c r="BF1408" s="1909"/>
      <c r="BG1408" s="1909"/>
      <c r="BH1408" s="1909"/>
      <c r="BI1408" s="1909"/>
    </row>
    <row r="1409" spans="1:61">
      <c r="A1409" s="1956"/>
      <c r="B1409" s="1955"/>
      <c r="C1409" s="1955"/>
      <c r="D1409" s="1955"/>
      <c r="E1409" s="1955"/>
      <c r="F1409" s="1955"/>
      <c r="G1409" s="1955"/>
      <c r="H1409" s="1909"/>
      <c r="I1409" s="1909"/>
      <c r="J1409" s="1909"/>
      <c r="K1409" s="1909"/>
      <c r="L1409" s="1909"/>
      <c r="M1409" s="1909"/>
      <c r="N1409" s="1909"/>
      <c r="O1409" s="1909"/>
      <c r="P1409" s="1909"/>
      <c r="Q1409" s="1909"/>
      <c r="R1409" s="1909"/>
      <c r="S1409" s="1909"/>
      <c r="T1409" s="1909"/>
      <c r="U1409" s="1909"/>
      <c r="V1409" s="1909"/>
      <c r="W1409" s="1909"/>
      <c r="X1409" s="1909"/>
      <c r="Y1409" s="1909"/>
      <c r="Z1409" s="1909"/>
      <c r="AA1409" s="1909"/>
      <c r="AB1409" s="1909"/>
      <c r="AC1409" s="1909"/>
      <c r="AD1409" s="1909"/>
      <c r="AE1409" s="1909"/>
      <c r="AF1409" s="1909"/>
      <c r="AG1409" s="1909"/>
      <c r="AH1409" s="1909"/>
      <c r="AI1409" s="1909"/>
      <c r="AJ1409" s="1909"/>
      <c r="AK1409" s="1909"/>
      <c r="AL1409" s="1909"/>
      <c r="AM1409" s="1909"/>
      <c r="AN1409" s="1909"/>
      <c r="AO1409" s="1909"/>
      <c r="AP1409" s="1909"/>
      <c r="AQ1409" s="1909"/>
      <c r="AR1409" s="1909"/>
      <c r="AS1409" s="1909"/>
      <c r="AT1409" s="1909"/>
      <c r="AU1409" s="1909"/>
      <c r="AV1409" s="1909"/>
      <c r="AW1409" s="1909"/>
      <c r="AX1409" s="1909"/>
      <c r="AY1409" s="1909"/>
      <c r="AZ1409" s="1909"/>
      <c r="BA1409" s="1909"/>
      <c r="BB1409" s="1909"/>
      <c r="BC1409" s="1909"/>
      <c r="BD1409" s="1909"/>
      <c r="BE1409" s="1909"/>
      <c r="BF1409" s="1909"/>
      <c r="BG1409" s="1909"/>
      <c r="BH1409" s="1909"/>
      <c r="BI1409" s="1909"/>
    </row>
    <row r="1410" spans="1:61">
      <c r="A1410" s="1956"/>
      <c r="B1410" s="1955"/>
      <c r="C1410" s="1955"/>
      <c r="D1410" s="1955"/>
      <c r="E1410" s="1955"/>
      <c r="F1410" s="1955"/>
      <c r="G1410" s="1955"/>
      <c r="H1410" s="1909"/>
      <c r="I1410" s="1909"/>
      <c r="J1410" s="1909"/>
      <c r="K1410" s="1909"/>
      <c r="L1410" s="1909"/>
      <c r="M1410" s="1909"/>
      <c r="N1410" s="1909"/>
      <c r="O1410" s="1909"/>
      <c r="P1410" s="1909"/>
      <c r="Q1410" s="1909"/>
      <c r="R1410" s="1909"/>
      <c r="S1410" s="1909"/>
      <c r="T1410" s="1909"/>
      <c r="U1410" s="1909"/>
      <c r="V1410" s="1909"/>
      <c r="W1410" s="1909"/>
      <c r="X1410" s="1909"/>
      <c r="Y1410" s="1909"/>
      <c r="Z1410" s="1909"/>
      <c r="AA1410" s="1909"/>
      <c r="AB1410" s="1909"/>
      <c r="AC1410" s="1909"/>
      <c r="AD1410" s="1909"/>
      <c r="AE1410" s="1909"/>
      <c r="AF1410" s="1909"/>
      <c r="AG1410" s="1909"/>
      <c r="AH1410" s="1909"/>
      <c r="AI1410" s="1909"/>
      <c r="AJ1410" s="1909"/>
      <c r="AK1410" s="1909"/>
      <c r="AL1410" s="1909"/>
      <c r="AM1410" s="1909"/>
      <c r="AN1410" s="1909"/>
      <c r="AO1410" s="1909"/>
      <c r="AP1410" s="1909"/>
      <c r="AQ1410" s="1909"/>
      <c r="AR1410" s="1909"/>
      <c r="AS1410" s="1909"/>
      <c r="AT1410" s="1909"/>
      <c r="AU1410" s="1909"/>
      <c r="AV1410" s="1909"/>
      <c r="AW1410" s="1909"/>
      <c r="AX1410" s="1909"/>
      <c r="AY1410" s="1909"/>
      <c r="AZ1410" s="1909"/>
      <c r="BA1410" s="1909"/>
      <c r="BB1410" s="1909"/>
      <c r="BC1410" s="1909"/>
      <c r="BD1410" s="1909"/>
      <c r="BE1410" s="1909"/>
      <c r="BF1410" s="1909"/>
      <c r="BG1410" s="1909"/>
      <c r="BH1410" s="1909"/>
      <c r="BI1410" s="1909"/>
    </row>
    <row r="1411" spans="1:61">
      <c r="A1411" s="1956"/>
      <c r="B1411" s="1955"/>
      <c r="C1411" s="1955"/>
      <c r="D1411" s="1955"/>
      <c r="E1411" s="1955"/>
      <c r="F1411" s="1955"/>
      <c r="G1411" s="1955"/>
      <c r="H1411" s="1909"/>
      <c r="I1411" s="1909"/>
      <c r="J1411" s="1909"/>
      <c r="K1411" s="1909"/>
      <c r="L1411" s="1909"/>
      <c r="M1411" s="1909"/>
      <c r="N1411" s="1909"/>
      <c r="O1411" s="1909"/>
      <c r="P1411" s="1909"/>
      <c r="Q1411" s="1909"/>
      <c r="R1411" s="1909"/>
      <c r="S1411" s="1909"/>
      <c r="T1411" s="1909"/>
      <c r="U1411" s="1909"/>
      <c r="V1411" s="1909"/>
      <c r="W1411" s="1909"/>
      <c r="X1411" s="1909"/>
      <c r="Y1411" s="1909"/>
      <c r="Z1411" s="1909"/>
      <c r="AA1411" s="1909"/>
      <c r="AB1411" s="1909"/>
      <c r="AC1411" s="1909"/>
      <c r="AD1411" s="1909"/>
      <c r="AE1411" s="1909"/>
      <c r="AF1411" s="1909"/>
      <c r="AG1411" s="1909"/>
      <c r="AH1411" s="1909"/>
      <c r="AI1411" s="1909"/>
      <c r="AJ1411" s="1909"/>
      <c r="AK1411" s="1909"/>
      <c r="AL1411" s="1909"/>
      <c r="AM1411" s="1909"/>
      <c r="AN1411" s="1909"/>
      <c r="AO1411" s="1909"/>
      <c r="AP1411" s="1909"/>
      <c r="AQ1411" s="1909"/>
      <c r="AR1411" s="1909"/>
      <c r="AS1411" s="1909"/>
      <c r="AT1411" s="1909"/>
      <c r="AU1411" s="1909"/>
      <c r="AV1411" s="1909"/>
      <c r="AW1411" s="1909"/>
      <c r="AX1411" s="1909"/>
      <c r="AY1411" s="1909"/>
      <c r="AZ1411" s="1909"/>
      <c r="BA1411" s="1909"/>
      <c r="BB1411" s="1909"/>
      <c r="BC1411" s="1909"/>
      <c r="BD1411" s="1909"/>
      <c r="BE1411" s="1909"/>
      <c r="BF1411" s="1909"/>
      <c r="BG1411" s="1909"/>
      <c r="BH1411" s="1909"/>
      <c r="BI1411" s="1909"/>
    </row>
    <row r="1412" spans="1:61">
      <c r="A1412" s="1956"/>
      <c r="B1412" s="1955"/>
      <c r="C1412" s="1955"/>
      <c r="D1412" s="1955"/>
      <c r="E1412" s="1955"/>
      <c r="F1412" s="1955"/>
      <c r="G1412" s="1955"/>
      <c r="H1412" s="1909"/>
      <c r="I1412" s="1909"/>
      <c r="J1412" s="1909"/>
      <c r="K1412" s="1909"/>
      <c r="L1412" s="1909"/>
      <c r="M1412" s="1909"/>
      <c r="N1412" s="1909"/>
      <c r="O1412" s="1909"/>
      <c r="P1412" s="1909"/>
      <c r="Q1412" s="1909"/>
      <c r="R1412" s="1909"/>
      <c r="S1412" s="1909"/>
      <c r="T1412" s="1909"/>
      <c r="U1412" s="1909"/>
      <c r="V1412" s="1909"/>
      <c r="W1412" s="1909"/>
      <c r="X1412" s="1909"/>
      <c r="Y1412" s="1909"/>
      <c r="Z1412" s="1909"/>
      <c r="AA1412" s="1909"/>
      <c r="AB1412" s="1909"/>
      <c r="AC1412" s="1909"/>
      <c r="AD1412" s="1909"/>
      <c r="AE1412" s="1909"/>
      <c r="AF1412" s="1909"/>
      <c r="AG1412" s="1909"/>
      <c r="AH1412" s="1909"/>
      <c r="AI1412" s="1909"/>
      <c r="AJ1412" s="1909"/>
      <c r="AK1412" s="1909"/>
      <c r="AL1412" s="1909"/>
      <c r="AM1412" s="1909"/>
      <c r="AN1412" s="1909"/>
      <c r="AO1412" s="1909"/>
      <c r="AP1412" s="1909"/>
      <c r="AQ1412" s="1909"/>
      <c r="AR1412" s="1909"/>
      <c r="AS1412" s="1909"/>
      <c r="AT1412" s="1909"/>
      <c r="AU1412" s="1909"/>
      <c r="AV1412" s="1909"/>
      <c r="AW1412" s="1909"/>
      <c r="AX1412" s="1909"/>
      <c r="AY1412" s="1909"/>
      <c r="AZ1412" s="1909"/>
      <c r="BA1412" s="1909"/>
      <c r="BB1412" s="1909"/>
      <c r="BC1412" s="1909"/>
      <c r="BD1412" s="1909"/>
      <c r="BE1412" s="1909"/>
      <c r="BF1412" s="1909"/>
      <c r="BG1412" s="1909"/>
      <c r="BH1412" s="1909"/>
      <c r="BI1412" s="1909"/>
    </row>
    <row r="1413" spans="1:61">
      <c r="A1413" s="1956"/>
      <c r="B1413" s="1955"/>
      <c r="C1413" s="1955"/>
      <c r="D1413" s="1955"/>
      <c r="E1413" s="1955"/>
      <c r="F1413" s="1955"/>
      <c r="G1413" s="1955"/>
      <c r="H1413" s="1909"/>
      <c r="I1413" s="1909"/>
      <c r="J1413" s="1909"/>
      <c r="K1413" s="1909"/>
      <c r="L1413" s="1909"/>
      <c r="M1413" s="1909"/>
      <c r="N1413" s="1909"/>
      <c r="O1413" s="1909"/>
      <c r="P1413" s="1909"/>
      <c r="Q1413" s="1909"/>
      <c r="R1413" s="1909"/>
      <c r="S1413" s="1909"/>
      <c r="T1413" s="1909"/>
      <c r="U1413" s="1909"/>
      <c r="V1413" s="1909"/>
      <c r="W1413" s="1909"/>
      <c r="X1413" s="1909"/>
      <c r="Y1413" s="1909"/>
      <c r="Z1413" s="1909"/>
      <c r="AA1413" s="1909"/>
      <c r="AB1413" s="1909"/>
      <c r="AC1413" s="1909"/>
      <c r="AD1413" s="1909"/>
      <c r="AE1413" s="1909"/>
      <c r="AF1413" s="1909"/>
      <c r="AG1413" s="1909"/>
      <c r="AH1413" s="1909"/>
      <c r="AI1413" s="1909"/>
      <c r="AJ1413" s="1909"/>
      <c r="AK1413" s="1909"/>
      <c r="AL1413" s="1909"/>
      <c r="AM1413" s="1909"/>
      <c r="AN1413" s="1909"/>
      <c r="AO1413" s="1909"/>
      <c r="AP1413" s="1909"/>
      <c r="AQ1413" s="1909"/>
      <c r="AR1413" s="1909"/>
      <c r="AS1413" s="1909"/>
      <c r="AT1413" s="1909"/>
      <c r="AU1413" s="1909"/>
      <c r="AV1413" s="1909"/>
      <c r="AW1413" s="1909"/>
      <c r="AX1413" s="1909"/>
      <c r="AY1413" s="1909"/>
      <c r="AZ1413" s="1909"/>
      <c r="BA1413" s="1909"/>
      <c r="BB1413" s="1909"/>
      <c r="BC1413" s="1909"/>
      <c r="BD1413" s="1909"/>
      <c r="BE1413" s="1909"/>
      <c r="BF1413" s="1909"/>
      <c r="BG1413" s="1909"/>
      <c r="BH1413" s="1909"/>
      <c r="BI1413" s="1909"/>
    </row>
    <row r="1414" spans="1:61">
      <c r="A1414" s="1956"/>
      <c r="B1414" s="1955"/>
      <c r="C1414" s="1955"/>
      <c r="D1414" s="1955"/>
      <c r="E1414" s="1955"/>
      <c r="F1414" s="1955"/>
      <c r="G1414" s="1955"/>
      <c r="H1414" s="1909"/>
      <c r="I1414" s="1909"/>
      <c r="J1414" s="1909"/>
      <c r="K1414" s="1909"/>
      <c r="L1414" s="1909"/>
      <c r="M1414" s="1909"/>
      <c r="N1414" s="1909"/>
      <c r="O1414" s="1909"/>
      <c r="P1414" s="1909"/>
      <c r="Q1414" s="1909"/>
      <c r="R1414" s="1909"/>
      <c r="S1414" s="1909"/>
      <c r="T1414" s="1909"/>
      <c r="U1414" s="1909"/>
      <c r="V1414" s="1909"/>
      <c r="W1414" s="1909"/>
      <c r="X1414" s="1909"/>
      <c r="Y1414" s="1909"/>
      <c r="Z1414" s="1909"/>
      <c r="AA1414" s="1909"/>
      <c r="AB1414" s="1909"/>
      <c r="AC1414" s="1909"/>
      <c r="AD1414" s="1909"/>
      <c r="AE1414" s="1909"/>
      <c r="AF1414" s="1909"/>
      <c r="AG1414" s="1909"/>
      <c r="AH1414" s="1909"/>
      <c r="AI1414" s="1909"/>
      <c r="AJ1414" s="1909"/>
      <c r="AK1414" s="1909"/>
      <c r="AL1414" s="1909"/>
      <c r="AM1414" s="1909"/>
      <c r="AN1414" s="1909"/>
      <c r="AO1414" s="1909"/>
      <c r="AP1414" s="1909"/>
      <c r="AQ1414" s="1909"/>
      <c r="AR1414" s="1909"/>
      <c r="AS1414" s="1909"/>
      <c r="AT1414" s="1909"/>
      <c r="AU1414" s="1909"/>
      <c r="AV1414" s="1909"/>
      <c r="AW1414" s="1909"/>
      <c r="AX1414" s="1909"/>
      <c r="AY1414" s="1909"/>
      <c r="AZ1414" s="1909"/>
      <c r="BA1414" s="1909"/>
      <c r="BB1414" s="1909"/>
      <c r="BC1414" s="1909"/>
      <c r="BD1414" s="1909"/>
      <c r="BE1414" s="1909"/>
      <c r="BF1414" s="1909"/>
      <c r="BG1414" s="1909"/>
      <c r="BH1414" s="1909"/>
      <c r="BI1414" s="1909"/>
    </row>
    <row r="1415" spans="1:61">
      <c r="A1415" s="1956"/>
      <c r="B1415" s="1955"/>
      <c r="C1415" s="1955"/>
      <c r="D1415" s="1955"/>
      <c r="E1415" s="1955"/>
      <c r="F1415" s="1955"/>
      <c r="G1415" s="1955"/>
      <c r="H1415" s="1909"/>
      <c r="I1415" s="1909"/>
      <c r="J1415" s="1909"/>
      <c r="K1415" s="1909"/>
      <c r="L1415" s="1909"/>
      <c r="M1415" s="1909"/>
      <c r="N1415" s="1909"/>
      <c r="O1415" s="1909"/>
      <c r="P1415" s="1909"/>
      <c r="Q1415" s="1909"/>
      <c r="R1415" s="1909"/>
      <c r="S1415" s="1909"/>
      <c r="T1415" s="1909"/>
      <c r="U1415" s="1909"/>
      <c r="V1415" s="1909"/>
      <c r="W1415" s="1909"/>
      <c r="X1415" s="1909"/>
      <c r="Y1415" s="1909"/>
      <c r="Z1415" s="1909"/>
      <c r="AA1415" s="1909"/>
      <c r="AB1415" s="1909"/>
      <c r="AC1415" s="1909"/>
      <c r="AD1415" s="1909"/>
      <c r="AE1415" s="1909"/>
      <c r="AF1415" s="1909"/>
      <c r="AG1415" s="1909"/>
      <c r="AH1415" s="1909"/>
      <c r="AI1415" s="1909"/>
      <c r="AJ1415" s="1909"/>
      <c r="AK1415" s="1909"/>
      <c r="AL1415" s="1909"/>
      <c r="AM1415" s="1909"/>
      <c r="AN1415" s="1909"/>
      <c r="AO1415" s="1909"/>
      <c r="AP1415" s="1909"/>
      <c r="AQ1415" s="1909"/>
      <c r="AR1415" s="1909"/>
      <c r="AS1415" s="1909"/>
      <c r="AT1415" s="1909"/>
      <c r="AU1415" s="1909"/>
      <c r="AV1415" s="1909"/>
      <c r="AW1415" s="1909"/>
      <c r="AX1415" s="1909"/>
      <c r="AY1415" s="1909"/>
      <c r="AZ1415" s="1909"/>
      <c r="BA1415" s="1909"/>
      <c r="BB1415" s="1909"/>
      <c r="BC1415" s="1909"/>
      <c r="BD1415" s="1909"/>
      <c r="BE1415" s="1909"/>
      <c r="BF1415" s="1909"/>
      <c r="BG1415" s="1909"/>
      <c r="BH1415" s="1909"/>
      <c r="BI1415" s="1909"/>
    </row>
    <row r="1416" spans="1:61">
      <c r="A1416" s="1956"/>
      <c r="B1416" s="1955"/>
      <c r="C1416" s="1955"/>
      <c r="D1416" s="1955"/>
      <c r="E1416" s="1955"/>
      <c r="F1416" s="1955"/>
      <c r="G1416" s="1955"/>
      <c r="H1416" s="1909"/>
      <c r="I1416" s="1909"/>
      <c r="J1416" s="1909"/>
      <c r="K1416" s="1909"/>
      <c r="L1416" s="1909"/>
      <c r="M1416" s="1909"/>
      <c r="N1416" s="1909"/>
      <c r="O1416" s="1909"/>
      <c r="P1416" s="1909"/>
      <c r="Q1416" s="1909"/>
      <c r="R1416" s="1909"/>
      <c r="S1416" s="1909"/>
      <c r="T1416" s="1909"/>
      <c r="U1416" s="1909"/>
      <c r="V1416" s="1909"/>
      <c r="W1416" s="1909"/>
      <c r="X1416" s="1909"/>
      <c r="Y1416" s="1909"/>
      <c r="Z1416" s="1909"/>
      <c r="AA1416" s="1909"/>
      <c r="AB1416" s="1909"/>
      <c r="AC1416" s="1909"/>
      <c r="AD1416" s="1909"/>
      <c r="AE1416" s="1909"/>
      <c r="AF1416" s="1909"/>
      <c r="AG1416" s="1909"/>
      <c r="AH1416" s="1909"/>
      <c r="AI1416" s="1909"/>
      <c r="AJ1416" s="1909"/>
      <c r="AK1416" s="1909"/>
      <c r="AL1416" s="1909"/>
      <c r="AM1416" s="1909"/>
      <c r="AN1416" s="1909"/>
      <c r="AO1416" s="1909"/>
      <c r="AP1416" s="1909"/>
      <c r="AQ1416" s="1909"/>
      <c r="AR1416" s="1909"/>
      <c r="AS1416" s="1909"/>
      <c r="AT1416" s="1909"/>
      <c r="AU1416" s="1909"/>
      <c r="AV1416" s="1909"/>
      <c r="AW1416" s="1909"/>
      <c r="AX1416" s="1909"/>
      <c r="AY1416" s="1909"/>
      <c r="AZ1416" s="1909"/>
      <c r="BA1416" s="1909"/>
      <c r="BB1416" s="1909"/>
      <c r="BC1416" s="1909"/>
      <c r="BD1416" s="1909"/>
      <c r="BE1416" s="1909"/>
      <c r="BF1416" s="1909"/>
      <c r="BG1416" s="1909"/>
      <c r="BH1416" s="1909"/>
      <c r="BI1416" s="1909"/>
    </row>
    <row r="1417" spans="1:61">
      <c r="A1417" s="1956"/>
      <c r="B1417" s="1955"/>
      <c r="C1417" s="1955"/>
      <c r="D1417" s="1955"/>
      <c r="E1417" s="1955"/>
      <c r="F1417" s="1955"/>
      <c r="G1417" s="1955"/>
      <c r="H1417" s="1909"/>
      <c r="I1417" s="1909"/>
      <c r="J1417" s="1909"/>
      <c r="K1417" s="1909"/>
      <c r="L1417" s="1909"/>
      <c r="M1417" s="1909"/>
      <c r="N1417" s="1909"/>
      <c r="O1417" s="1909"/>
      <c r="P1417" s="1909"/>
      <c r="Q1417" s="1909"/>
      <c r="R1417" s="1909"/>
      <c r="S1417" s="1909"/>
      <c r="T1417" s="1909"/>
      <c r="U1417" s="1909"/>
      <c r="V1417" s="1909"/>
      <c r="W1417" s="1909"/>
      <c r="X1417" s="1909"/>
      <c r="Y1417" s="1909"/>
      <c r="Z1417" s="1909"/>
      <c r="AA1417" s="1909"/>
      <c r="AB1417" s="1909"/>
      <c r="AC1417" s="1909"/>
      <c r="AD1417" s="1909"/>
      <c r="AE1417" s="1909"/>
      <c r="AF1417" s="1909"/>
      <c r="AG1417" s="1909"/>
      <c r="AH1417" s="1909"/>
      <c r="AI1417" s="1909"/>
      <c r="AJ1417" s="1909"/>
      <c r="AK1417" s="1909"/>
      <c r="AL1417" s="1909"/>
      <c r="AM1417" s="1909"/>
      <c r="AN1417" s="1909"/>
      <c r="AO1417" s="1909"/>
      <c r="AP1417" s="1909"/>
      <c r="AQ1417" s="1909"/>
      <c r="AR1417" s="1909"/>
      <c r="AS1417" s="1909"/>
      <c r="AT1417" s="1909"/>
      <c r="AU1417" s="1909"/>
      <c r="AV1417" s="1909"/>
      <c r="AW1417" s="1909"/>
      <c r="AX1417" s="1909"/>
      <c r="AY1417" s="1909"/>
      <c r="AZ1417" s="1909"/>
      <c r="BA1417" s="1909"/>
      <c r="BB1417" s="1909"/>
      <c r="BC1417" s="1909"/>
      <c r="BD1417" s="1909"/>
      <c r="BE1417" s="1909"/>
      <c r="BF1417" s="1909"/>
      <c r="BG1417" s="1909"/>
      <c r="BH1417" s="1909"/>
      <c r="BI1417" s="1909"/>
    </row>
    <row r="1418" spans="1:61">
      <c r="A1418" s="1956"/>
      <c r="B1418" s="1955"/>
      <c r="C1418" s="1955"/>
      <c r="D1418" s="1955"/>
      <c r="E1418" s="1955"/>
      <c r="F1418" s="1955"/>
      <c r="G1418" s="1955"/>
      <c r="H1418" s="1909"/>
      <c r="I1418" s="1909"/>
      <c r="J1418" s="1909"/>
      <c r="K1418" s="1909"/>
      <c r="L1418" s="1909"/>
      <c r="M1418" s="1909"/>
      <c r="N1418" s="1909"/>
      <c r="O1418" s="1909"/>
      <c r="P1418" s="1909"/>
      <c r="Q1418" s="1909"/>
      <c r="R1418" s="1909"/>
      <c r="S1418" s="1909"/>
      <c r="T1418" s="1909"/>
      <c r="U1418" s="1909"/>
      <c r="V1418" s="1909"/>
      <c r="W1418" s="1909"/>
      <c r="X1418" s="1909"/>
      <c r="Y1418" s="1909"/>
      <c r="Z1418" s="1909"/>
      <c r="AA1418" s="1909"/>
      <c r="AB1418" s="1909"/>
      <c r="AC1418" s="1909"/>
      <c r="AD1418" s="1909"/>
      <c r="AE1418" s="1909"/>
      <c r="AF1418" s="1909"/>
      <c r="AG1418" s="1909"/>
      <c r="AH1418" s="1909"/>
      <c r="AI1418" s="1909"/>
      <c r="AJ1418" s="1909"/>
      <c r="AK1418" s="1909"/>
      <c r="AL1418" s="1909"/>
      <c r="AM1418" s="1909"/>
      <c r="AN1418" s="1909"/>
      <c r="AO1418" s="1909"/>
      <c r="AP1418" s="1909"/>
      <c r="AQ1418" s="1909"/>
      <c r="AR1418" s="1909"/>
      <c r="AS1418" s="1909"/>
      <c r="AT1418" s="1909"/>
      <c r="AU1418" s="1909"/>
      <c r="AV1418" s="1909"/>
      <c r="AW1418" s="1909"/>
      <c r="AX1418" s="1909"/>
      <c r="AY1418" s="1909"/>
      <c r="AZ1418" s="1909"/>
      <c r="BA1418" s="1909"/>
      <c r="BB1418" s="1909"/>
      <c r="BC1418" s="1909"/>
      <c r="BD1418" s="1909"/>
      <c r="BE1418" s="1909"/>
      <c r="BF1418" s="1909"/>
      <c r="BG1418" s="1909"/>
      <c r="BH1418" s="1909"/>
      <c r="BI1418" s="1909"/>
    </row>
    <row r="1419" spans="1:61">
      <c r="A1419" s="1956"/>
      <c r="B1419" s="1955"/>
      <c r="C1419" s="1955"/>
      <c r="D1419" s="1955"/>
      <c r="E1419" s="1955"/>
      <c r="F1419" s="1955"/>
      <c r="G1419" s="1955"/>
      <c r="H1419" s="1909"/>
      <c r="I1419" s="1909"/>
      <c r="J1419" s="1909"/>
      <c r="K1419" s="1909"/>
      <c r="L1419" s="1909"/>
      <c r="M1419" s="1909"/>
      <c r="N1419" s="1909"/>
      <c r="O1419" s="1909"/>
      <c r="P1419" s="1909"/>
      <c r="Q1419" s="1909"/>
      <c r="R1419" s="1909"/>
      <c r="S1419" s="1909"/>
      <c r="T1419" s="1909"/>
      <c r="U1419" s="1909"/>
      <c r="V1419" s="1909"/>
      <c r="W1419" s="1909"/>
      <c r="X1419" s="1909"/>
      <c r="Y1419" s="1909"/>
      <c r="Z1419" s="1909"/>
      <c r="AA1419" s="1909"/>
      <c r="AB1419" s="1909"/>
      <c r="AC1419" s="1909"/>
      <c r="AD1419" s="1909"/>
      <c r="AE1419" s="1909"/>
      <c r="AF1419" s="1909"/>
      <c r="AG1419" s="1909"/>
      <c r="AH1419" s="1909"/>
      <c r="AI1419" s="1909"/>
      <c r="AJ1419" s="1909"/>
      <c r="AK1419" s="1909"/>
      <c r="AL1419" s="1909"/>
      <c r="AM1419" s="1909"/>
      <c r="AN1419" s="1909"/>
      <c r="AO1419" s="1909"/>
      <c r="AP1419" s="1909"/>
      <c r="AQ1419" s="1909"/>
      <c r="AR1419" s="1909"/>
      <c r="AS1419" s="1909"/>
      <c r="AT1419" s="1909"/>
      <c r="AU1419" s="1909"/>
      <c r="AV1419" s="1909"/>
      <c r="AW1419" s="1909"/>
      <c r="AX1419" s="1909"/>
      <c r="AY1419" s="1909"/>
      <c r="AZ1419" s="1909"/>
      <c r="BA1419" s="1909"/>
      <c r="BB1419" s="1909"/>
      <c r="BC1419" s="1909"/>
      <c r="BD1419" s="1909"/>
      <c r="BE1419" s="1909"/>
      <c r="BF1419" s="1909"/>
      <c r="BG1419" s="1909"/>
      <c r="BH1419" s="1909"/>
      <c r="BI1419" s="1909"/>
    </row>
    <row r="1420" spans="1:61">
      <c r="A1420" s="1956"/>
      <c r="B1420" s="1955"/>
      <c r="C1420" s="1955"/>
      <c r="D1420" s="1955"/>
      <c r="E1420" s="1955"/>
      <c r="F1420" s="1955"/>
      <c r="G1420" s="1955"/>
      <c r="H1420" s="1909"/>
      <c r="I1420" s="1909"/>
      <c r="J1420" s="1909"/>
      <c r="K1420" s="1909"/>
      <c r="L1420" s="1909"/>
      <c r="M1420" s="1909"/>
      <c r="N1420" s="1909"/>
      <c r="O1420" s="1909"/>
      <c r="P1420" s="1909"/>
      <c r="Q1420" s="1909"/>
      <c r="R1420" s="1909"/>
      <c r="S1420" s="1909"/>
      <c r="T1420" s="1909"/>
      <c r="U1420" s="1909"/>
      <c r="V1420" s="1909"/>
      <c r="W1420" s="1909"/>
      <c r="X1420" s="1909"/>
      <c r="Y1420" s="1909"/>
      <c r="Z1420" s="1909"/>
      <c r="AA1420" s="1909"/>
      <c r="AB1420" s="1909"/>
      <c r="AC1420" s="1909"/>
      <c r="AD1420" s="1909"/>
      <c r="AE1420" s="1909"/>
      <c r="AF1420" s="1909"/>
      <c r="AG1420" s="1909"/>
      <c r="AH1420" s="1909"/>
      <c r="AI1420" s="1909"/>
      <c r="AJ1420" s="1909"/>
      <c r="AK1420" s="1909"/>
      <c r="AL1420" s="1909"/>
      <c r="AM1420" s="1909"/>
      <c r="AN1420" s="1909"/>
      <c r="AO1420" s="1909"/>
      <c r="AP1420" s="1909"/>
      <c r="AQ1420" s="1909"/>
      <c r="AR1420" s="1909"/>
      <c r="AS1420" s="1909"/>
      <c r="AT1420" s="1909"/>
      <c r="AU1420" s="1909"/>
      <c r="AV1420" s="1909"/>
      <c r="AW1420" s="1909"/>
      <c r="AX1420" s="1909"/>
      <c r="AY1420" s="1909"/>
      <c r="AZ1420" s="1909"/>
      <c r="BA1420" s="1909"/>
      <c r="BB1420" s="1909"/>
      <c r="BC1420" s="1909"/>
      <c r="BD1420" s="1909"/>
      <c r="BE1420" s="1909"/>
      <c r="BF1420" s="1909"/>
      <c r="BG1420" s="1909"/>
      <c r="BH1420" s="1909"/>
      <c r="BI1420" s="1909"/>
    </row>
    <row r="1421" spans="1:61">
      <c r="A1421" s="1956"/>
      <c r="B1421" s="1955"/>
      <c r="C1421" s="1955"/>
      <c r="D1421" s="1955"/>
      <c r="E1421" s="1955"/>
      <c r="F1421" s="1955"/>
      <c r="G1421" s="1955"/>
      <c r="H1421" s="1909"/>
      <c r="I1421" s="1909"/>
      <c r="J1421" s="1909"/>
      <c r="K1421" s="1909"/>
      <c r="L1421" s="1909"/>
      <c r="M1421" s="1909"/>
      <c r="N1421" s="1909"/>
      <c r="O1421" s="1909"/>
      <c r="P1421" s="1909"/>
      <c r="Q1421" s="1909"/>
      <c r="R1421" s="1909"/>
      <c r="S1421" s="1909"/>
      <c r="T1421" s="1909"/>
      <c r="U1421" s="1909"/>
      <c r="V1421" s="1909"/>
      <c r="W1421" s="1909"/>
      <c r="X1421" s="1909"/>
      <c r="Y1421" s="1909"/>
      <c r="Z1421" s="1909"/>
      <c r="AA1421" s="1909"/>
      <c r="AB1421" s="1909"/>
      <c r="AC1421" s="1909"/>
      <c r="AD1421" s="1909"/>
      <c r="AE1421" s="1909"/>
      <c r="AF1421" s="1909"/>
      <c r="AG1421" s="1909"/>
      <c r="AH1421" s="1909"/>
      <c r="AI1421" s="1909"/>
      <c r="AJ1421" s="1909"/>
      <c r="AK1421" s="1909"/>
      <c r="AL1421" s="1909"/>
      <c r="AM1421" s="1909"/>
      <c r="AN1421" s="1909"/>
      <c r="AO1421" s="1909"/>
      <c r="AP1421" s="1909"/>
      <c r="AQ1421" s="1909"/>
      <c r="AR1421" s="1909"/>
      <c r="AS1421" s="1909"/>
      <c r="AT1421" s="1909"/>
      <c r="AU1421" s="1909"/>
      <c r="AV1421" s="1909"/>
      <c r="AW1421" s="1909"/>
      <c r="AX1421" s="1909"/>
      <c r="AY1421" s="1909"/>
      <c r="AZ1421" s="1909"/>
      <c r="BA1421" s="1909"/>
      <c r="BB1421" s="1909"/>
      <c r="BC1421" s="1909"/>
      <c r="BD1421" s="1909"/>
      <c r="BE1421" s="1909"/>
      <c r="BF1421" s="1909"/>
      <c r="BG1421" s="1909"/>
      <c r="BH1421" s="1909"/>
      <c r="BI1421" s="1909"/>
    </row>
    <row r="1422" spans="1:61">
      <c r="A1422" s="1956"/>
      <c r="B1422" s="1955"/>
      <c r="C1422" s="1955"/>
      <c r="D1422" s="1955"/>
      <c r="E1422" s="1955"/>
      <c r="F1422" s="1955"/>
      <c r="G1422" s="1955"/>
      <c r="H1422" s="1909"/>
      <c r="I1422" s="1909"/>
      <c r="J1422" s="1909"/>
      <c r="K1422" s="1909"/>
      <c r="L1422" s="1909"/>
      <c r="M1422" s="1909"/>
      <c r="N1422" s="1909"/>
      <c r="O1422" s="1909"/>
      <c r="P1422" s="1909"/>
      <c r="Q1422" s="1909"/>
      <c r="R1422" s="1909"/>
      <c r="S1422" s="1909"/>
      <c r="T1422" s="1909"/>
      <c r="U1422" s="1909"/>
      <c r="V1422" s="1909"/>
      <c r="W1422" s="1909"/>
      <c r="X1422" s="1909"/>
      <c r="Y1422" s="1909"/>
      <c r="Z1422" s="1909"/>
      <c r="AA1422" s="1909"/>
      <c r="AB1422" s="1909"/>
      <c r="AC1422" s="1909"/>
      <c r="AD1422" s="1909"/>
      <c r="AE1422" s="1909"/>
      <c r="AF1422" s="1909"/>
      <c r="AG1422" s="1909"/>
      <c r="AH1422" s="1909"/>
      <c r="AI1422" s="1909"/>
      <c r="AJ1422" s="1909"/>
      <c r="AK1422" s="1909"/>
      <c r="AL1422" s="1909"/>
      <c r="AM1422" s="1909"/>
      <c r="AN1422" s="1909"/>
      <c r="AO1422" s="1909"/>
      <c r="AP1422" s="1909"/>
      <c r="AQ1422" s="1909"/>
      <c r="AR1422" s="1909"/>
      <c r="AS1422" s="1909"/>
      <c r="AT1422" s="1909"/>
      <c r="AU1422" s="1909"/>
      <c r="AV1422" s="1909"/>
      <c r="AW1422" s="1909"/>
      <c r="AX1422" s="1909"/>
      <c r="AY1422" s="1909"/>
      <c r="AZ1422" s="1909"/>
      <c r="BA1422" s="1909"/>
      <c r="BB1422" s="1909"/>
      <c r="BC1422" s="1909"/>
      <c r="BD1422" s="1909"/>
      <c r="BE1422" s="1909"/>
      <c r="BF1422" s="1909"/>
      <c r="BG1422" s="1909"/>
      <c r="BH1422" s="1909"/>
      <c r="BI1422" s="1909"/>
    </row>
    <row r="1423" spans="1:61">
      <c r="A1423" s="1956"/>
      <c r="B1423" s="1955"/>
      <c r="C1423" s="1955"/>
      <c r="D1423" s="1955"/>
      <c r="E1423" s="1955"/>
      <c r="F1423" s="1955"/>
      <c r="G1423" s="1955"/>
      <c r="H1423" s="1909"/>
      <c r="I1423" s="1909"/>
      <c r="J1423" s="1909"/>
      <c r="K1423" s="1909"/>
      <c r="L1423" s="1909"/>
      <c r="M1423" s="1909"/>
      <c r="N1423" s="1909"/>
      <c r="O1423" s="1909"/>
      <c r="P1423" s="1909"/>
      <c r="Q1423" s="1909"/>
      <c r="R1423" s="1909"/>
      <c r="S1423" s="1909"/>
      <c r="T1423" s="1909"/>
      <c r="U1423" s="1909"/>
      <c r="V1423" s="1909"/>
      <c r="W1423" s="1909"/>
      <c r="X1423" s="1909"/>
      <c r="Y1423" s="1909"/>
      <c r="Z1423" s="1909"/>
      <c r="AA1423" s="1909"/>
      <c r="AB1423" s="1909"/>
      <c r="AC1423" s="1909"/>
      <c r="AD1423" s="1909"/>
      <c r="AE1423" s="1909"/>
      <c r="AF1423" s="1909"/>
      <c r="AG1423" s="1909"/>
      <c r="AH1423" s="1909"/>
      <c r="AI1423" s="1909"/>
      <c r="AJ1423" s="1909"/>
      <c r="AK1423" s="1909"/>
      <c r="AL1423" s="1909"/>
      <c r="AM1423" s="1909"/>
      <c r="AN1423" s="1909"/>
      <c r="AO1423" s="1909"/>
      <c r="AP1423" s="1909"/>
      <c r="AQ1423" s="1909"/>
      <c r="AR1423" s="1909"/>
      <c r="AS1423" s="1909"/>
      <c r="AT1423" s="1909"/>
      <c r="AU1423" s="1909"/>
      <c r="AV1423" s="1909"/>
      <c r="AW1423" s="1909"/>
      <c r="AX1423" s="1909"/>
      <c r="AY1423" s="1909"/>
      <c r="AZ1423" s="1909"/>
      <c r="BA1423" s="1909"/>
      <c r="BB1423" s="1909"/>
      <c r="BC1423" s="1909"/>
      <c r="BD1423" s="1909"/>
      <c r="BE1423" s="1909"/>
      <c r="BF1423" s="1909"/>
      <c r="BG1423" s="1909"/>
      <c r="BH1423" s="1909"/>
      <c r="BI1423" s="1909"/>
    </row>
    <row r="1424" spans="1:61">
      <c r="A1424" s="1956"/>
      <c r="B1424" s="1955"/>
      <c r="C1424" s="1955"/>
      <c r="D1424" s="1955"/>
      <c r="E1424" s="1955"/>
      <c r="F1424" s="1955"/>
      <c r="G1424" s="1955"/>
      <c r="H1424" s="1909"/>
      <c r="I1424" s="1909"/>
      <c r="J1424" s="1909"/>
      <c r="K1424" s="1909"/>
      <c r="L1424" s="1909"/>
      <c r="M1424" s="1909"/>
      <c r="N1424" s="1909"/>
      <c r="O1424" s="1909"/>
      <c r="P1424" s="1909"/>
      <c r="Q1424" s="1909"/>
      <c r="R1424" s="1909"/>
      <c r="S1424" s="1909"/>
      <c r="T1424" s="1909"/>
      <c r="U1424" s="1909"/>
      <c r="V1424" s="1909"/>
      <c r="W1424" s="1909"/>
      <c r="X1424" s="1909"/>
      <c r="Y1424" s="1909"/>
      <c r="Z1424" s="1909"/>
      <c r="AA1424" s="1909"/>
      <c r="AB1424" s="1909"/>
      <c r="AC1424" s="1909"/>
      <c r="AD1424" s="1909"/>
      <c r="AE1424" s="1909"/>
      <c r="AF1424" s="1909"/>
      <c r="AG1424" s="1909"/>
      <c r="AH1424" s="1909"/>
      <c r="AI1424" s="1909"/>
      <c r="AJ1424" s="1909"/>
      <c r="AK1424" s="1909"/>
      <c r="AL1424" s="1909"/>
      <c r="AM1424" s="1909"/>
      <c r="AN1424" s="1909"/>
      <c r="AO1424" s="1909"/>
      <c r="AP1424" s="1909"/>
      <c r="AQ1424" s="1909"/>
      <c r="AR1424" s="1909"/>
      <c r="AS1424" s="1909"/>
      <c r="AT1424" s="1909"/>
      <c r="AU1424" s="1909"/>
      <c r="AV1424" s="1909"/>
      <c r="AW1424" s="1909"/>
      <c r="AX1424" s="1909"/>
      <c r="AY1424" s="1909"/>
      <c r="AZ1424" s="1909"/>
      <c r="BA1424" s="1909"/>
      <c r="BB1424" s="1909"/>
      <c r="BC1424" s="1909"/>
      <c r="BD1424" s="1909"/>
      <c r="BE1424" s="1909"/>
      <c r="BF1424" s="1909"/>
      <c r="BG1424" s="1909"/>
      <c r="BH1424" s="1909"/>
      <c r="BI1424" s="1909"/>
    </row>
    <row r="1425" spans="1:61">
      <c r="A1425" s="1956"/>
      <c r="B1425" s="1955"/>
      <c r="C1425" s="1955"/>
      <c r="D1425" s="1955"/>
      <c r="E1425" s="1955"/>
      <c r="F1425" s="1955"/>
      <c r="G1425" s="1955"/>
      <c r="H1425" s="1909"/>
      <c r="I1425" s="1909"/>
      <c r="J1425" s="1909"/>
      <c r="K1425" s="1909"/>
      <c r="L1425" s="1909"/>
      <c r="M1425" s="1909"/>
      <c r="N1425" s="1909"/>
      <c r="O1425" s="1909"/>
      <c r="P1425" s="1909"/>
      <c r="Q1425" s="1909"/>
      <c r="R1425" s="1909"/>
      <c r="S1425" s="1909"/>
      <c r="T1425" s="1909"/>
      <c r="U1425" s="1909"/>
      <c r="V1425" s="1909"/>
      <c r="W1425" s="1909"/>
      <c r="X1425" s="1909"/>
      <c r="Y1425" s="1909"/>
      <c r="Z1425" s="1909"/>
      <c r="AA1425" s="1909"/>
      <c r="AB1425" s="1909"/>
      <c r="AC1425" s="1909"/>
      <c r="AD1425" s="1909"/>
      <c r="AE1425" s="1909"/>
      <c r="AF1425" s="1909"/>
      <c r="AG1425" s="1909"/>
      <c r="AH1425" s="1909"/>
      <c r="AI1425" s="1909"/>
      <c r="AJ1425" s="1909"/>
      <c r="AK1425" s="1909"/>
      <c r="AL1425" s="1909"/>
      <c r="AM1425" s="1909"/>
      <c r="AN1425" s="1909"/>
      <c r="AO1425" s="1909"/>
      <c r="AP1425" s="1909"/>
      <c r="AQ1425" s="1909"/>
      <c r="AR1425" s="1909"/>
      <c r="AS1425" s="1909"/>
      <c r="AT1425" s="1909"/>
      <c r="AU1425" s="1909"/>
      <c r="AV1425" s="1909"/>
      <c r="AW1425" s="1909"/>
      <c r="AX1425" s="1909"/>
      <c r="AY1425" s="1909"/>
      <c r="AZ1425" s="1909"/>
      <c r="BA1425" s="1909"/>
      <c r="BB1425" s="1909"/>
      <c r="BC1425" s="1909"/>
      <c r="BD1425" s="1909"/>
      <c r="BE1425" s="1909"/>
      <c r="BF1425" s="1909"/>
      <c r="BG1425" s="1909"/>
      <c r="BH1425" s="1909"/>
      <c r="BI1425" s="1909"/>
    </row>
    <row r="1426" spans="1:61">
      <c r="A1426" s="1956"/>
      <c r="B1426" s="1955"/>
      <c r="C1426" s="1955"/>
      <c r="D1426" s="1955"/>
      <c r="E1426" s="1955"/>
      <c r="F1426" s="1955"/>
      <c r="G1426" s="1955"/>
      <c r="H1426" s="1909"/>
      <c r="I1426" s="1909"/>
      <c r="J1426" s="1909"/>
      <c r="K1426" s="1909"/>
      <c r="L1426" s="1909"/>
      <c r="M1426" s="1909"/>
      <c r="N1426" s="1909"/>
      <c r="O1426" s="1909"/>
      <c r="P1426" s="1909"/>
      <c r="Q1426" s="1909"/>
      <c r="R1426" s="1909"/>
      <c r="S1426" s="1909"/>
      <c r="T1426" s="1909"/>
      <c r="U1426" s="1909"/>
      <c r="V1426" s="1909"/>
      <c r="W1426" s="1909"/>
      <c r="X1426" s="1909"/>
      <c r="Y1426" s="1909"/>
      <c r="Z1426" s="1909"/>
      <c r="AA1426" s="1909"/>
      <c r="AB1426" s="1909"/>
      <c r="AC1426" s="1909"/>
      <c r="AD1426" s="1909"/>
      <c r="AE1426" s="1909"/>
      <c r="AF1426" s="1909"/>
      <c r="AG1426" s="1909"/>
      <c r="AH1426" s="1909"/>
      <c r="AI1426" s="1909"/>
      <c r="AJ1426" s="1909"/>
      <c r="AK1426" s="1909"/>
      <c r="AL1426" s="1909"/>
      <c r="AM1426" s="1909"/>
      <c r="AN1426" s="1909"/>
      <c r="AO1426" s="1909"/>
      <c r="AP1426" s="1909"/>
      <c r="AQ1426" s="1909"/>
      <c r="AR1426" s="1909"/>
      <c r="AS1426" s="1909"/>
      <c r="AT1426" s="1909"/>
      <c r="AU1426" s="1909"/>
      <c r="AV1426" s="1909"/>
      <c r="AW1426" s="1909"/>
      <c r="AX1426" s="1909"/>
      <c r="AY1426" s="1909"/>
      <c r="AZ1426" s="1909"/>
      <c r="BA1426" s="1909"/>
      <c r="BB1426" s="1909"/>
      <c r="BC1426" s="1909"/>
      <c r="BD1426" s="1909"/>
      <c r="BE1426" s="1909"/>
      <c r="BF1426" s="1909"/>
      <c r="BG1426" s="1909"/>
      <c r="BH1426" s="1909"/>
      <c r="BI1426" s="1909"/>
    </row>
    <row r="1427" spans="1:61">
      <c r="A1427" s="1956"/>
      <c r="B1427" s="1955"/>
      <c r="C1427" s="1955"/>
      <c r="D1427" s="1955"/>
      <c r="E1427" s="1955"/>
      <c r="F1427" s="1955"/>
      <c r="G1427" s="1955"/>
      <c r="H1427" s="1909"/>
      <c r="I1427" s="1909"/>
      <c r="J1427" s="1909"/>
      <c r="K1427" s="1909"/>
      <c r="L1427" s="1909"/>
      <c r="M1427" s="1909"/>
      <c r="N1427" s="1909"/>
      <c r="O1427" s="1909"/>
      <c r="P1427" s="1909"/>
      <c r="Q1427" s="1909"/>
      <c r="R1427" s="1909"/>
      <c r="S1427" s="1909"/>
      <c r="T1427" s="1909"/>
      <c r="U1427" s="1909"/>
      <c r="V1427" s="1909"/>
      <c r="W1427" s="1909"/>
      <c r="X1427" s="1909"/>
      <c r="Y1427" s="1909"/>
      <c r="Z1427" s="1909"/>
      <c r="AA1427" s="1909"/>
      <c r="AB1427" s="1909"/>
      <c r="AC1427" s="1909"/>
      <c r="AD1427" s="1909"/>
      <c r="AE1427" s="1909"/>
      <c r="AF1427" s="1909"/>
      <c r="AG1427" s="1909"/>
      <c r="AH1427" s="1909"/>
      <c r="AI1427" s="1909"/>
      <c r="AJ1427" s="1909"/>
      <c r="AK1427" s="1909"/>
      <c r="AL1427" s="1909"/>
      <c r="AM1427" s="1909"/>
      <c r="AN1427" s="1909"/>
      <c r="AO1427" s="1909"/>
      <c r="AP1427" s="1909"/>
      <c r="AQ1427" s="1909"/>
      <c r="AR1427" s="1909"/>
      <c r="AS1427" s="1909"/>
      <c r="AT1427" s="1909"/>
      <c r="AU1427" s="1909"/>
      <c r="AV1427" s="1909"/>
      <c r="AW1427" s="1909"/>
      <c r="AX1427" s="1909"/>
      <c r="AY1427" s="1909"/>
      <c r="AZ1427" s="1909"/>
      <c r="BA1427" s="1909"/>
      <c r="BB1427" s="1909"/>
      <c r="BC1427" s="1909"/>
      <c r="BD1427" s="1909"/>
      <c r="BE1427" s="1909"/>
      <c r="BF1427" s="1909"/>
      <c r="BG1427" s="1909"/>
      <c r="BH1427" s="1909"/>
      <c r="BI1427" s="1909"/>
    </row>
    <row r="1428" spans="1:61">
      <c r="A1428" s="1956"/>
      <c r="B1428" s="1955"/>
      <c r="C1428" s="1955"/>
      <c r="D1428" s="1955"/>
      <c r="E1428" s="1955"/>
      <c r="F1428" s="1955"/>
      <c r="G1428" s="1955"/>
      <c r="H1428" s="1909"/>
      <c r="I1428" s="1909"/>
      <c r="J1428" s="1909"/>
      <c r="K1428" s="1909"/>
      <c r="L1428" s="1909"/>
      <c r="M1428" s="1909"/>
      <c r="N1428" s="1909"/>
      <c r="O1428" s="1909"/>
      <c r="P1428" s="1909"/>
      <c r="Q1428" s="1909"/>
      <c r="R1428" s="1909"/>
      <c r="S1428" s="1909"/>
      <c r="T1428" s="1909"/>
      <c r="U1428" s="1909"/>
      <c r="V1428" s="1909"/>
      <c r="W1428" s="1909"/>
      <c r="X1428" s="1909"/>
      <c r="Y1428" s="1909"/>
      <c r="Z1428" s="1909"/>
      <c r="AA1428" s="1909"/>
      <c r="AB1428" s="1909"/>
      <c r="AC1428" s="1909"/>
      <c r="AD1428" s="1909"/>
      <c r="AE1428" s="1909"/>
      <c r="AF1428" s="1909"/>
      <c r="AG1428" s="1909"/>
      <c r="AH1428" s="1909"/>
      <c r="AI1428" s="1909"/>
      <c r="AJ1428" s="1909"/>
      <c r="AK1428" s="1909"/>
      <c r="AL1428" s="1909"/>
      <c r="AM1428" s="1909"/>
      <c r="AN1428" s="1909"/>
      <c r="AO1428" s="1909"/>
      <c r="AP1428" s="1909"/>
      <c r="AQ1428" s="1909"/>
      <c r="AR1428" s="1909"/>
      <c r="AS1428" s="1909"/>
      <c r="AT1428" s="1909"/>
      <c r="AU1428" s="1909"/>
      <c r="AV1428" s="1909"/>
      <c r="AW1428" s="1909"/>
      <c r="AX1428" s="1909"/>
      <c r="AY1428" s="1909"/>
      <c r="AZ1428" s="1909"/>
      <c r="BA1428" s="1909"/>
      <c r="BB1428" s="1909"/>
      <c r="BC1428" s="1909"/>
      <c r="BD1428" s="1909"/>
      <c r="BE1428" s="1909"/>
      <c r="BF1428" s="1909"/>
      <c r="BG1428" s="1909"/>
      <c r="BH1428" s="1909"/>
      <c r="BI1428" s="1909"/>
    </row>
    <row r="1429" spans="1:61">
      <c r="A1429" s="1956"/>
      <c r="B1429" s="1955"/>
      <c r="C1429" s="1955"/>
      <c r="D1429" s="1955"/>
      <c r="E1429" s="1955"/>
      <c r="F1429" s="1955"/>
      <c r="G1429" s="1955"/>
      <c r="H1429" s="1909"/>
      <c r="I1429" s="1909"/>
      <c r="J1429" s="1909"/>
      <c r="K1429" s="1909"/>
      <c r="L1429" s="1909"/>
      <c r="M1429" s="1909"/>
      <c r="N1429" s="1909"/>
      <c r="O1429" s="1909"/>
      <c r="P1429" s="1909"/>
      <c r="Q1429" s="1909"/>
      <c r="R1429" s="1909"/>
      <c r="S1429" s="1909"/>
      <c r="T1429" s="1909"/>
      <c r="U1429" s="1909"/>
      <c r="V1429" s="1909"/>
      <c r="W1429" s="1909"/>
      <c r="X1429" s="1909"/>
      <c r="Y1429" s="1909"/>
      <c r="Z1429" s="1909"/>
      <c r="AA1429" s="1909"/>
      <c r="AB1429" s="1909"/>
      <c r="AC1429" s="1909"/>
      <c r="AD1429" s="1909"/>
      <c r="AE1429" s="1909"/>
      <c r="AF1429" s="1909"/>
      <c r="AG1429" s="1909"/>
      <c r="AH1429" s="1909"/>
      <c r="AI1429" s="1909"/>
      <c r="AJ1429" s="1909"/>
      <c r="AK1429" s="1909"/>
      <c r="AL1429" s="1909"/>
      <c r="AM1429" s="1909"/>
      <c r="AN1429" s="1909"/>
      <c r="AO1429" s="1909"/>
      <c r="AP1429" s="1909"/>
      <c r="AQ1429" s="1909"/>
      <c r="AR1429" s="1909"/>
      <c r="AS1429" s="1909"/>
      <c r="AT1429" s="1909"/>
      <c r="AU1429" s="1909"/>
      <c r="AV1429" s="1909"/>
      <c r="AW1429" s="1909"/>
      <c r="AX1429" s="1909"/>
      <c r="AY1429" s="1909"/>
      <c r="AZ1429" s="1909"/>
      <c r="BA1429" s="1909"/>
      <c r="BB1429" s="1909"/>
      <c r="BC1429" s="1909"/>
      <c r="BD1429" s="1909"/>
      <c r="BE1429" s="1909"/>
      <c r="BF1429" s="1909"/>
      <c r="BG1429" s="1909"/>
      <c r="BH1429" s="1909"/>
      <c r="BI1429" s="1909"/>
    </row>
    <row r="1430" spans="1:61">
      <c r="A1430" s="1956"/>
      <c r="B1430" s="1955"/>
      <c r="C1430" s="1955"/>
      <c r="D1430" s="1955"/>
      <c r="E1430" s="1955"/>
      <c r="F1430" s="1955"/>
      <c r="G1430" s="1955"/>
      <c r="H1430" s="1909"/>
      <c r="I1430" s="1909"/>
      <c r="J1430" s="1909"/>
      <c r="K1430" s="1909"/>
      <c r="L1430" s="1909"/>
      <c r="M1430" s="1909"/>
      <c r="N1430" s="1909"/>
      <c r="O1430" s="1909"/>
      <c r="P1430" s="1909"/>
      <c r="Q1430" s="1909"/>
      <c r="R1430" s="1909"/>
      <c r="S1430" s="1909"/>
      <c r="T1430" s="1909"/>
      <c r="U1430" s="1909"/>
      <c r="V1430" s="1909"/>
      <c r="W1430" s="1909"/>
      <c r="X1430" s="1909"/>
      <c r="Y1430" s="1909"/>
      <c r="Z1430" s="1909"/>
      <c r="AA1430" s="1909"/>
      <c r="AB1430" s="1909"/>
      <c r="AC1430" s="1909"/>
      <c r="AD1430" s="1909"/>
      <c r="AE1430" s="1909"/>
      <c r="AF1430" s="1909"/>
      <c r="AG1430" s="1909"/>
      <c r="AH1430" s="1909"/>
      <c r="AI1430" s="1909"/>
      <c r="AJ1430" s="1909"/>
      <c r="AK1430" s="1909"/>
      <c r="AL1430" s="1909"/>
      <c r="AM1430" s="1909"/>
      <c r="AN1430" s="1909"/>
      <c r="AO1430" s="1909"/>
      <c r="AP1430" s="1909"/>
      <c r="AQ1430" s="1909"/>
      <c r="AR1430" s="1909"/>
      <c r="AS1430" s="1909"/>
      <c r="AT1430" s="1909"/>
      <c r="AU1430" s="1909"/>
      <c r="AV1430" s="1909"/>
      <c r="AW1430" s="1909"/>
      <c r="AX1430" s="1909"/>
      <c r="AY1430" s="1909"/>
      <c r="AZ1430" s="1909"/>
      <c r="BA1430" s="1909"/>
      <c r="BB1430" s="1909"/>
      <c r="BC1430" s="1909"/>
      <c r="BD1430" s="1909"/>
      <c r="BE1430" s="1909"/>
      <c r="BF1430" s="1909"/>
      <c r="BG1430" s="1909"/>
      <c r="BH1430" s="1909"/>
      <c r="BI1430" s="1909"/>
    </row>
    <row r="1431" spans="1:61">
      <c r="A1431" s="1956"/>
      <c r="B1431" s="1955"/>
      <c r="C1431" s="1955"/>
      <c r="D1431" s="1955"/>
      <c r="E1431" s="1955"/>
      <c r="F1431" s="1955"/>
      <c r="G1431" s="1955"/>
      <c r="H1431" s="1909"/>
      <c r="I1431" s="1909"/>
      <c r="J1431" s="1909"/>
      <c r="K1431" s="1909"/>
      <c r="L1431" s="1909"/>
      <c r="M1431" s="1909"/>
      <c r="N1431" s="1909"/>
      <c r="O1431" s="1909"/>
      <c r="P1431" s="1909"/>
      <c r="Q1431" s="1909"/>
      <c r="R1431" s="1909"/>
      <c r="S1431" s="1909"/>
      <c r="T1431" s="1909"/>
      <c r="U1431" s="1909"/>
      <c r="V1431" s="1909"/>
      <c r="W1431" s="1909"/>
      <c r="X1431" s="1909"/>
      <c r="Y1431" s="1909"/>
      <c r="Z1431" s="1909"/>
      <c r="AA1431" s="1909"/>
      <c r="AB1431" s="1909"/>
      <c r="AC1431" s="1909"/>
      <c r="AD1431" s="1909"/>
      <c r="AE1431" s="1909"/>
      <c r="AF1431" s="1909"/>
      <c r="AG1431" s="1909"/>
      <c r="AH1431" s="1909"/>
      <c r="AI1431" s="1909"/>
      <c r="AJ1431" s="1909"/>
      <c r="AK1431" s="1909"/>
      <c r="AL1431" s="1909"/>
      <c r="AM1431" s="1909"/>
      <c r="AN1431" s="1909"/>
      <c r="AO1431" s="1909"/>
      <c r="AP1431" s="1909"/>
      <c r="AQ1431" s="1909"/>
      <c r="AR1431" s="1909"/>
      <c r="AS1431" s="1909"/>
      <c r="AT1431" s="1909"/>
      <c r="AU1431" s="1909"/>
      <c r="AV1431" s="1909"/>
      <c r="AW1431" s="1909"/>
      <c r="AX1431" s="1909"/>
      <c r="AY1431" s="1909"/>
      <c r="AZ1431" s="1909"/>
      <c r="BA1431" s="1909"/>
      <c r="BB1431" s="1909"/>
      <c r="BC1431" s="1909"/>
      <c r="BD1431" s="1909"/>
      <c r="BE1431" s="1909"/>
      <c r="BF1431" s="1909"/>
      <c r="BG1431" s="1909"/>
      <c r="BH1431" s="1909"/>
      <c r="BI1431" s="1909"/>
    </row>
    <row r="1432" spans="1:61">
      <c r="A1432" s="1956"/>
      <c r="B1432" s="1955"/>
      <c r="C1432" s="1955"/>
      <c r="D1432" s="1955"/>
      <c r="E1432" s="1955"/>
      <c r="F1432" s="1955"/>
      <c r="G1432" s="1955"/>
      <c r="H1432" s="1909"/>
      <c r="I1432" s="1909"/>
      <c r="J1432" s="1909"/>
      <c r="K1432" s="1909"/>
      <c r="L1432" s="1909"/>
      <c r="M1432" s="1909"/>
      <c r="N1432" s="1909"/>
      <c r="O1432" s="1909"/>
      <c r="P1432" s="1909"/>
      <c r="Q1432" s="1909"/>
      <c r="R1432" s="1909"/>
      <c r="S1432" s="1909"/>
      <c r="T1432" s="1909"/>
      <c r="U1432" s="1909"/>
      <c r="V1432" s="1909"/>
      <c r="W1432" s="1909"/>
      <c r="X1432" s="1909"/>
      <c r="Y1432" s="1909"/>
      <c r="Z1432" s="1909"/>
      <c r="AA1432" s="1909"/>
      <c r="AB1432" s="1909"/>
      <c r="AC1432" s="1909"/>
      <c r="AD1432" s="1909"/>
      <c r="AE1432" s="1909"/>
      <c r="AF1432" s="1909"/>
      <c r="AG1432" s="1909"/>
      <c r="AH1432" s="1909"/>
      <c r="AI1432" s="1909"/>
      <c r="AJ1432" s="1909"/>
      <c r="AK1432" s="1909"/>
      <c r="AL1432" s="1909"/>
      <c r="AM1432" s="1909"/>
      <c r="AN1432" s="1909"/>
      <c r="AO1432" s="1909"/>
      <c r="AP1432" s="1909"/>
      <c r="AQ1432" s="1909"/>
      <c r="AR1432" s="1909"/>
      <c r="AS1432" s="1909"/>
      <c r="AT1432" s="1909"/>
      <c r="AU1432" s="1909"/>
      <c r="AV1432" s="1909"/>
      <c r="AW1432" s="1909"/>
      <c r="AX1432" s="1909"/>
      <c r="AY1432" s="1909"/>
      <c r="AZ1432" s="1909"/>
      <c r="BA1432" s="1909"/>
      <c r="BB1432" s="1909"/>
      <c r="BC1432" s="1909"/>
      <c r="BD1432" s="1909"/>
      <c r="BE1432" s="1909"/>
      <c r="BF1432" s="1909"/>
      <c r="BG1432" s="1909"/>
      <c r="BH1432" s="1909"/>
      <c r="BI1432" s="1909"/>
    </row>
    <row r="1433" spans="1:61">
      <c r="A1433" s="1956"/>
      <c r="B1433" s="1955"/>
      <c r="C1433" s="1955"/>
      <c r="D1433" s="1955"/>
      <c r="E1433" s="1955"/>
      <c r="F1433" s="1955"/>
      <c r="G1433" s="1955"/>
      <c r="H1433" s="1909"/>
      <c r="I1433" s="1909"/>
      <c r="J1433" s="1909"/>
      <c r="K1433" s="1909"/>
      <c r="L1433" s="1909"/>
      <c r="M1433" s="1909"/>
      <c r="N1433" s="1909"/>
      <c r="O1433" s="1909"/>
      <c r="P1433" s="1909"/>
      <c r="Q1433" s="1909"/>
      <c r="R1433" s="1909"/>
      <c r="S1433" s="1909"/>
      <c r="T1433" s="1909"/>
      <c r="U1433" s="1909"/>
      <c r="V1433" s="1909"/>
      <c r="W1433" s="1909"/>
      <c r="X1433" s="1909"/>
      <c r="Y1433" s="1909"/>
      <c r="Z1433" s="1909"/>
      <c r="AA1433" s="1909"/>
      <c r="AB1433" s="1909"/>
      <c r="AC1433" s="1909"/>
      <c r="AD1433" s="1909"/>
      <c r="AE1433" s="1909"/>
      <c r="AF1433" s="1909"/>
      <c r="AG1433" s="1909"/>
      <c r="AH1433" s="1909"/>
      <c r="AI1433" s="1909"/>
      <c r="AJ1433" s="1909"/>
      <c r="AK1433" s="1909"/>
      <c r="AL1433" s="1909"/>
      <c r="AM1433" s="1909"/>
      <c r="AN1433" s="1909"/>
      <c r="AO1433" s="1909"/>
      <c r="AP1433" s="1909"/>
      <c r="AQ1433" s="1909"/>
      <c r="AR1433" s="1909"/>
      <c r="AS1433" s="1909"/>
      <c r="AT1433" s="1909"/>
      <c r="AU1433" s="1909"/>
      <c r="AV1433" s="1909"/>
      <c r="AW1433" s="1909"/>
      <c r="AX1433" s="1909"/>
      <c r="AY1433" s="1909"/>
      <c r="AZ1433" s="1909"/>
      <c r="BA1433" s="1909"/>
      <c r="BB1433" s="1909"/>
      <c r="BC1433" s="1909"/>
      <c r="BD1433" s="1909"/>
      <c r="BE1433" s="1909"/>
      <c r="BF1433" s="1909"/>
      <c r="BG1433" s="1909"/>
      <c r="BH1433" s="1909"/>
      <c r="BI1433" s="1909"/>
    </row>
    <row r="1434" spans="1:61">
      <c r="A1434" s="1956"/>
      <c r="B1434" s="1955"/>
      <c r="C1434" s="1955"/>
      <c r="D1434" s="1955"/>
      <c r="E1434" s="1955"/>
      <c r="F1434" s="1955"/>
      <c r="G1434" s="1955"/>
      <c r="H1434" s="1909"/>
      <c r="I1434" s="1909"/>
      <c r="J1434" s="1909"/>
      <c r="K1434" s="1909"/>
      <c r="L1434" s="1909"/>
      <c r="M1434" s="1909"/>
      <c r="N1434" s="1909"/>
      <c r="O1434" s="1909"/>
      <c r="P1434" s="1909"/>
      <c r="Q1434" s="1909"/>
      <c r="R1434" s="1909"/>
      <c r="S1434" s="1909"/>
      <c r="T1434" s="1909"/>
      <c r="U1434" s="1909"/>
      <c r="V1434" s="1909"/>
      <c r="W1434" s="1909"/>
      <c r="X1434" s="1909"/>
      <c r="Y1434" s="1909"/>
      <c r="Z1434" s="1909"/>
      <c r="AA1434" s="1909"/>
      <c r="AB1434" s="1909"/>
      <c r="AC1434" s="1909"/>
      <c r="AD1434" s="1909"/>
      <c r="AE1434" s="1909"/>
      <c r="AF1434" s="1909"/>
      <c r="AG1434" s="1909"/>
      <c r="AH1434" s="1909"/>
      <c r="AI1434" s="1909"/>
      <c r="AJ1434" s="1909"/>
      <c r="AK1434" s="1909"/>
      <c r="AL1434" s="1909"/>
      <c r="AM1434" s="1909"/>
      <c r="AN1434" s="1909"/>
      <c r="AO1434" s="1909"/>
      <c r="AP1434" s="1909"/>
      <c r="AQ1434" s="1909"/>
      <c r="AR1434" s="1909"/>
      <c r="AS1434" s="1909"/>
      <c r="AT1434" s="1909"/>
      <c r="AU1434" s="1909"/>
      <c r="AV1434" s="1909"/>
      <c r="AW1434" s="1909"/>
      <c r="AX1434" s="1909"/>
      <c r="AY1434" s="1909"/>
      <c r="AZ1434" s="1909"/>
      <c r="BA1434" s="1909"/>
      <c r="BB1434" s="1909"/>
      <c r="BC1434" s="1909"/>
      <c r="BD1434" s="1909"/>
      <c r="BE1434" s="1909"/>
      <c r="BF1434" s="1909"/>
      <c r="BG1434" s="1909"/>
      <c r="BH1434" s="1909"/>
      <c r="BI1434" s="1909"/>
    </row>
    <row r="1435" spans="1:61">
      <c r="A1435" s="1956"/>
      <c r="B1435" s="1955"/>
      <c r="C1435" s="1955"/>
      <c r="D1435" s="1955"/>
      <c r="E1435" s="1955"/>
      <c r="F1435" s="1955"/>
      <c r="G1435" s="1955"/>
      <c r="H1435" s="1909"/>
      <c r="I1435" s="1909"/>
      <c r="J1435" s="1909"/>
      <c r="K1435" s="1909"/>
      <c r="L1435" s="1909"/>
      <c r="M1435" s="1909"/>
      <c r="N1435" s="1909"/>
      <c r="O1435" s="1909"/>
      <c r="P1435" s="1909"/>
      <c r="Q1435" s="1909"/>
      <c r="R1435" s="1909"/>
      <c r="S1435" s="1909"/>
      <c r="T1435" s="1909"/>
      <c r="U1435" s="1909"/>
      <c r="V1435" s="1909"/>
      <c r="W1435" s="1909"/>
      <c r="X1435" s="1909"/>
      <c r="Y1435" s="1909"/>
      <c r="Z1435" s="1909"/>
      <c r="AA1435" s="1909"/>
      <c r="AB1435" s="1909"/>
      <c r="AC1435" s="1909"/>
      <c r="AD1435" s="1909"/>
      <c r="AE1435" s="1909"/>
      <c r="AF1435" s="1909"/>
      <c r="AG1435" s="1909"/>
      <c r="AH1435" s="1909"/>
      <c r="AI1435" s="1909"/>
      <c r="AJ1435" s="1909"/>
      <c r="AK1435" s="1909"/>
      <c r="AL1435" s="1909"/>
      <c r="AM1435" s="1909"/>
      <c r="AN1435" s="1909"/>
      <c r="AO1435" s="1909"/>
      <c r="AP1435" s="1909"/>
      <c r="AQ1435" s="1909"/>
      <c r="AR1435" s="1909"/>
      <c r="AS1435" s="1909"/>
      <c r="AT1435" s="1909"/>
      <c r="AU1435" s="1909"/>
      <c r="AV1435" s="1909"/>
      <c r="AW1435" s="1909"/>
      <c r="AX1435" s="1909"/>
      <c r="AY1435" s="1909"/>
      <c r="AZ1435" s="1909"/>
      <c r="BA1435" s="1909"/>
      <c r="BB1435" s="1909"/>
      <c r="BC1435" s="1909"/>
      <c r="BD1435" s="1909"/>
      <c r="BE1435" s="1909"/>
      <c r="BF1435" s="1909"/>
      <c r="BG1435" s="1909"/>
      <c r="BH1435" s="1909"/>
      <c r="BI1435" s="1909"/>
    </row>
    <row r="1436" spans="1:61">
      <c r="A1436" s="1956"/>
      <c r="B1436" s="1955"/>
      <c r="C1436" s="1955"/>
      <c r="D1436" s="1955"/>
      <c r="E1436" s="1955"/>
      <c r="F1436" s="1955"/>
      <c r="G1436" s="1955"/>
      <c r="H1436" s="1909"/>
      <c r="I1436" s="1909"/>
      <c r="J1436" s="1909"/>
      <c r="K1436" s="1909"/>
      <c r="L1436" s="1909"/>
      <c r="M1436" s="1909"/>
      <c r="N1436" s="1909"/>
      <c r="O1436" s="1909"/>
      <c r="P1436" s="1909"/>
      <c r="Q1436" s="1909"/>
      <c r="R1436" s="1909"/>
      <c r="S1436" s="1909"/>
      <c r="T1436" s="1909"/>
      <c r="U1436" s="1909"/>
      <c r="V1436" s="1909"/>
      <c r="W1436" s="1909"/>
      <c r="X1436" s="1909"/>
      <c r="Y1436" s="1909"/>
      <c r="Z1436" s="1909"/>
      <c r="AA1436" s="1909"/>
      <c r="AB1436" s="1909"/>
      <c r="AC1436" s="1909"/>
      <c r="AD1436" s="1909"/>
      <c r="AE1436" s="1909"/>
      <c r="AF1436" s="1909"/>
      <c r="AG1436" s="1909"/>
      <c r="AH1436" s="1909"/>
      <c r="AI1436" s="1909"/>
      <c r="AJ1436" s="1909"/>
      <c r="AK1436" s="1909"/>
      <c r="AL1436" s="1909"/>
      <c r="AM1436" s="1909"/>
      <c r="AN1436" s="1909"/>
      <c r="AO1436" s="1909"/>
      <c r="AP1436" s="1909"/>
      <c r="AQ1436" s="1909"/>
      <c r="AR1436" s="1909"/>
      <c r="AS1436" s="1909"/>
      <c r="AT1436" s="1909"/>
      <c r="AU1436" s="1909"/>
      <c r="AV1436" s="1909"/>
      <c r="AW1436" s="1909"/>
      <c r="AX1436" s="1909"/>
      <c r="AY1436" s="1909"/>
      <c r="AZ1436" s="1909"/>
      <c r="BA1436" s="1909"/>
      <c r="BB1436" s="1909"/>
      <c r="BC1436" s="1909"/>
      <c r="BD1436" s="1909"/>
      <c r="BE1436" s="1909"/>
      <c r="BF1436" s="1909"/>
      <c r="BG1436" s="1909"/>
      <c r="BH1436" s="1909"/>
      <c r="BI1436" s="1909"/>
    </row>
    <row r="1437" spans="1:61">
      <c r="A1437" s="1956"/>
      <c r="B1437" s="1955"/>
      <c r="C1437" s="1955"/>
      <c r="D1437" s="1955"/>
      <c r="E1437" s="1955"/>
      <c r="F1437" s="1955"/>
      <c r="G1437" s="1955"/>
      <c r="H1437" s="1909"/>
      <c r="I1437" s="1909"/>
      <c r="J1437" s="1909"/>
      <c r="K1437" s="1909"/>
      <c r="L1437" s="1909"/>
      <c r="M1437" s="1909"/>
      <c r="N1437" s="1909"/>
      <c r="O1437" s="1909"/>
      <c r="P1437" s="1909"/>
      <c r="Q1437" s="1909"/>
      <c r="R1437" s="1909"/>
      <c r="S1437" s="1909"/>
      <c r="T1437" s="1909"/>
      <c r="U1437" s="1909"/>
      <c r="V1437" s="1909"/>
      <c r="W1437" s="1909"/>
      <c r="X1437" s="1909"/>
      <c r="Y1437" s="1909"/>
      <c r="Z1437" s="1909"/>
      <c r="AA1437" s="1909"/>
      <c r="AB1437" s="1909"/>
      <c r="AC1437" s="1909"/>
      <c r="AD1437" s="1909"/>
      <c r="AE1437" s="1909"/>
      <c r="AF1437" s="1909"/>
      <c r="AG1437" s="1909"/>
      <c r="AH1437" s="1909"/>
      <c r="AI1437" s="1909"/>
      <c r="AJ1437" s="1909"/>
      <c r="AK1437" s="1909"/>
      <c r="AL1437" s="1909"/>
      <c r="AM1437" s="1909"/>
      <c r="AN1437" s="1909"/>
      <c r="AO1437" s="1909"/>
      <c r="AP1437" s="1909"/>
      <c r="AQ1437" s="1909"/>
      <c r="AR1437" s="1909"/>
      <c r="AS1437" s="1909"/>
      <c r="AT1437" s="1909"/>
      <c r="AU1437" s="1909"/>
      <c r="AV1437" s="1909"/>
      <c r="AW1437" s="1909"/>
      <c r="AX1437" s="1909"/>
      <c r="AY1437" s="1909"/>
      <c r="AZ1437" s="1909"/>
      <c r="BA1437" s="1909"/>
      <c r="BB1437" s="1909"/>
      <c r="BC1437" s="1909"/>
      <c r="BD1437" s="1909"/>
      <c r="BE1437" s="1909"/>
      <c r="BF1437" s="1909"/>
      <c r="BG1437" s="1909"/>
      <c r="BH1437" s="1909"/>
      <c r="BI1437" s="1909"/>
    </row>
    <row r="1438" spans="1:61">
      <c r="A1438" s="1956"/>
      <c r="B1438" s="1955"/>
      <c r="C1438" s="1955"/>
      <c r="D1438" s="1955"/>
      <c r="E1438" s="1955"/>
      <c r="F1438" s="1955"/>
      <c r="G1438" s="1955"/>
      <c r="H1438" s="1909"/>
      <c r="I1438" s="1909"/>
      <c r="J1438" s="1909"/>
      <c r="K1438" s="1909"/>
      <c r="L1438" s="1909"/>
      <c r="M1438" s="1909"/>
      <c r="N1438" s="1909"/>
      <c r="O1438" s="1909"/>
      <c r="P1438" s="1909"/>
      <c r="Q1438" s="1909"/>
      <c r="R1438" s="1909"/>
      <c r="S1438" s="1909"/>
      <c r="T1438" s="1909"/>
      <c r="U1438" s="1909"/>
      <c r="V1438" s="1909"/>
      <c r="W1438" s="1909"/>
      <c r="X1438" s="1909"/>
      <c r="Y1438" s="1909"/>
      <c r="Z1438" s="1909"/>
      <c r="AA1438" s="1909"/>
      <c r="AB1438" s="1909"/>
      <c r="AC1438" s="1909"/>
      <c r="AD1438" s="1909"/>
      <c r="AE1438" s="1909"/>
      <c r="AF1438" s="1909"/>
      <c r="AG1438" s="1909"/>
      <c r="AH1438" s="1909"/>
      <c r="AI1438" s="1909"/>
      <c r="AJ1438" s="1909"/>
      <c r="AK1438" s="1909"/>
      <c r="AL1438" s="1909"/>
      <c r="AM1438" s="1909"/>
      <c r="AN1438" s="1909"/>
      <c r="AO1438" s="1909"/>
      <c r="AP1438" s="1909"/>
      <c r="AQ1438" s="1909"/>
      <c r="AR1438" s="1909"/>
      <c r="AS1438" s="1909"/>
      <c r="AT1438" s="1909"/>
      <c r="AU1438" s="1909"/>
      <c r="AV1438" s="1909"/>
      <c r="AW1438" s="1909"/>
      <c r="AX1438" s="1909"/>
      <c r="AY1438" s="1909"/>
      <c r="AZ1438" s="1909"/>
      <c r="BA1438" s="1909"/>
      <c r="BB1438" s="1909"/>
      <c r="BC1438" s="1909"/>
      <c r="BD1438" s="1909"/>
      <c r="BE1438" s="1909"/>
      <c r="BF1438" s="1909"/>
      <c r="BG1438" s="1909"/>
      <c r="BH1438" s="1909"/>
      <c r="BI1438" s="1909"/>
    </row>
    <row r="1439" spans="1:61">
      <c r="A1439" s="1956"/>
      <c r="B1439" s="1955"/>
      <c r="C1439" s="1955"/>
      <c r="D1439" s="1955"/>
      <c r="E1439" s="1955"/>
      <c r="F1439" s="1955"/>
      <c r="G1439" s="1955"/>
      <c r="H1439" s="1909"/>
      <c r="I1439" s="1909"/>
      <c r="J1439" s="1909"/>
      <c r="K1439" s="1909"/>
      <c r="L1439" s="1909"/>
      <c r="M1439" s="1909"/>
      <c r="N1439" s="1909"/>
      <c r="O1439" s="1909"/>
      <c r="P1439" s="1909"/>
      <c r="Q1439" s="1909"/>
      <c r="R1439" s="1909"/>
      <c r="S1439" s="1909"/>
      <c r="T1439" s="1909"/>
      <c r="U1439" s="1909"/>
      <c r="V1439" s="1909"/>
      <c r="W1439" s="1909"/>
      <c r="X1439" s="1909"/>
      <c r="Y1439" s="1909"/>
      <c r="Z1439" s="1909"/>
      <c r="AA1439" s="1909"/>
      <c r="AB1439" s="1909"/>
      <c r="AC1439" s="1909"/>
      <c r="AD1439" s="1909"/>
      <c r="AE1439" s="1909"/>
      <c r="AF1439" s="1909"/>
      <c r="AG1439" s="1909"/>
      <c r="AH1439" s="1909"/>
      <c r="AI1439" s="1909"/>
      <c r="AJ1439" s="1909"/>
      <c r="AK1439" s="1909"/>
      <c r="AL1439" s="1909"/>
      <c r="AM1439" s="1909"/>
      <c r="AN1439" s="1909"/>
      <c r="AO1439" s="1909"/>
      <c r="AP1439" s="1909"/>
      <c r="AQ1439" s="1909"/>
      <c r="AR1439" s="1909"/>
      <c r="AS1439" s="1909"/>
      <c r="AT1439" s="1909"/>
      <c r="AU1439" s="1909"/>
      <c r="AV1439" s="1909"/>
      <c r="AW1439" s="1909"/>
      <c r="AX1439" s="1909"/>
      <c r="AY1439" s="1909"/>
      <c r="AZ1439" s="1909"/>
      <c r="BA1439" s="1909"/>
      <c r="BB1439" s="1909"/>
      <c r="BC1439" s="1909"/>
      <c r="BD1439" s="1909"/>
      <c r="BE1439" s="1909"/>
      <c r="BF1439" s="1909"/>
      <c r="BG1439" s="1909"/>
      <c r="BH1439" s="1909"/>
      <c r="BI1439" s="1909"/>
    </row>
    <row r="1440" spans="1:61">
      <c r="A1440" s="1956"/>
      <c r="B1440" s="1955"/>
      <c r="C1440" s="1955"/>
      <c r="D1440" s="1955"/>
      <c r="E1440" s="1955"/>
      <c r="F1440" s="1955"/>
      <c r="G1440" s="1955"/>
      <c r="H1440" s="1909"/>
      <c r="I1440" s="1909"/>
      <c r="J1440" s="1909"/>
      <c r="K1440" s="1909"/>
      <c r="L1440" s="1909"/>
      <c r="M1440" s="1909"/>
      <c r="N1440" s="1909"/>
      <c r="O1440" s="1909"/>
      <c r="P1440" s="1909"/>
      <c r="Q1440" s="1909"/>
      <c r="R1440" s="1909"/>
      <c r="S1440" s="1909"/>
      <c r="T1440" s="1909"/>
      <c r="U1440" s="1909"/>
      <c r="V1440" s="1909"/>
      <c r="W1440" s="1909"/>
      <c r="X1440" s="1909"/>
      <c r="Y1440" s="1909"/>
      <c r="Z1440" s="1909"/>
      <c r="AA1440" s="1909"/>
      <c r="AB1440" s="1909"/>
      <c r="AC1440" s="1909"/>
      <c r="AD1440" s="1909"/>
      <c r="AE1440" s="1909"/>
      <c r="AF1440" s="1909"/>
      <c r="AG1440" s="1909"/>
      <c r="AH1440" s="1909"/>
      <c r="AI1440" s="1909"/>
      <c r="AJ1440" s="1909"/>
      <c r="AK1440" s="1909"/>
      <c r="AL1440" s="1909"/>
      <c r="AM1440" s="1909"/>
      <c r="AN1440" s="1909"/>
      <c r="AO1440" s="1909"/>
      <c r="AP1440" s="1909"/>
      <c r="AQ1440" s="1909"/>
      <c r="AR1440" s="1909"/>
      <c r="AS1440" s="1909"/>
      <c r="AT1440" s="1909"/>
      <c r="AU1440" s="1909"/>
      <c r="AV1440" s="1909"/>
      <c r="AW1440" s="1909"/>
      <c r="AX1440" s="1909"/>
      <c r="AY1440" s="1909"/>
      <c r="AZ1440" s="1909"/>
      <c r="BA1440" s="1909"/>
      <c r="BB1440" s="1909"/>
      <c r="BC1440" s="1909"/>
      <c r="BD1440" s="1909"/>
      <c r="BE1440" s="1909"/>
      <c r="BF1440" s="1909"/>
      <c r="BG1440" s="1909"/>
      <c r="BH1440" s="1909"/>
      <c r="BI1440" s="1909"/>
    </row>
    <row r="1441" spans="1:61">
      <c r="A1441" s="1956"/>
      <c r="B1441" s="1955"/>
      <c r="C1441" s="1955"/>
      <c r="D1441" s="1955"/>
      <c r="E1441" s="1955"/>
      <c r="F1441" s="1955"/>
      <c r="G1441" s="1955"/>
      <c r="H1441" s="1909"/>
      <c r="I1441" s="1909"/>
      <c r="J1441" s="1909"/>
      <c r="K1441" s="1909"/>
      <c r="L1441" s="1909"/>
      <c r="M1441" s="1909"/>
      <c r="N1441" s="1909"/>
      <c r="O1441" s="1909"/>
      <c r="P1441" s="1909"/>
      <c r="Q1441" s="1909"/>
      <c r="R1441" s="1909"/>
      <c r="S1441" s="1909"/>
      <c r="T1441" s="1909"/>
      <c r="U1441" s="1909"/>
      <c r="V1441" s="1909"/>
      <c r="W1441" s="1909"/>
      <c r="X1441" s="1909"/>
      <c r="Y1441" s="1909"/>
      <c r="Z1441" s="1909"/>
      <c r="AA1441" s="1909"/>
      <c r="AB1441" s="1909"/>
      <c r="AC1441" s="1909"/>
      <c r="AD1441" s="1909"/>
      <c r="AE1441" s="1909"/>
      <c r="AF1441" s="1909"/>
      <c r="AG1441" s="1909"/>
      <c r="AH1441" s="1909"/>
      <c r="AI1441" s="1909"/>
      <c r="AJ1441" s="1909"/>
      <c r="AK1441" s="1909"/>
      <c r="AL1441" s="1909"/>
      <c r="AM1441" s="1909"/>
      <c r="AN1441" s="1909"/>
      <c r="AO1441" s="1909"/>
      <c r="AP1441" s="1909"/>
      <c r="AQ1441" s="1909"/>
      <c r="AR1441" s="1909"/>
      <c r="AS1441" s="1909"/>
      <c r="AT1441" s="1909"/>
      <c r="AU1441" s="1909"/>
      <c r="AV1441" s="1909"/>
      <c r="AW1441" s="1909"/>
      <c r="AX1441" s="1909"/>
      <c r="AY1441" s="1909"/>
      <c r="AZ1441" s="1909"/>
      <c r="BA1441" s="1909"/>
      <c r="BB1441" s="1909"/>
      <c r="BC1441" s="1909"/>
      <c r="BD1441" s="1909"/>
      <c r="BE1441" s="1909"/>
      <c r="BF1441" s="1909"/>
      <c r="BG1441" s="1909"/>
      <c r="BH1441" s="1909"/>
      <c r="BI1441" s="1909"/>
    </row>
    <row r="1442" spans="1:61">
      <c r="A1442" s="1956"/>
      <c r="B1442" s="1955"/>
      <c r="C1442" s="1955"/>
      <c r="D1442" s="1955"/>
      <c r="E1442" s="1955"/>
      <c r="F1442" s="1955"/>
      <c r="G1442" s="1955"/>
      <c r="H1442" s="1909"/>
      <c r="I1442" s="1909"/>
      <c r="J1442" s="1909"/>
      <c r="K1442" s="1909"/>
      <c r="L1442" s="1909"/>
      <c r="M1442" s="1909"/>
      <c r="N1442" s="1909"/>
      <c r="O1442" s="1909"/>
      <c r="P1442" s="1909"/>
      <c r="Q1442" s="1909"/>
      <c r="R1442" s="1909"/>
      <c r="S1442" s="1909"/>
      <c r="T1442" s="1909"/>
      <c r="U1442" s="1909"/>
      <c r="V1442" s="1909"/>
      <c r="W1442" s="1909"/>
      <c r="X1442" s="1909"/>
      <c r="Y1442" s="1909"/>
      <c r="Z1442" s="1909"/>
      <c r="AA1442" s="1909"/>
      <c r="AB1442" s="1909"/>
      <c r="AC1442" s="1909"/>
      <c r="AD1442" s="1909"/>
      <c r="AE1442" s="1909"/>
      <c r="AF1442" s="1909"/>
      <c r="AG1442" s="1909"/>
      <c r="AH1442" s="1909"/>
      <c r="AI1442" s="1909"/>
      <c r="AJ1442" s="1909"/>
      <c r="AK1442" s="1909"/>
      <c r="AL1442" s="1909"/>
      <c r="AM1442" s="1909"/>
      <c r="AN1442" s="1909"/>
      <c r="AO1442" s="1909"/>
      <c r="AP1442" s="1909"/>
      <c r="AQ1442" s="1909"/>
      <c r="AR1442" s="1909"/>
      <c r="AS1442" s="1909"/>
      <c r="AT1442" s="1909"/>
      <c r="AU1442" s="1909"/>
      <c r="AV1442" s="1909"/>
      <c r="AW1442" s="1909"/>
      <c r="AX1442" s="1909"/>
      <c r="AY1442" s="1909"/>
      <c r="AZ1442" s="1909"/>
      <c r="BA1442" s="1909"/>
      <c r="BB1442" s="1909"/>
      <c r="BC1442" s="1909"/>
      <c r="BD1442" s="1909"/>
      <c r="BE1442" s="1909"/>
      <c r="BF1442" s="1909"/>
      <c r="BG1442" s="1909"/>
      <c r="BH1442" s="1909"/>
      <c r="BI1442" s="1909"/>
    </row>
    <row r="1443" spans="1:61">
      <c r="A1443" s="1956"/>
      <c r="B1443" s="1955"/>
      <c r="C1443" s="1955"/>
      <c r="D1443" s="1955"/>
      <c r="E1443" s="1955"/>
      <c r="F1443" s="1955"/>
      <c r="G1443" s="1955"/>
      <c r="H1443" s="1909"/>
      <c r="I1443" s="1909"/>
      <c r="J1443" s="1909"/>
      <c r="K1443" s="1909"/>
      <c r="L1443" s="1909"/>
      <c r="M1443" s="1909"/>
      <c r="N1443" s="1909"/>
      <c r="O1443" s="1909"/>
      <c r="P1443" s="1909"/>
      <c r="Q1443" s="1909"/>
      <c r="R1443" s="1909"/>
      <c r="S1443" s="1909"/>
      <c r="T1443" s="1909"/>
      <c r="U1443" s="1909"/>
      <c r="V1443" s="1909"/>
      <c r="W1443" s="1909"/>
      <c r="X1443" s="1909"/>
      <c r="Y1443" s="1909"/>
      <c r="Z1443" s="1909"/>
      <c r="AA1443" s="1909"/>
      <c r="AB1443" s="1909"/>
      <c r="AC1443" s="1909"/>
      <c r="AD1443" s="1909"/>
      <c r="AE1443" s="1909"/>
      <c r="AF1443" s="1909"/>
      <c r="AG1443" s="1909"/>
      <c r="AH1443" s="1909"/>
      <c r="AI1443" s="1909"/>
      <c r="AJ1443" s="1909"/>
      <c r="AK1443" s="1909"/>
      <c r="AL1443" s="1909"/>
      <c r="AM1443" s="1909"/>
      <c r="AN1443" s="1909"/>
      <c r="AO1443" s="1909"/>
      <c r="AP1443" s="1909"/>
      <c r="AQ1443" s="1909"/>
      <c r="AR1443" s="1909"/>
      <c r="AS1443" s="1909"/>
      <c r="AT1443" s="1909"/>
      <c r="AU1443" s="1909"/>
      <c r="AV1443" s="1909"/>
      <c r="AW1443" s="1909"/>
      <c r="AX1443" s="1909"/>
      <c r="AY1443" s="1909"/>
      <c r="AZ1443" s="1909"/>
      <c r="BA1443" s="1909"/>
      <c r="BB1443" s="1909"/>
      <c r="BC1443" s="1909"/>
      <c r="BD1443" s="1909"/>
      <c r="BE1443" s="1909"/>
      <c r="BF1443" s="1909"/>
      <c r="BG1443" s="1909"/>
      <c r="BH1443" s="1909"/>
      <c r="BI1443" s="1909"/>
    </row>
    <row r="1444" spans="1:61">
      <c r="A1444" s="1956"/>
      <c r="B1444" s="1955"/>
      <c r="C1444" s="1955"/>
      <c r="D1444" s="1955"/>
      <c r="E1444" s="1955"/>
      <c r="F1444" s="1955"/>
      <c r="G1444" s="1955"/>
      <c r="H1444" s="1909"/>
      <c r="I1444" s="1909"/>
      <c r="J1444" s="1909"/>
      <c r="K1444" s="1909"/>
      <c r="L1444" s="1909"/>
      <c r="M1444" s="1909"/>
      <c r="N1444" s="1909"/>
      <c r="O1444" s="1909"/>
      <c r="P1444" s="1909"/>
      <c r="Q1444" s="1909"/>
      <c r="R1444" s="1909"/>
      <c r="S1444" s="1909"/>
      <c r="T1444" s="1909"/>
      <c r="U1444" s="1909"/>
      <c r="V1444" s="1909"/>
      <c r="W1444" s="1909"/>
      <c r="X1444" s="1909"/>
      <c r="Y1444" s="1909"/>
      <c r="Z1444" s="1909"/>
      <c r="AA1444" s="1909"/>
      <c r="AB1444" s="1909"/>
      <c r="AC1444" s="1909"/>
      <c r="AD1444" s="1909"/>
      <c r="AE1444" s="1909"/>
      <c r="AF1444" s="1909"/>
      <c r="AG1444" s="1909"/>
      <c r="AH1444" s="1909"/>
      <c r="AI1444" s="1909"/>
      <c r="AJ1444" s="1909"/>
      <c r="AK1444" s="1909"/>
      <c r="AL1444" s="1909"/>
      <c r="AM1444" s="1909"/>
      <c r="AN1444" s="1909"/>
      <c r="AO1444" s="1909"/>
      <c r="AP1444" s="1909"/>
      <c r="AQ1444" s="1909"/>
      <c r="AR1444" s="1909"/>
      <c r="AS1444" s="1909"/>
      <c r="AT1444" s="1909"/>
      <c r="AU1444" s="1909"/>
      <c r="AV1444" s="1909"/>
      <c r="AW1444" s="1909"/>
      <c r="AX1444" s="1909"/>
      <c r="AY1444" s="1909"/>
      <c r="AZ1444" s="1909"/>
      <c r="BA1444" s="1909"/>
      <c r="BB1444" s="1909"/>
      <c r="BC1444" s="1909"/>
      <c r="BD1444" s="1909"/>
      <c r="BE1444" s="1909"/>
      <c r="BF1444" s="1909"/>
      <c r="BG1444" s="1909"/>
      <c r="BH1444" s="1909"/>
      <c r="BI1444" s="1909"/>
    </row>
    <row r="1445" spans="1:61">
      <c r="A1445" s="1956"/>
      <c r="B1445" s="1955"/>
      <c r="C1445" s="1955"/>
      <c r="D1445" s="1955"/>
      <c r="E1445" s="1955"/>
      <c r="F1445" s="1955"/>
      <c r="G1445" s="1955"/>
      <c r="H1445" s="1909"/>
      <c r="I1445" s="1909"/>
      <c r="J1445" s="1909"/>
      <c r="K1445" s="1909"/>
      <c r="L1445" s="1909"/>
      <c r="M1445" s="1909"/>
      <c r="N1445" s="1909"/>
      <c r="O1445" s="1909"/>
      <c r="P1445" s="1909"/>
      <c r="Q1445" s="1909"/>
      <c r="R1445" s="1909"/>
      <c r="S1445" s="1909"/>
      <c r="T1445" s="1909"/>
      <c r="U1445" s="1909"/>
      <c r="V1445" s="1909"/>
      <c r="W1445" s="1909"/>
      <c r="X1445" s="1909"/>
      <c r="Y1445" s="1909"/>
      <c r="Z1445" s="1909"/>
      <c r="AA1445" s="1909"/>
      <c r="AB1445" s="1909"/>
      <c r="AC1445" s="1909"/>
      <c r="AD1445" s="1909"/>
      <c r="AE1445" s="1909"/>
      <c r="AF1445" s="1909"/>
      <c r="AG1445" s="1909"/>
      <c r="AH1445" s="1909"/>
      <c r="AI1445" s="1909"/>
      <c r="AJ1445" s="1909"/>
      <c r="AK1445" s="1909"/>
      <c r="AL1445" s="1909"/>
      <c r="AM1445" s="1909"/>
      <c r="AN1445" s="1909"/>
      <c r="AO1445" s="1909"/>
      <c r="AP1445" s="1909"/>
      <c r="AQ1445" s="1909"/>
      <c r="AR1445" s="1909"/>
      <c r="AS1445" s="1909"/>
      <c r="AT1445" s="1909"/>
      <c r="AU1445" s="1909"/>
      <c r="AV1445" s="1909"/>
      <c r="AW1445" s="1909"/>
      <c r="AX1445" s="1909"/>
      <c r="AY1445" s="1909"/>
      <c r="AZ1445" s="1909"/>
      <c r="BA1445" s="1909"/>
      <c r="BB1445" s="1909"/>
      <c r="BC1445" s="1909"/>
      <c r="BD1445" s="1909"/>
      <c r="BE1445" s="1909"/>
      <c r="BF1445" s="1909"/>
      <c r="BG1445" s="1909"/>
      <c r="BH1445" s="1909"/>
      <c r="BI1445" s="1909"/>
    </row>
    <row r="1446" spans="1:61">
      <c r="A1446" s="1956"/>
      <c r="B1446" s="1955"/>
      <c r="C1446" s="1955"/>
      <c r="D1446" s="1955"/>
      <c r="E1446" s="1955"/>
      <c r="F1446" s="1955"/>
      <c r="G1446" s="1955"/>
      <c r="H1446" s="1909"/>
      <c r="I1446" s="1909"/>
      <c r="J1446" s="1909"/>
      <c r="K1446" s="1909"/>
      <c r="L1446" s="1909"/>
      <c r="M1446" s="1909"/>
      <c r="N1446" s="1909"/>
      <c r="O1446" s="1909"/>
      <c r="P1446" s="1909"/>
      <c r="Q1446" s="1909"/>
      <c r="R1446" s="1909"/>
      <c r="S1446" s="1909"/>
      <c r="T1446" s="1909"/>
      <c r="U1446" s="1909"/>
      <c r="V1446" s="1909"/>
      <c r="W1446" s="1909"/>
      <c r="X1446" s="1909"/>
      <c r="Y1446" s="1909"/>
      <c r="Z1446" s="1909"/>
      <c r="AA1446" s="1909"/>
      <c r="AB1446" s="1909"/>
      <c r="AC1446" s="1909"/>
      <c r="AD1446" s="1909"/>
      <c r="AE1446" s="1909"/>
      <c r="AF1446" s="1909"/>
      <c r="AG1446" s="1909"/>
      <c r="AH1446" s="1909"/>
      <c r="AI1446" s="1909"/>
      <c r="AJ1446" s="1909"/>
      <c r="AK1446" s="1909"/>
      <c r="AL1446" s="1909"/>
      <c r="AM1446" s="1909"/>
      <c r="AN1446" s="1909"/>
      <c r="AO1446" s="1909"/>
      <c r="AP1446" s="1909"/>
      <c r="AQ1446" s="1909"/>
      <c r="AR1446" s="1909"/>
      <c r="AS1446" s="1909"/>
      <c r="AT1446" s="1909"/>
      <c r="AU1446" s="1909"/>
      <c r="AV1446" s="1909"/>
      <c r="AW1446" s="1909"/>
      <c r="AX1446" s="1909"/>
      <c r="AY1446" s="1909"/>
      <c r="AZ1446" s="1909"/>
      <c r="BA1446" s="1909"/>
      <c r="BB1446" s="1909"/>
      <c r="BC1446" s="1909"/>
      <c r="BD1446" s="1909"/>
      <c r="BE1446" s="1909"/>
      <c r="BF1446" s="1909"/>
      <c r="BG1446" s="1909"/>
      <c r="BH1446" s="1909"/>
      <c r="BI1446" s="1909"/>
    </row>
    <row r="1447" spans="1:61">
      <c r="A1447" s="1956"/>
      <c r="B1447" s="1955"/>
      <c r="C1447" s="1955"/>
      <c r="D1447" s="1955"/>
      <c r="E1447" s="1955"/>
      <c r="F1447" s="1955"/>
      <c r="G1447" s="1955"/>
      <c r="H1447" s="1909"/>
      <c r="I1447" s="1909"/>
      <c r="J1447" s="1909"/>
      <c r="K1447" s="1909"/>
      <c r="L1447" s="1909"/>
      <c r="M1447" s="1909"/>
      <c r="N1447" s="1909"/>
      <c r="O1447" s="1909"/>
      <c r="P1447" s="1909"/>
      <c r="Q1447" s="1909"/>
      <c r="R1447" s="1909"/>
      <c r="S1447" s="1909"/>
      <c r="T1447" s="1909"/>
      <c r="U1447" s="1909"/>
      <c r="V1447" s="1909"/>
      <c r="W1447" s="1909"/>
      <c r="X1447" s="1909"/>
      <c r="Y1447" s="1909"/>
      <c r="Z1447" s="1909"/>
      <c r="AA1447" s="1909"/>
      <c r="AB1447" s="1909"/>
      <c r="AC1447" s="1909"/>
      <c r="AD1447" s="1909"/>
      <c r="AE1447" s="1909"/>
      <c r="AF1447" s="1909"/>
      <c r="AG1447" s="1909"/>
      <c r="AH1447" s="1909"/>
      <c r="AI1447" s="1909"/>
      <c r="AJ1447" s="1909"/>
      <c r="AK1447" s="1909"/>
      <c r="AL1447" s="1909"/>
      <c r="AM1447" s="1909"/>
      <c r="AN1447" s="1909"/>
      <c r="AO1447" s="1909"/>
      <c r="AP1447" s="1909"/>
      <c r="AQ1447" s="1909"/>
      <c r="AR1447" s="1909"/>
      <c r="AS1447" s="1909"/>
      <c r="AT1447" s="1909"/>
      <c r="AU1447" s="1909"/>
      <c r="AV1447" s="1909"/>
      <c r="AW1447" s="1909"/>
      <c r="AX1447" s="1909"/>
      <c r="AY1447" s="1909"/>
      <c r="AZ1447" s="1909"/>
      <c r="BA1447" s="1909"/>
      <c r="BB1447" s="1909"/>
      <c r="BC1447" s="1909"/>
      <c r="BD1447" s="1909"/>
      <c r="BE1447" s="1909"/>
      <c r="BF1447" s="1909"/>
      <c r="BG1447" s="1909"/>
      <c r="BH1447" s="1909"/>
      <c r="BI1447" s="1909"/>
    </row>
    <row r="1448" spans="1:61">
      <c r="A1448" s="1956"/>
      <c r="B1448" s="1955"/>
      <c r="C1448" s="1955"/>
      <c r="D1448" s="1955"/>
      <c r="E1448" s="1955"/>
      <c r="F1448" s="1955"/>
      <c r="G1448" s="1955"/>
      <c r="H1448" s="1909"/>
      <c r="I1448" s="1909"/>
      <c r="J1448" s="1909"/>
      <c r="K1448" s="1909"/>
      <c r="L1448" s="1909"/>
      <c r="M1448" s="1909"/>
      <c r="N1448" s="1909"/>
      <c r="O1448" s="1909"/>
      <c r="P1448" s="1909"/>
      <c r="Q1448" s="1909"/>
      <c r="R1448" s="1909"/>
      <c r="S1448" s="1909"/>
      <c r="T1448" s="1909"/>
      <c r="U1448" s="1909"/>
      <c r="V1448" s="1909"/>
      <c r="W1448" s="1909"/>
      <c r="X1448" s="1909"/>
      <c r="Y1448" s="1909"/>
      <c r="Z1448" s="1909"/>
      <c r="AA1448" s="1909"/>
      <c r="AB1448" s="1909"/>
      <c r="AC1448" s="1909"/>
      <c r="AD1448" s="1909"/>
      <c r="AE1448" s="1909"/>
      <c r="AF1448" s="1909"/>
      <c r="AG1448" s="1909"/>
      <c r="AH1448" s="1909"/>
      <c r="AI1448" s="1909"/>
      <c r="AJ1448" s="1909"/>
      <c r="AK1448" s="1909"/>
      <c r="AL1448" s="1909"/>
      <c r="AM1448" s="1909"/>
      <c r="AN1448" s="1909"/>
      <c r="AO1448" s="1909"/>
      <c r="AP1448" s="1909"/>
      <c r="AQ1448" s="1909"/>
      <c r="AR1448" s="1909"/>
      <c r="AS1448" s="1909"/>
      <c r="AT1448" s="1909"/>
      <c r="AU1448" s="1909"/>
      <c r="AV1448" s="1909"/>
      <c r="AW1448" s="1909"/>
      <c r="AX1448" s="1909"/>
      <c r="AY1448" s="1909"/>
      <c r="AZ1448" s="1909"/>
      <c r="BA1448" s="1909"/>
      <c r="BB1448" s="1909"/>
      <c r="BC1448" s="1909"/>
      <c r="BD1448" s="1909"/>
      <c r="BE1448" s="1909"/>
      <c r="BF1448" s="1909"/>
      <c r="BG1448" s="1909"/>
      <c r="BH1448" s="1909"/>
      <c r="BI1448" s="1909"/>
    </row>
    <row r="1449" spans="1:61">
      <c r="A1449" s="1956"/>
      <c r="B1449" s="1955"/>
      <c r="C1449" s="1955"/>
      <c r="D1449" s="1955"/>
      <c r="E1449" s="1955"/>
      <c r="F1449" s="1955"/>
      <c r="G1449" s="1955"/>
      <c r="H1449" s="1909"/>
      <c r="I1449" s="1909"/>
      <c r="J1449" s="1909"/>
      <c r="K1449" s="1909"/>
      <c r="L1449" s="1909"/>
      <c r="M1449" s="1909"/>
      <c r="N1449" s="1909"/>
      <c r="O1449" s="1909"/>
      <c r="P1449" s="1909"/>
      <c r="Q1449" s="1909"/>
      <c r="R1449" s="1909"/>
      <c r="S1449" s="1909"/>
      <c r="T1449" s="1909"/>
      <c r="U1449" s="1909"/>
      <c r="V1449" s="1909"/>
      <c r="W1449" s="1909"/>
      <c r="X1449" s="1909"/>
      <c r="Y1449" s="1909"/>
      <c r="Z1449" s="1909"/>
      <c r="AA1449" s="1909"/>
      <c r="AB1449" s="1909"/>
      <c r="AC1449" s="1909"/>
      <c r="AD1449" s="1909"/>
      <c r="AE1449" s="1909"/>
      <c r="AF1449" s="1909"/>
      <c r="AG1449" s="1909"/>
      <c r="AH1449" s="1909"/>
      <c r="AI1449" s="1909"/>
      <c r="AJ1449" s="1909"/>
      <c r="AK1449" s="1909"/>
      <c r="AL1449" s="1909"/>
      <c r="AM1449" s="1909"/>
      <c r="AN1449" s="1909"/>
      <c r="AO1449" s="1909"/>
      <c r="AP1449" s="1909"/>
      <c r="AQ1449" s="1909"/>
      <c r="AR1449" s="1909"/>
      <c r="AS1449" s="1909"/>
      <c r="AT1449" s="1909"/>
      <c r="AU1449" s="1909"/>
      <c r="AV1449" s="1909"/>
      <c r="AW1449" s="1909"/>
      <c r="AX1449" s="1909"/>
      <c r="AY1449" s="1909"/>
      <c r="AZ1449" s="1909"/>
      <c r="BA1449" s="1909"/>
      <c r="BB1449" s="1909"/>
      <c r="BC1449" s="1909"/>
      <c r="BD1449" s="1909"/>
      <c r="BE1449" s="1909"/>
      <c r="BF1449" s="1909"/>
      <c r="BG1449" s="1909"/>
      <c r="BH1449" s="1909"/>
      <c r="BI1449" s="1909"/>
    </row>
    <row r="1450" spans="1:61">
      <c r="A1450" s="1956"/>
      <c r="B1450" s="1955"/>
      <c r="C1450" s="1955"/>
      <c r="D1450" s="1955"/>
      <c r="E1450" s="1955"/>
      <c r="F1450" s="1955"/>
      <c r="G1450" s="1955"/>
      <c r="H1450" s="1909"/>
      <c r="I1450" s="1909"/>
      <c r="J1450" s="1909"/>
      <c r="K1450" s="1909"/>
      <c r="L1450" s="1909"/>
      <c r="M1450" s="1909"/>
      <c r="N1450" s="1909"/>
      <c r="O1450" s="1909"/>
      <c r="P1450" s="1909"/>
      <c r="Q1450" s="1909"/>
      <c r="R1450" s="1909"/>
      <c r="S1450" s="1909"/>
      <c r="T1450" s="1909"/>
      <c r="U1450" s="1909"/>
      <c r="V1450" s="1909"/>
      <c r="W1450" s="1909"/>
      <c r="X1450" s="1909"/>
      <c r="Y1450" s="1909"/>
      <c r="Z1450" s="1909"/>
      <c r="AA1450" s="1909"/>
      <c r="AB1450" s="1909"/>
      <c r="AC1450" s="1909"/>
      <c r="AD1450" s="1909"/>
      <c r="AE1450" s="1909"/>
      <c r="AF1450" s="1909"/>
      <c r="AG1450" s="1909"/>
      <c r="AH1450" s="1909"/>
      <c r="AI1450" s="1909"/>
      <c r="AJ1450" s="1909"/>
      <c r="AK1450" s="1909"/>
      <c r="AL1450" s="1909"/>
      <c r="AM1450" s="1909"/>
      <c r="AN1450" s="1909"/>
      <c r="AO1450" s="1909"/>
      <c r="AP1450" s="1909"/>
      <c r="AQ1450" s="1909"/>
      <c r="AR1450" s="1909"/>
      <c r="AS1450" s="1909"/>
      <c r="AT1450" s="1909"/>
      <c r="AU1450" s="1909"/>
      <c r="AV1450" s="1909"/>
      <c r="AW1450" s="1909"/>
      <c r="AX1450" s="1909"/>
      <c r="AY1450" s="1909"/>
      <c r="AZ1450" s="1909"/>
      <c r="BA1450" s="1909"/>
      <c r="BB1450" s="1909"/>
      <c r="BC1450" s="1909"/>
      <c r="BD1450" s="1909"/>
      <c r="BE1450" s="1909"/>
      <c r="BF1450" s="1909"/>
      <c r="BG1450" s="1909"/>
      <c r="BH1450" s="1909"/>
      <c r="BI1450" s="1909"/>
    </row>
    <row r="1451" spans="1:61">
      <c r="A1451" s="1956"/>
      <c r="B1451" s="1955"/>
      <c r="C1451" s="1955"/>
      <c r="D1451" s="1955"/>
      <c r="E1451" s="1955"/>
      <c r="F1451" s="1955"/>
      <c r="G1451" s="1955"/>
      <c r="H1451" s="1909"/>
      <c r="I1451" s="1909"/>
      <c r="J1451" s="1909"/>
      <c r="K1451" s="1909"/>
      <c r="L1451" s="1909"/>
      <c r="M1451" s="1909"/>
      <c r="N1451" s="1909"/>
      <c r="O1451" s="1909"/>
      <c r="P1451" s="1909"/>
      <c r="Q1451" s="1909"/>
      <c r="R1451" s="1909"/>
      <c r="S1451" s="1909"/>
      <c r="T1451" s="1909"/>
      <c r="U1451" s="1909"/>
      <c r="V1451" s="1909"/>
      <c r="W1451" s="1909"/>
      <c r="X1451" s="1909"/>
      <c r="Y1451" s="1909"/>
      <c r="Z1451" s="1909"/>
      <c r="AA1451" s="1909"/>
      <c r="AB1451" s="1909"/>
      <c r="AC1451" s="1909"/>
      <c r="AD1451" s="1909"/>
      <c r="AE1451" s="1909"/>
      <c r="AF1451" s="1909"/>
      <c r="AG1451" s="1909"/>
      <c r="AH1451" s="1909"/>
      <c r="AI1451" s="1909"/>
      <c r="AJ1451" s="1909"/>
      <c r="AK1451" s="1909"/>
      <c r="AL1451" s="1909"/>
      <c r="AM1451" s="1909"/>
      <c r="AN1451" s="1909"/>
      <c r="AO1451" s="1909"/>
      <c r="AP1451" s="1909"/>
      <c r="AQ1451" s="1909"/>
      <c r="AR1451" s="1909"/>
      <c r="AS1451" s="1909"/>
      <c r="AT1451" s="1909"/>
      <c r="AU1451" s="1909"/>
      <c r="AV1451" s="1909"/>
      <c r="AW1451" s="1909"/>
      <c r="AX1451" s="1909"/>
      <c r="AY1451" s="1909"/>
      <c r="AZ1451" s="1909"/>
      <c r="BA1451" s="1909"/>
      <c r="BB1451" s="1909"/>
      <c r="BC1451" s="1909"/>
      <c r="BD1451" s="1909"/>
      <c r="BE1451" s="1909"/>
      <c r="BF1451" s="1909"/>
      <c r="BG1451" s="1909"/>
      <c r="BH1451" s="1909"/>
      <c r="BI1451" s="1909"/>
    </row>
    <row r="1452" spans="1:61">
      <c r="A1452" s="1956"/>
      <c r="B1452" s="1955"/>
      <c r="C1452" s="1955"/>
      <c r="D1452" s="1955"/>
      <c r="E1452" s="1955"/>
      <c r="F1452" s="1955"/>
      <c r="G1452" s="1955"/>
      <c r="H1452" s="1909"/>
      <c r="I1452" s="1909"/>
      <c r="J1452" s="1909"/>
      <c r="K1452" s="1909"/>
      <c r="L1452" s="1909"/>
      <c r="M1452" s="1909"/>
      <c r="N1452" s="1909"/>
      <c r="O1452" s="1909"/>
      <c r="P1452" s="1909"/>
      <c r="Q1452" s="1909"/>
      <c r="R1452" s="1909"/>
      <c r="S1452" s="1909"/>
      <c r="T1452" s="1909"/>
      <c r="U1452" s="1909"/>
      <c r="V1452" s="1909"/>
      <c r="W1452" s="1909"/>
      <c r="X1452" s="1909"/>
      <c r="Y1452" s="1909"/>
      <c r="Z1452" s="1909"/>
      <c r="AA1452" s="1909"/>
      <c r="AB1452" s="1909"/>
      <c r="AC1452" s="1909"/>
      <c r="AD1452" s="1909"/>
      <c r="AE1452" s="1909"/>
      <c r="AF1452" s="1909"/>
      <c r="AG1452" s="1909"/>
      <c r="AH1452" s="1909"/>
      <c r="AI1452" s="1909"/>
      <c r="AJ1452" s="1909"/>
      <c r="AK1452" s="1909"/>
      <c r="AL1452" s="1909"/>
      <c r="AM1452" s="1909"/>
      <c r="AN1452" s="1909"/>
      <c r="AO1452" s="1909"/>
      <c r="AP1452" s="1909"/>
      <c r="AQ1452" s="1909"/>
      <c r="AR1452" s="1909"/>
      <c r="AS1452" s="1909"/>
      <c r="AT1452" s="1909"/>
      <c r="AU1452" s="1909"/>
      <c r="AV1452" s="1909"/>
      <c r="AW1452" s="1909"/>
      <c r="AX1452" s="1909"/>
      <c r="AY1452" s="1909"/>
      <c r="AZ1452" s="1909"/>
      <c r="BA1452" s="1909"/>
      <c r="BB1452" s="1909"/>
      <c r="BC1452" s="1909"/>
      <c r="BD1452" s="1909"/>
      <c r="BE1452" s="1909"/>
      <c r="BF1452" s="1909"/>
      <c r="BG1452" s="1909"/>
      <c r="BH1452" s="1909"/>
      <c r="BI1452" s="1909"/>
    </row>
    <row r="1453" spans="1:61">
      <c r="A1453" s="1956"/>
      <c r="B1453" s="1955"/>
      <c r="C1453" s="1955"/>
      <c r="D1453" s="1955"/>
      <c r="E1453" s="1955"/>
      <c r="F1453" s="1955"/>
      <c r="G1453" s="1955"/>
      <c r="H1453" s="1909"/>
      <c r="I1453" s="1909"/>
      <c r="J1453" s="1909"/>
      <c r="K1453" s="1909"/>
      <c r="L1453" s="1909"/>
      <c r="M1453" s="1909"/>
      <c r="N1453" s="1909"/>
      <c r="O1453" s="1909"/>
      <c r="P1453" s="1909"/>
      <c r="Q1453" s="1909"/>
      <c r="R1453" s="1909"/>
      <c r="S1453" s="1909"/>
      <c r="T1453" s="1909"/>
      <c r="U1453" s="1909"/>
      <c r="V1453" s="1909"/>
      <c r="W1453" s="1909"/>
      <c r="X1453" s="1909"/>
      <c r="Y1453" s="1909"/>
      <c r="Z1453" s="1909"/>
      <c r="AA1453" s="1909"/>
      <c r="AB1453" s="1909"/>
      <c r="AC1453" s="1909"/>
      <c r="AD1453" s="1909"/>
      <c r="AE1453" s="1909"/>
      <c r="AF1453" s="1909"/>
      <c r="AG1453" s="1909"/>
      <c r="AH1453" s="1909"/>
      <c r="AI1453" s="1909"/>
      <c r="AJ1453" s="1909"/>
      <c r="AK1453" s="1909"/>
      <c r="AL1453" s="1909"/>
      <c r="AM1453" s="1909"/>
      <c r="AN1453" s="1909"/>
      <c r="AO1453" s="1909"/>
      <c r="AP1453" s="1909"/>
      <c r="AQ1453" s="1909"/>
      <c r="AR1453" s="1909"/>
      <c r="AS1453" s="1909"/>
      <c r="AT1453" s="1909"/>
      <c r="AU1453" s="1909"/>
      <c r="AV1453" s="1909"/>
      <c r="AW1453" s="1909"/>
      <c r="AX1453" s="1909"/>
      <c r="AY1453" s="1909"/>
      <c r="AZ1453" s="1909"/>
      <c r="BA1453" s="1909"/>
      <c r="BB1453" s="1909"/>
      <c r="BC1453" s="1909"/>
      <c r="BD1453" s="1909"/>
      <c r="BE1453" s="1909"/>
      <c r="BF1453" s="1909"/>
      <c r="BG1453" s="1909"/>
      <c r="BH1453" s="1909"/>
      <c r="BI1453" s="1909"/>
    </row>
    <row r="1454" spans="1:61">
      <c r="A1454" s="1956"/>
      <c r="B1454" s="1955"/>
      <c r="C1454" s="1955"/>
      <c r="D1454" s="1955"/>
      <c r="E1454" s="1955"/>
      <c r="F1454" s="1955"/>
      <c r="G1454" s="1955"/>
      <c r="H1454" s="1909"/>
      <c r="I1454" s="1909"/>
      <c r="J1454" s="1909"/>
      <c r="K1454" s="1909"/>
      <c r="L1454" s="1909"/>
      <c r="M1454" s="1909"/>
      <c r="N1454" s="1909"/>
      <c r="O1454" s="1909"/>
      <c r="P1454" s="1909"/>
      <c r="Q1454" s="1909"/>
      <c r="R1454" s="1909"/>
      <c r="S1454" s="1909"/>
      <c r="T1454" s="1909"/>
      <c r="U1454" s="1909"/>
      <c r="V1454" s="1909"/>
      <c r="W1454" s="1909"/>
      <c r="X1454" s="1909"/>
      <c r="Y1454" s="1909"/>
      <c r="Z1454" s="1909"/>
      <c r="AA1454" s="1909"/>
      <c r="AB1454" s="1909"/>
      <c r="AC1454" s="1909"/>
      <c r="AD1454" s="1909"/>
      <c r="AE1454" s="1909"/>
      <c r="AF1454" s="1909"/>
      <c r="AG1454" s="1909"/>
      <c r="AH1454" s="1909"/>
      <c r="AI1454" s="1909"/>
      <c r="AJ1454" s="1909"/>
      <c r="AK1454" s="1909"/>
      <c r="AL1454" s="1909"/>
      <c r="AM1454" s="1909"/>
      <c r="AN1454" s="1909"/>
      <c r="AO1454" s="1909"/>
      <c r="AP1454" s="1909"/>
      <c r="AQ1454" s="1909"/>
      <c r="AR1454" s="1909"/>
      <c r="AS1454" s="1909"/>
      <c r="AT1454" s="1909"/>
      <c r="AU1454" s="1909"/>
      <c r="AV1454" s="1909"/>
      <c r="AW1454" s="1909"/>
      <c r="AX1454" s="1909"/>
      <c r="AY1454" s="1909"/>
      <c r="AZ1454" s="1909"/>
      <c r="BA1454" s="1909"/>
      <c r="BB1454" s="1909"/>
      <c r="BC1454" s="1909"/>
      <c r="BD1454" s="1909"/>
      <c r="BE1454" s="1909"/>
      <c r="BF1454" s="1909"/>
      <c r="BG1454" s="1909"/>
      <c r="BH1454" s="1909"/>
      <c r="BI1454" s="1909"/>
    </row>
    <row r="1455" spans="1:61">
      <c r="A1455" s="1956"/>
      <c r="B1455" s="1955"/>
      <c r="C1455" s="1955"/>
      <c r="D1455" s="1955"/>
      <c r="E1455" s="1955"/>
      <c r="F1455" s="1955"/>
      <c r="G1455" s="1955"/>
      <c r="H1455" s="1909"/>
      <c r="I1455" s="1909"/>
      <c r="J1455" s="1909"/>
      <c r="K1455" s="1909"/>
      <c r="L1455" s="1909"/>
      <c r="M1455" s="1909"/>
      <c r="N1455" s="1909"/>
      <c r="O1455" s="1909"/>
      <c r="P1455" s="1909"/>
      <c r="Q1455" s="1909"/>
      <c r="R1455" s="1909"/>
      <c r="S1455" s="1909"/>
      <c r="T1455" s="1909"/>
      <c r="U1455" s="1909"/>
      <c r="V1455" s="1909"/>
      <c r="W1455" s="1909"/>
      <c r="X1455" s="1909"/>
      <c r="Y1455" s="1909"/>
      <c r="Z1455" s="1909"/>
      <c r="AA1455" s="1909"/>
      <c r="AB1455" s="1909"/>
      <c r="AC1455" s="1909"/>
      <c r="AD1455" s="1909"/>
      <c r="AE1455" s="1909"/>
      <c r="AF1455" s="1909"/>
      <c r="AG1455" s="1909"/>
      <c r="AH1455" s="1909"/>
      <c r="AI1455" s="1909"/>
      <c r="AJ1455" s="1909"/>
      <c r="AK1455" s="1909"/>
      <c r="AL1455" s="1909"/>
      <c r="AM1455" s="1909"/>
      <c r="AN1455" s="1909"/>
      <c r="AO1455" s="1909"/>
      <c r="AP1455" s="1909"/>
      <c r="AQ1455" s="1909"/>
      <c r="AR1455" s="1909"/>
      <c r="AS1455" s="1909"/>
      <c r="AT1455" s="1909"/>
      <c r="AU1455" s="1909"/>
      <c r="AV1455" s="1909"/>
      <c r="AW1455" s="1909"/>
      <c r="AX1455" s="1909"/>
      <c r="AY1455" s="1909"/>
      <c r="AZ1455" s="1909"/>
      <c r="BA1455" s="1909"/>
      <c r="BB1455" s="1909"/>
      <c r="BC1455" s="1909"/>
      <c r="BD1455" s="1909"/>
      <c r="BE1455" s="1909"/>
      <c r="BF1455" s="1909"/>
      <c r="BG1455" s="1909"/>
      <c r="BH1455" s="1909"/>
      <c r="BI1455" s="1909"/>
    </row>
    <row r="1456" spans="1:61">
      <c r="A1456" s="1956"/>
      <c r="B1456" s="1955"/>
      <c r="C1456" s="1955"/>
      <c r="D1456" s="1955"/>
      <c r="E1456" s="1955"/>
      <c r="F1456" s="1955"/>
      <c r="G1456" s="1955"/>
      <c r="H1456" s="1909"/>
      <c r="I1456" s="1909"/>
      <c r="J1456" s="1909"/>
      <c r="K1456" s="1909"/>
      <c r="L1456" s="1909"/>
      <c r="M1456" s="1909"/>
      <c r="N1456" s="1909"/>
      <c r="O1456" s="1909"/>
      <c r="P1456" s="1909"/>
      <c r="Q1456" s="1909"/>
      <c r="R1456" s="1909"/>
      <c r="S1456" s="1909"/>
      <c r="T1456" s="1909"/>
      <c r="U1456" s="1909"/>
      <c r="V1456" s="1909"/>
      <c r="W1456" s="1909"/>
      <c r="X1456" s="1909"/>
      <c r="Y1456" s="1909"/>
      <c r="Z1456" s="1909"/>
      <c r="AA1456" s="1909"/>
      <c r="AB1456" s="1909"/>
      <c r="AC1456" s="1909"/>
      <c r="AD1456" s="1909"/>
      <c r="AE1456" s="1909"/>
      <c r="AF1456" s="1909"/>
      <c r="AG1456" s="1909"/>
      <c r="AH1456" s="1909"/>
      <c r="AI1456" s="1909"/>
      <c r="AJ1456" s="1909"/>
      <c r="AK1456" s="1909"/>
      <c r="AL1456" s="1909"/>
      <c r="AM1456" s="1909"/>
      <c r="AN1456" s="1909"/>
      <c r="AO1456" s="1909"/>
      <c r="AP1456" s="1909"/>
      <c r="AQ1456" s="1909"/>
      <c r="AR1456" s="1909"/>
      <c r="AS1456" s="1909"/>
      <c r="AT1456" s="1909"/>
      <c r="AU1456" s="1909"/>
      <c r="AV1456" s="1909"/>
      <c r="AW1456" s="1909"/>
      <c r="AX1456" s="1909"/>
      <c r="AY1456" s="1909"/>
      <c r="AZ1456" s="1909"/>
      <c r="BA1456" s="1909"/>
      <c r="BB1456" s="1909"/>
      <c r="BC1456" s="1909"/>
      <c r="BD1456" s="1909"/>
      <c r="BE1456" s="1909"/>
      <c r="BF1456" s="1909"/>
      <c r="BG1456" s="1909"/>
      <c r="BH1456" s="1909"/>
      <c r="BI1456" s="1909"/>
    </row>
    <row r="1457" spans="1:61">
      <c r="A1457" s="1956"/>
      <c r="B1457" s="1955"/>
      <c r="C1457" s="1955"/>
      <c r="D1457" s="1955"/>
      <c r="E1457" s="1955"/>
      <c r="F1457" s="1955"/>
      <c r="G1457" s="1955"/>
      <c r="H1457" s="1909"/>
      <c r="I1457" s="1909"/>
      <c r="J1457" s="1909"/>
      <c r="K1457" s="1909"/>
      <c r="L1457" s="1909"/>
      <c r="M1457" s="1909"/>
      <c r="N1457" s="1909"/>
      <c r="O1457" s="1909"/>
      <c r="P1457" s="1909"/>
      <c r="Q1457" s="1909"/>
      <c r="R1457" s="1909"/>
      <c r="S1457" s="1909"/>
      <c r="T1457" s="1909"/>
      <c r="U1457" s="1909"/>
      <c r="V1457" s="1909"/>
      <c r="W1457" s="1909"/>
      <c r="X1457" s="1909"/>
      <c r="Y1457" s="1909"/>
      <c r="Z1457" s="1909"/>
      <c r="AA1457" s="1909"/>
      <c r="AB1457" s="1909"/>
      <c r="AC1457" s="1909"/>
      <c r="AD1457" s="1909"/>
      <c r="AE1457" s="1909"/>
      <c r="AF1457" s="1909"/>
      <c r="AG1457" s="1909"/>
      <c r="AH1457" s="1909"/>
      <c r="AI1457" s="1909"/>
      <c r="AJ1457" s="1909"/>
      <c r="AK1457" s="1909"/>
      <c r="AL1457" s="1909"/>
      <c r="AM1457" s="1909"/>
      <c r="AN1457" s="1909"/>
      <c r="AO1457" s="1909"/>
      <c r="AP1457" s="1909"/>
      <c r="AQ1457" s="1909"/>
      <c r="AR1457" s="1909"/>
      <c r="AS1457" s="1909"/>
      <c r="AT1457" s="1909"/>
      <c r="AU1457" s="1909"/>
      <c r="AV1457" s="1909"/>
      <c r="AW1457" s="1909"/>
      <c r="AX1457" s="1909"/>
      <c r="AY1457" s="1909"/>
      <c r="AZ1457" s="1909"/>
      <c r="BA1457" s="1909"/>
      <c r="BB1457" s="1909"/>
      <c r="BC1457" s="1909"/>
      <c r="BD1457" s="1909"/>
      <c r="BE1457" s="1909"/>
      <c r="BF1457" s="1909"/>
      <c r="BG1457" s="1909"/>
      <c r="BH1457" s="1909"/>
      <c r="BI1457" s="1909"/>
    </row>
    <row r="1458" spans="1:61">
      <c r="A1458" s="1956"/>
      <c r="B1458" s="1955"/>
      <c r="C1458" s="1955"/>
      <c r="D1458" s="1955"/>
      <c r="E1458" s="1955"/>
      <c r="F1458" s="1955"/>
      <c r="G1458" s="1955"/>
      <c r="H1458" s="1909"/>
      <c r="I1458" s="1909"/>
      <c r="J1458" s="1909"/>
      <c r="K1458" s="1909"/>
      <c r="L1458" s="1909"/>
      <c r="M1458" s="1909"/>
      <c r="N1458" s="1909"/>
      <c r="O1458" s="1909"/>
      <c r="P1458" s="1909"/>
      <c r="Q1458" s="1909"/>
      <c r="R1458" s="1909"/>
      <c r="S1458" s="1909"/>
      <c r="T1458" s="1909"/>
      <c r="U1458" s="1909"/>
      <c r="V1458" s="1909"/>
      <c r="W1458" s="1909"/>
      <c r="X1458" s="1909"/>
      <c r="Y1458" s="1909"/>
      <c r="Z1458" s="1909"/>
      <c r="AA1458" s="1909"/>
      <c r="AB1458" s="1909"/>
      <c r="AC1458" s="1909"/>
      <c r="AD1458" s="1909"/>
      <c r="AE1458" s="1909"/>
      <c r="AF1458" s="1909"/>
      <c r="AG1458" s="1909"/>
      <c r="AH1458" s="1909"/>
      <c r="AI1458" s="1909"/>
      <c r="AJ1458" s="1909"/>
      <c r="AK1458" s="1909"/>
      <c r="AL1458" s="1909"/>
      <c r="AM1458" s="1909"/>
      <c r="AN1458" s="1909"/>
      <c r="AO1458" s="1909"/>
      <c r="AP1458" s="1909"/>
      <c r="AQ1458" s="1909"/>
      <c r="AR1458" s="1909"/>
      <c r="AS1458" s="1909"/>
      <c r="AT1458" s="1909"/>
      <c r="AU1458" s="1909"/>
      <c r="AV1458" s="1909"/>
      <c r="AW1458" s="1909"/>
      <c r="AX1458" s="1909"/>
      <c r="AY1458" s="1909"/>
      <c r="AZ1458" s="1909"/>
      <c r="BA1458" s="1909"/>
      <c r="BB1458" s="1909"/>
      <c r="BC1458" s="1909"/>
      <c r="BD1458" s="1909"/>
      <c r="BE1458" s="1909"/>
      <c r="BF1458" s="1909"/>
      <c r="BG1458" s="1909"/>
      <c r="BH1458" s="1909"/>
      <c r="BI1458" s="1909"/>
    </row>
    <row r="1459" spans="1:61">
      <c r="A1459" s="1956"/>
      <c r="B1459" s="1955"/>
      <c r="C1459" s="1955"/>
      <c r="D1459" s="1955"/>
      <c r="E1459" s="1955"/>
      <c r="F1459" s="1955"/>
      <c r="G1459" s="1955"/>
      <c r="H1459" s="1909"/>
      <c r="I1459" s="1909"/>
      <c r="J1459" s="1909"/>
      <c r="K1459" s="1909"/>
      <c r="L1459" s="1909"/>
      <c r="M1459" s="1909"/>
      <c r="N1459" s="1909"/>
      <c r="O1459" s="1909"/>
      <c r="P1459" s="1909"/>
      <c r="Q1459" s="1909"/>
      <c r="R1459" s="1909"/>
      <c r="S1459" s="1909"/>
      <c r="T1459" s="1909"/>
      <c r="U1459" s="1909"/>
      <c r="V1459" s="1909"/>
      <c r="W1459" s="1909"/>
      <c r="X1459" s="1909"/>
      <c r="Y1459" s="1909"/>
      <c r="Z1459" s="1909"/>
      <c r="AA1459" s="1909"/>
      <c r="AB1459" s="1909"/>
      <c r="AC1459" s="1909"/>
      <c r="AD1459" s="1909"/>
      <c r="AE1459" s="1909"/>
      <c r="AF1459" s="1909"/>
      <c r="AG1459" s="1909"/>
      <c r="AH1459" s="1909"/>
      <c r="AI1459" s="1909"/>
      <c r="AJ1459" s="1909"/>
      <c r="AK1459" s="1909"/>
      <c r="AL1459" s="1909"/>
      <c r="AM1459" s="1909"/>
      <c r="AN1459" s="1909"/>
      <c r="AO1459" s="1909"/>
      <c r="AP1459" s="1909"/>
      <c r="AQ1459" s="1909"/>
      <c r="AR1459" s="1909"/>
      <c r="AS1459" s="1909"/>
      <c r="AT1459" s="1909"/>
      <c r="AU1459" s="1909"/>
      <c r="AV1459" s="1909"/>
      <c r="AW1459" s="1909"/>
      <c r="AX1459" s="1909"/>
      <c r="AY1459" s="1909"/>
      <c r="AZ1459" s="1909"/>
      <c r="BA1459" s="1909"/>
      <c r="BB1459" s="1909"/>
      <c r="BC1459" s="1909"/>
      <c r="BD1459" s="1909"/>
      <c r="BE1459" s="1909"/>
      <c r="BF1459" s="1909"/>
      <c r="BG1459" s="1909"/>
      <c r="BH1459" s="1909"/>
      <c r="BI1459" s="1909"/>
    </row>
    <row r="1460" spans="1:61">
      <c r="A1460" s="1956"/>
      <c r="B1460" s="1955"/>
      <c r="C1460" s="1955"/>
      <c r="D1460" s="1955"/>
      <c r="E1460" s="1955"/>
      <c r="F1460" s="1955"/>
      <c r="G1460" s="1955"/>
      <c r="H1460" s="1909"/>
      <c r="I1460" s="1909"/>
      <c r="J1460" s="1909"/>
      <c r="K1460" s="1909"/>
      <c r="L1460" s="1909"/>
      <c r="M1460" s="1909"/>
      <c r="N1460" s="1909"/>
      <c r="O1460" s="1909"/>
      <c r="P1460" s="1909"/>
      <c r="Q1460" s="1909"/>
      <c r="R1460" s="1909"/>
      <c r="S1460" s="1909"/>
      <c r="T1460" s="1909"/>
      <c r="U1460" s="1909"/>
      <c r="V1460" s="1909"/>
      <c r="W1460" s="1909"/>
      <c r="X1460" s="1909"/>
      <c r="Y1460" s="1909"/>
      <c r="Z1460" s="1909"/>
      <c r="AA1460" s="1909"/>
      <c r="AB1460" s="1909"/>
      <c r="AC1460" s="1909"/>
      <c r="AD1460" s="1909"/>
      <c r="AE1460" s="1909"/>
      <c r="AF1460" s="1909"/>
      <c r="AG1460" s="1909"/>
      <c r="AH1460" s="1909"/>
      <c r="AI1460" s="1909"/>
      <c r="AJ1460" s="1909"/>
      <c r="AK1460" s="1909"/>
      <c r="AL1460" s="1909"/>
      <c r="AM1460" s="1909"/>
      <c r="AN1460" s="1909"/>
      <c r="AO1460" s="1909"/>
      <c r="AP1460" s="1909"/>
      <c r="AQ1460" s="1909"/>
      <c r="AR1460" s="1909"/>
      <c r="AS1460" s="1909"/>
      <c r="AT1460" s="1909"/>
      <c r="AU1460" s="1909"/>
      <c r="AV1460" s="1909"/>
      <c r="AW1460" s="1909"/>
      <c r="AX1460" s="1909"/>
      <c r="AY1460" s="1909"/>
      <c r="AZ1460" s="1909"/>
      <c r="BA1460" s="1909"/>
      <c r="BB1460" s="1909"/>
      <c r="BC1460" s="1909"/>
      <c r="BD1460" s="1909"/>
      <c r="BE1460" s="1909"/>
      <c r="BF1460" s="1909"/>
      <c r="BG1460" s="1909"/>
      <c r="BH1460" s="1909"/>
      <c r="BI1460" s="1909"/>
    </row>
    <row r="1461" spans="1:61">
      <c r="A1461" s="1956"/>
      <c r="B1461" s="1955"/>
      <c r="C1461" s="1955"/>
      <c r="D1461" s="1955"/>
      <c r="E1461" s="1955"/>
      <c r="F1461" s="1955"/>
      <c r="G1461" s="1955"/>
      <c r="H1461" s="1909"/>
      <c r="I1461" s="1909"/>
      <c r="J1461" s="1909"/>
      <c r="K1461" s="1909"/>
      <c r="L1461" s="1909"/>
      <c r="M1461" s="1909"/>
      <c r="N1461" s="1909"/>
      <c r="O1461" s="1909"/>
      <c r="P1461" s="1909"/>
      <c r="Q1461" s="1909"/>
      <c r="R1461" s="1909"/>
      <c r="S1461" s="1909"/>
      <c r="T1461" s="1909"/>
      <c r="U1461" s="1909"/>
      <c r="V1461" s="1909"/>
      <c r="W1461" s="1909"/>
      <c r="X1461" s="1909"/>
      <c r="Y1461" s="1909"/>
      <c r="Z1461" s="1909"/>
      <c r="AA1461" s="1909"/>
      <c r="AB1461" s="1909"/>
      <c r="AC1461" s="1909"/>
      <c r="AD1461" s="1909"/>
      <c r="AE1461" s="1909"/>
      <c r="AF1461" s="1909"/>
      <c r="AG1461" s="1909"/>
      <c r="AH1461" s="1909"/>
      <c r="AI1461" s="1909"/>
      <c r="AJ1461" s="1909"/>
      <c r="AK1461" s="1909"/>
      <c r="AL1461" s="1909"/>
      <c r="AM1461" s="1909"/>
      <c r="AN1461" s="1909"/>
      <c r="AO1461" s="1909"/>
      <c r="AP1461" s="1909"/>
      <c r="AQ1461" s="1909"/>
      <c r="AR1461" s="1909"/>
      <c r="AS1461" s="1909"/>
      <c r="AT1461" s="1909"/>
      <c r="AU1461" s="1909"/>
      <c r="AV1461" s="1909"/>
      <c r="AW1461" s="1909"/>
      <c r="AX1461" s="1909"/>
      <c r="AY1461" s="1909"/>
      <c r="AZ1461" s="1909"/>
      <c r="BA1461" s="1909"/>
      <c r="BB1461" s="1909"/>
      <c r="BC1461" s="1909"/>
      <c r="BD1461" s="1909"/>
      <c r="BE1461" s="1909"/>
      <c r="BF1461" s="1909"/>
      <c r="BG1461" s="1909"/>
      <c r="BH1461" s="1909"/>
      <c r="BI1461" s="1909"/>
    </row>
    <row r="1462" spans="1:61">
      <c r="A1462" s="1956"/>
      <c r="B1462" s="1955"/>
      <c r="C1462" s="1955"/>
      <c r="D1462" s="1955"/>
      <c r="E1462" s="1955"/>
      <c r="F1462" s="1955"/>
      <c r="G1462" s="1955"/>
      <c r="H1462" s="1909"/>
      <c r="I1462" s="1909"/>
      <c r="J1462" s="1909"/>
      <c r="K1462" s="1909"/>
      <c r="L1462" s="1909"/>
      <c r="M1462" s="1909"/>
      <c r="N1462" s="1909"/>
      <c r="O1462" s="1909"/>
      <c r="P1462" s="1909"/>
      <c r="Q1462" s="1909"/>
      <c r="R1462" s="1909"/>
      <c r="S1462" s="1909"/>
      <c r="T1462" s="1909"/>
      <c r="U1462" s="1909"/>
      <c r="V1462" s="1909"/>
      <c r="W1462" s="1909"/>
      <c r="X1462" s="1909"/>
      <c r="Y1462" s="1909"/>
      <c r="Z1462" s="1909"/>
      <c r="AA1462" s="1909"/>
      <c r="AB1462" s="1909"/>
      <c r="AC1462" s="1909"/>
      <c r="AD1462" s="1909"/>
      <c r="AE1462" s="1909"/>
      <c r="AF1462" s="1909"/>
      <c r="AG1462" s="1909"/>
      <c r="AH1462" s="1909"/>
      <c r="AI1462" s="1909"/>
      <c r="AJ1462" s="1909"/>
      <c r="AK1462" s="1909"/>
      <c r="AL1462" s="1909"/>
      <c r="AM1462" s="1909"/>
      <c r="AN1462" s="1909"/>
      <c r="AO1462" s="1909"/>
      <c r="AP1462" s="1909"/>
      <c r="AQ1462" s="1909"/>
      <c r="AR1462" s="1909"/>
      <c r="AS1462" s="1909"/>
      <c r="AT1462" s="1909"/>
      <c r="AU1462" s="1909"/>
      <c r="AV1462" s="1909"/>
      <c r="AW1462" s="1909"/>
      <c r="AX1462" s="1909"/>
      <c r="AY1462" s="1909"/>
      <c r="AZ1462" s="1909"/>
      <c r="BA1462" s="1909"/>
      <c r="BB1462" s="1909"/>
      <c r="BC1462" s="1909"/>
      <c r="BD1462" s="1909"/>
      <c r="BE1462" s="1909"/>
      <c r="BF1462" s="1909"/>
      <c r="BG1462" s="1909"/>
      <c r="BH1462" s="1909"/>
      <c r="BI1462" s="1909"/>
    </row>
    <row r="1463" spans="1:61">
      <c r="A1463" s="1956"/>
      <c r="B1463" s="1955"/>
      <c r="C1463" s="1955"/>
      <c r="D1463" s="1955"/>
      <c r="E1463" s="1955"/>
      <c r="F1463" s="1955"/>
      <c r="G1463" s="1955"/>
      <c r="H1463" s="1909"/>
      <c r="I1463" s="1909"/>
      <c r="J1463" s="1909"/>
      <c r="K1463" s="1909"/>
      <c r="L1463" s="1909"/>
      <c r="M1463" s="1909"/>
      <c r="N1463" s="1909"/>
      <c r="O1463" s="1909"/>
      <c r="P1463" s="1909"/>
      <c r="Q1463" s="1909"/>
      <c r="R1463" s="1909"/>
      <c r="S1463" s="1909"/>
      <c r="T1463" s="1909"/>
      <c r="U1463" s="1909"/>
      <c r="V1463" s="1909"/>
      <c r="W1463" s="1909"/>
      <c r="X1463" s="1909"/>
      <c r="Y1463" s="1909"/>
      <c r="Z1463" s="1909"/>
      <c r="AA1463" s="1909"/>
      <c r="AB1463" s="1909"/>
      <c r="AC1463" s="1909"/>
      <c r="AD1463" s="1909"/>
      <c r="AE1463" s="1909"/>
      <c r="AF1463" s="1909"/>
      <c r="AG1463" s="1909"/>
      <c r="AH1463" s="1909"/>
      <c r="AI1463" s="1909"/>
      <c r="AJ1463" s="1909"/>
      <c r="AK1463" s="1909"/>
      <c r="AL1463" s="1909"/>
      <c r="AM1463" s="1909"/>
      <c r="AN1463" s="1909"/>
      <c r="AO1463" s="1909"/>
      <c r="AP1463" s="1909"/>
      <c r="AQ1463" s="1909"/>
      <c r="AR1463" s="1909"/>
      <c r="AS1463" s="1909"/>
      <c r="AT1463" s="1909"/>
      <c r="AU1463" s="1909"/>
      <c r="AV1463" s="1909"/>
      <c r="AW1463" s="1909"/>
      <c r="AX1463" s="1909"/>
      <c r="AY1463" s="1909"/>
      <c r="AZ1463" s="1909"/>
      <c r="BA1463" s="1909"/>
      <c r="BB1463" s="1909"/>
      <c r="BC1463" s="1909"/>
      <c r="BD1463" s="1909"/>
      <c r="BE1463" s="1909"/>
      <c r="BF1463" s="1909"/>
      <c r="BG1463" s="1909"/>
      <c r="BH1463" s="1909"/>
      <c r="BI1463" s="1909"/>
    </row>
    <row r="1464" spans="1:61">
      <c r="A1464" s="1956"/>
      <c r="B1464" s="1955"/>
      <c r="C1464" s="1955"/>
      <c r="D1464" s="1955"/>
      <c r="E1464" s="1955"/>
      <c r="F1464" s="1955"/>
      <c r="G1464" s="1955"/>
      <c r="H1464" s="1909"/>
      <c r="I1464" s="1909"/>
      <c r="J1464" s="1909"/>
      <c r="K1464" s="1909"/>
      <c r="L1464" s="1909"/>
      <c r="M1464" s="1909"/>
      <c r="N1464" s="1909"/>
      <c r="O1464" s="1909"/>
      <c r="P1464" s="1909"/>
      <c r="Q1464" s="1909"/>
      <c r="R1464" s="1909"/>
      <c r="S1464" s="1909"/>
      <c r="T1464" s="1909"/>
      <c r="U1464" s="1909"/>
      <c r="V1464" s="1909"/>
      <c r="W1464" s="1909"/>
      <c r="X1464" s="1909"/>
      <c r="Y1464" s="1909"/>
      <c r="Z1464" s="1909"/>
      <c r="AA1464" s="1909"/>
      <c r="AB1464" s="1909"/>
      <c r="AC1464" s="1909"/>
      <c r="AD1464" s="1909"/>
      <c r="AE1464" s="1909"/>
      <c r="AF1464" s="1909"/>
      <c r="AG1464" s="1909"/>
      <c r="AH1464" s="1909"/>
      <c r="AI1464" s="1909"/>
      <c r="AJ1464" s="1909"/>
      <c r="AK1464" s="1909"/>
      <c r="AL1464" s="1909"/>
      <c r="AM1464" s="1909"/>
      <c r="AN1464" s="1909"/>
      <c r="AO1464" s="1909"/>
      <c r="AP1464" s="1909"/>
      <c r="AQ1464" s="1909"/>
      <c r="AR1464" s="1909"/>
      <c r="AS1464" s="1909"/>
      <c r="AT1464" s="1909"/>
      <c r="AU1464" s="1909"/>
      <c r="AV1464" s="1909"/>
      <c r="AW1464" s="1909"/>
      <c r="AX1464" s="1909"/>
      <c r="AY1464" s="1909"/>
      <c r="AZ1464" s="1909"/>
      <c r="BA1464" s="1909"/>
      <c r="BB1464" s="1909"/>
      <c r="BC1464" s="1909"/>
      <c r="BD1464" s="1909"/>
      <c r="BE1464" s="1909"/>
      <c r="BF1464" s="1909"/>
      <c r="BG1464" s="1909"/>
      <c r="BH1464" s="1909"/>
      <c r="BI1464" s="1909"/>
    </row>
    <row r="1465" spans="1:61">
      <c r="A1465" s="1956"/>
      <c r="B1465" s="1955"/>
      <c r="C1465" s="1955"/>
      <c r="D1465" s="1955"/>
      <c r="E1465" s="1955"/>
      <c r="F1465" s="1955"/>
      <c r="G1465" s="1955"/>
      <c r="H1465" s="1909"/>
      <c r="I1465" s="1909"/>
      <c r="J1465" s="1909"/>
      <c r="K1465" s="1909"/>
      <c r="L1465" s="1909"/>
      <c r="M1465" s="1909"/>
      <c r="N1465" s="1909"/>
      <c r="O1465" s="1909"/>
      <c r="P1465" s="1909"/>
      <c r="Q1465" s="1909"/>
      <c r="R1465" s="1909"/>
      <c r="S1465" s="1909"/>
      <c r="T1465" s="1909"/>
      <c r="U1465" s="1909"/>
      <c r="V1465" s="1909"/>
      <c r="W1465" s="1909"/>
      <c r="X1465" s="1909"/>
      <c r="Y1465" s="1909"/>
      <c r="Z1465" s="1909"/>
      <c r="AA1465" s="1909"/>
      <c r="AB1465" s="1909"/>
      <c r="AC1465" s="1909"/>
      <c r="AD1465" s="1909"/>
      <c r="AE1465" s="1909"/>
      <c r="AF1465" s="1909"/>
      <c r="AG1465" s="1909"/>
      <c r="AH1465" s="1909"/>
      <c r="AI1465" s="1909"/>
      <c r="AJ1465" s="1909"/>
      <c r="AK1465" s="1909"/>
      <c r="AL1465" s="1909"/>
      <c r="AM1465" s="1909"/>
      <c r="AN1465" s="1909"/>
      <c r="AO1465" s="1909"/>
      <c r="AP1465" s="1909"/>
      <c r="AQ1465" s="1909"/>
      <c r="AR1465" s="1909"/>
      <c r="AS1465" s="1909"/>
      <c r="AT1465" s="1909"/>
      <c r="AU1465" s="1909"/>
      <c r="AV1465" s="1909"/>
      <c r="AW1465" s="1909"/>
      <c r="AX1465" s="1909"/>
      <c r="AY1465" s="1909"/>
      <c r="AZ1465" s="1909"/>
      <c r="BA1465" s="1909"/>
      <c r="BB1465" s="1909"/>
      <c r="BC1465" s="1909"/>
      <c r="BD1465" s="1909"/>
      <c r="BE1465" s="1909"/>
      <c r="BF1465" s="1909"/>
      <c r="BG1465" s="1909"/>
      <c r="BH1465" s="1909"/>
      <c r="BI1465" s="1909"/>
    </row>
    <row r="1466" spans="1:61">
      <c r="A1466" s="1956"/>
      <c r="B1466" s="1955"/>
      <c r="C1466" s="1955"/>
      <c r="D1466" s="1955"/>
      <c r="E1466" s="1955"/>
      <c r="F1466" s="1955"/>
      <c r="G1466" s="1955"/>
      <c r="H1466" s="1909"/>
      <c r="I1466" s="1909"/>
      <c r="J1466" s="1909"/>
      <c r="K1466" s="1909"/>
      <c r="L1466" s="1909"/>
      <c r="M1466" s="1909"/>
      <c r="N1466" s="1909"/>
      <c r="O1466" s="1909"/>
      <c r="P1466" s="1909"/>
      <c r="Q1466" s="1909"/>
      <c r="R1466" s="1909"/>
      <c r="S1466" s="1909"/>
      <c r="T1466" s="1909"/>
      <c r="U1466" s="1909"/>
      <c r="V1466" s="1909"/>
      <c r="W1466" s="1909"/>
      <c r="X1466" s="1909"/>
      <c r="Y1466" s="1909"/>
      <c r="Z1466" s="1909"/>
      <c r="AA1466" s="1909"/>
      <c r="AB1466" s="1909"/>
      <c r="AC1466" s="1909"/>
      <c r="AD1466" s="1909"/>
      <c r="AE1466" s="1909"/>
      <c r="AF1466" s="1909"/>
      <c r="AG1466" s="1909"/>
      <c r="AH1466" s="1909"/>
      <c r="AI1466" s="1909"/>
      <c r="AJ1466" s="1909"/>
      <c r="AK1466" s="1909"/>
      <c r="AL1466" s="1909"/>
      <c r="AM1466" s="1909"/>
      <c r="AN1466" s="1909"/>
      <c r="AO1466" s="1909"/>
      <c r="AP1466" s="1909"/>
      <c r="AQ1466" s="1909"/>
      <c r="AR1466" s="1909"/>
      <c r="AS1466" s="1909"/>
      <c r="AT1466" s="1909"/>
      <c r="AU1466" s="1909"/>
      <c r="AV1466" s="1909"/>
      <c r="AW1466" s="1909"/>
      <c r="AX1466" s="1909"/>
      <c r="AY1466" s="1909"/>
      <c r="AZ1466" s="1909"/>
      <c r="BA1466" s="1909"/>
      <c r="BB1466" s="1909"/>
      <c r="BC1466" s="1909"/>
      <c r="BD1466" s="1909"/>
      <c r="BE1466" s="1909"/>
      <c r="BF1466" s="1909"/>
      <c r="BG1466" s="1909"/>
      <c r="BH1466" s="1909"/>
      <c r="BI1466" s="1909"/>
    </row>
    <row r="1467" spans="1:61">
      <c r="A1467" s="1956"/>
      <c r="B1467" s="1955"/>
      <c r="C1467" s="1955"/>
      <c r="D1467" s="1955"/>
      <c r="E1467" s="1955"/>
      <c r="F1467" s="1955"/>
      <c r="G1467" s="1955"/>
      <c r="H1467" s="1909"/>
      <c r="I1467" s="1909"/>
      <c r="J1467" s="1909"/>
      <c r="K1467" s="1909"/>
      <c r="L1467" s="1909"/>
      <c r="M1467" s="1909"/>
      <c r="N1467" s="1909"/>
      <c r="O1467" s="1909"/>
      <c r="P1467" s="1909"/>
      <c r="Q1467" s="1909"/>
      <c r="R1467" s="1909"/>
      <c r="S1467" s="1909"/>
      <c r="T1467" s="1909"/>
      <c r="U1467" s="1909"/>
      <c r="V1467" s="1909"/>
      <c r="W1467" s="1909"/>
      <c r="X1467" s="1909"/>
      <c r="Y1467" s="1909"/>
      <c r="Z1467" s="1909"/>
      <c r="AA1467" s="1909"/>
      <c r="AB1467" s="1909"/>
      <c r="AC1467" s="1909"/>
      <c r="AD1467" s="1909"/>
      <c r="AE1467" s="1909"/>
      <c r="AF1467" s="1909"/>
      <c r="AG1467" s="1909"/>
      <c r="AH1467" s="1909"/>
      <c r="AI1467" s="1909"/>
      <c r="AJ1467" s="1909"/>
      <c r="AK1467" s="1909"/>
      <c r="AL1467" s="1909"/>
      <c r="AM1467" s="1909"/>
      <c r="AN1467" s="1909"/>
      <c r="AO1467" s="1909"/>
      <c r="AP1467" s="1909"/>
      <c r="AQ1467" s="1909"/>
      <c r="AR1467" s="1909"/>
      <c r="AS1467" s="1909"/>
      <c r="AT1467" s="1909"/>
      <c r="AU1467" s="1909"/>
      <c r="AV1467" s="1909"/>
      <c r="AW1467" s="1909"/>
      <c r="AX1467" s="1909"/>
      <c r="AY1467" s="1909"/>
      <c r="AZ1467" s="1909"/>
      <c r="BA1467" s="1909"/>
      <c r="BB1467" s="1909"/>
      <c r="BC1467" s="1909"/>
      <c r="BD1467" s="1909"/>
      <c r="BE1467" s="1909"/>
      <c r="BF1467" s="1909"/>
      <c r="BG1467" s="1909"/>
      <c r="BH1467" s="1909"/>
      <c r="BI1467" s="1909"/>
    </row>
    <row r="1468" spans="1:61">
      <c r="A1468" s="1956"/>
      <c r="B1468" s="1955"/>
      <c r="C1468" s="1955"/>
      <c r="D1468" s="1955"/>
      <c r="E1468" s="1955"/>
      <c r="F1468" s="1955"/>
      <c r="G1468" s="1955"/>
      <c r="H1468" s="1909"/>
      <c r="I1468" s="1909"/>
      <c r="J1468" s="1909"/>
      <c r="K1468" s="1909"/>
      <c r="L1468" s="1909"/>
      <c r="M1468" s="1909"/>
      <c r="N1468" s="1909"/>
      <c r="O1468" s="1909"/>
      <c r="P1468" s="1909"/>
      <c r="Q1468" s="1909"/>
      <c r="R1468" s="1909"/>
      <c r="S1468" s="1909"/>
      <c r="T1468" s="1909"/>
      <c r="U1468" s="1909"/>
      <c r="V1468" s="1909"/>
      <c r="W1468" s="1909"/>
      <c r="X1468" s="1909"/>
      <c r="Y1468" s="1909"/>
      <c r="Z1468" s="1909"/>
      <c r="AA1468" s="1909"/>
      <c r="AB1468" s="1909"/>
      <c r="AC1468" s="1909"/>
      <c r="AD1468" s="1909"/>
      <c r="AE1468" s="1909"/>
      <c r="AF1468" s="1909"/>
      <c r="AG1468" s="1909"/>
      <c r="AH1468" s="1909"/>
      <c r="AI1468" s="1909"/>
      <c r="AJ1468" s="1909"/>
      <c r="AK1468" s="1909"/>
      <c r="AL1468" s="1909"/>
      <c r="AM1468" s="1909"/>
      <c r="AN1468" s="1909"/>
      <c r="AO1468" s="1909"/>
      <c r="AP1468" s="1909"/>
      <c r="AQ1468" s="1909"/>
      <c r="AR1468" s="1909"/>
      <c r="AS1468" s="1909"/>
      <c r="AT1468" s="1909"/>
      <c r="AU1468" s="1909"/>
      <c r="AV1468" s="1909"/>
      <c r="AW1468" s="1909"/>
      <c r="AX1468" s="1909"/>
      <c r="AY1468" s="1909"/>
      <c r="AZ1468" s="1909"/>
      <c r="BA1468" s="1909"/>
      <c r="BB1468" s="1909"/>
      <c r="BC1468" s="1909"/>
      <c r="BD1468" s="1909"/>
      <c r="BE1468" s="1909"/>
      <c r="BF1468" s="1909"/>
      <c r="BG1468" s="1909"/>
      <c r="BH1468" s="1909"/>
      <c r="BI1468" s="1909"/>
    </row>
    <row r="1469" spans="1:61">
      <c r="A1469" s="1956"/>
      <c r="B1469" s="1955"/>
      <c r="C1469" s="1955"/>
      <c r="D1469" s="1955"/>
      <c r="E1469" s="1955"/>
      <c r="F1469" s="1955"/>
      <c r="G1469" s="1955"/>
      <c r="H1469" s="1909"/>
      <c r="I1469" s="1909"/>
      <c r="J1469" s="1909"/>
      <c r="K1469" s="1909"/>
      <c r="L1469" s="1909"/>
      <c r="M1469" s="1909"/>
      <c r="N1469" s="1909"/>
      <c r="O1469" s="1909"/>
      <c r="P1469" s="1909"/>
      <c r="Q1469" s="1909"/>
      <c r="R1469" s="1909"/>
      <c r="S1469" s="1909"/>
      <c r="T1469" s="1909"/>
      <c r="U1469" s="1909"/>
      <c r="V1469" s="1909"/>
      <c r="W1469" s="1909"/>
      <c r="X1469" s="1909"/>
      <c r="Y1469" s="1909"/>
      <c r="Z1469" s="1909"/>
      <c r="AA1469" s="1909"/>
      <c r="AB1469" s="1909"/>
      <c r="AC1469" s="1909"/>
      <c r="AD1469" s="1909"/>
      <c r="AE1469" s="1909"/>
      <c r="AF1469" s="1909"/>
      <c r="AG1469" s="1909"/>
      <c r="AH1469" s="1909"/>
      <c r="AI1469" s="1909"/>
      <c r="AJ1469" s="1909"/>
      <c r="AK1469" s="1909"/>
      <c r="AL1469" s="1909"/>
      <c r="AM1469" s="1909"/>
      <c r="AN1469" s="1909"/>
      <c r="AO1469" s="1909"/>
      <c r="AP1469" s="1909"/>
      <c r="AQ1469" s="1909"/>
      <c r="AR1469" s="1909"/>
      <c r="AS1469" s="1909"/>
      <c r="AT1469" s="1909"/>
      <c r="AU1469" s="1909"/>
      <c r="AV1469" s="1909"/>
      <c r="AW1469" s="1909"/>
      <c r="AX1469" s="1909"/>
      <c r="AY1469" s="1909"/>
      <c r="AZ1469" s="1909"/>
      <c r="BA1469" s="1909"/>
      <c r="BB1469" s="1909"/>
      <c r="BC1469" s="1909"/>
      <c r="BD1469" s="1909"/>
      <c r="BE1469" s="1909"/>
      <c r="BF1469" s="1909"/>
      <c r="BG1469" s="1909"/>
      <c r="BH1469" s="1909"/>
      <c r="BI1469" s="1909"/>
    </row>
    <row r="1470" spans="1:61">
      <c r="A1470" s="1956"/>
      <c r="B1470" s="1955"/>
      <c r="C1470" s="1955"/>
      <c r="D1470" s="1955"/>
      <c r="E1470" s="1955"/>
      <c r="F1470" s="1955"/>
      <c r="G1470" s="1955"/>
      <c r="H1470" s="1909"/>
      <c r="I1470" s="1909"/>
      <c r="J1470" s="1909"/>
      <c r="K1470" s="1909"/>
      <c r="L1470" s="1909"/>
      <c r="M1470" s="1909"/>
      <c r="N1470" s="1909"/>
      <c r="O1470" s="1909"/>
      <c r="P1470" s="1909"/>
      <c r="Q1470" s="1909"/>
      <c r="R1470" s="1909"/>
      <c r="S1470" s="1909"/>
      <c r="T1470" s="1909"/>
      <c r="U1470" s="1909"/>
      <c r="V1470" s="1909"/>
      <c r="W1470" s="1909"/>
      <c r="X1470" s="1909"/>
      <c r="Y1470" s="1909"/>
      <c r="Z1470" s="1909"/>
      <c r="AA1470" s="1909"/>
      <c r="AB1470" s="1909"/>
      <c r="AC1470" s="1909"/>
      <c r="AD1470" s="1909"/>
      <c r="AE1470" s="1909"/>
      <c r="AF1470" s="1909"/>
      <c r="AG1470" s="1909"/>
      <c r="AH1470" s="1909"/>
      <c r="AI1470" s="1909"/>
      <c r="AJ1470" s="1909"/>
      <c r="AK1470" s="1909"/>
      <c r="AL1470" s="1909"/>
      <c r="AM1470" s="1909"/>
      <c r="AN1470" s="1909"/>
      <c r="AO1470" s="1909"/>
      <c r="AP1470" s="1909"/>
      <c r="AQ1470" s="1909"/>
      <c r="AR1470" s="1909"/>
      <c r="AS1470" s="1909"/>
      <c r="AT1470" s="1909"/>
      <c r="AU1470" s="1909"/>
      <c r="AV1470" s="1909"/>
      <c r="AW1470" s="1909"/>
      <c r="AX1470" s="1909"/>
      <c r="AY1470" s="1909"/>
      <c r="AZ1470" s="1909"/>
      <c r="BA1470" s="1909"/>
      <c r="BB1470" s="1909"/>
      <c r="BC1470" s="1909"/>
      <c r="BD1470" s="1909"/>
      <c r="BE1470" s="1909"/>
      <c r="BF1470" s="1909"/>
      <c r="BG1470" s="1909"/>
      <c r="BH1470" s="1909"/>
      <c r="BI1470" s="1909"/>
    </row>
    <row r="1471" spans="1:61">
      <c r="A1471" s="1956"/>
      <c r="B1471" s="1955"/>
      <c r="C1471" s="1955"/>
      <c r="D1471" s="1955"/>
      <c r="E1471" s="1955"/>
      <c r="F1471" s="1955"/>
      <c r="G1471" s="1955"/>
      <c r="H1471" s="1909"/>
      <c r="I1471" s="1909"/>
      <c r="J1471" s="1909"/>
      <c r="K1471" s="1909"/>
      <c r="L1471" s="1909"/>
      <c r="M1471" s="1909"/>
      <c r="N1471" s="1909"/>
      <c r="O1471" s="1909"/>
      <c r="P1471" s="1909"/>
      <c r="Q1471" s="1909"/>
      <c r="R1471" s="1909"/>
      <c r="S1471" s="1909"/>
      <c r="T1471" s="1909"/>
      <c r="U1471" s="1909"/>
      <c r="V1471" s="1909"/>
      <c r="W1471" s="1909"/>
      <c r="X1471" s="1909"/>
      <c r="Y1471" s="1909"/>
      <c r="Z1471" s="1909"/>
      <c r="AA1471" s="1909"/>
      <c r="AB1471" s="1909"/>
      <c r="AC1471" s="1909"/>
      <c r="AD1471" s="1909"/>
      <c r="AE1471" s="1909"/>
      <c r="AF1471" s="1909"/>
      <c r="AG1471" s="1909"/>
      <c r="AH1471" s="1909"/>
      <c r="AI1471" s="1909"/>
      <c r="AJ1471" s="1909"/>
      <c r="AK1471" s="1909"/>
      <c r="AL1471" s="1909"/>
      <c r="AM1471" s="1909"/>
      <c r="AN1471" s="1909"/>
      <c r="AO1471" s="1909"/>
      <c r="AP1471" s="1909"/>
      <c r="AQ1471" s="1909"/>
      <c r="AR1471" s="1909"/>
      <c r="AS1471" s="1909"/>
      <c r="AT1471" s="1909"/>
      <c r="AU1471" s="1909"/>
      <c r="AV1471" s="1909"/>
      <c r="AW1471" s="1909"/>
      <c r="AX1471" s="1909"/>
      <c r="AY1471" s="1909"/>
      <c r="AZ1471" s="1909"/>
      <c r="BA1471" s="1909"/>
      <c r="BB1471" s="1909"/>
      <c r="BC1471" s="1909"/>
      <c r="BD1471" s="1909"/>
      <c r="BE1471" s="1909"/>
      <c r="BF1471" s="1909"/>
      <c r="BG1471" s="1909"/>
      <c r="BH1471" s="1909"/>
      <c r="BI1471" s="1909"/>
    </row>
    <row r="1472" spans="1:61">
      <c r="A1472" s="1956"/>
      <c r="B1472" s="1955"/>
      <c r="C1472" s="1955"/>
      <c r="D1472" s="1955"/>
      <c r="E1472" s="1955"/>
      <c r="F1472" s="1955"/>
      <c r="G1472" s="1955"/>
      <c r="H1472" s="1909"/>
      <c r="I1472" s="1909"/>
      <c r="J1472" s="1909"/>
      <c r="K1472" s="1909"/>
      <c r="L1472" s="1909"/>
      <c r="M1472" s="1909"/>
      <c r="N1472" s="1909"/>
      <c r="O1472" s="1909"/>
      <c r="P1472" s="1909"/>
      <c r="Q1472" s="1909"/>
      <c r="R1472" s="1909"/>
      <c r="S1472" s="1909"/>
      <c r="T1472" s="1909"/>
      <c r="U1472" s="1909"/>
      <c r="V1472" s="1909"/>
      <c r="W1472" s="1909"/>
      <c r="X1472" s="1909"/>
      <c r="Y1472" s="1909"/>
      <c r="Z1472" s="1909"/>
      <c r="AA1472" s="1909"/>
      <c r="AB1472" s="1909"/>
      <c r="AC1472" s="1909"/>
      <c r="AD1472" s="1909"/>
      <c r="AE1472" s="1909"/>
      <c r="AF1472" s="1909"/>
      <c r="AG1472" s="1909"/>
      <c r="AH1472" s="1909"/>
      <c r="AI1472" s="1909"/>
      <c r="AJ1472" s="1909"/>
      <c r="AK1472" s="1909"/>
      <c r="AL1472" s="1909"/>
      <c r="AM1472" s="1909"/>
      <c r="AN1472" s="1909"/>
      <c r="AO1472" s="1909"/>
      <c r="AP1472" s="1909"/>
      <c r="AQ1472" s="1909"/>
      <c r="AR1472" s="1909"/>
      <c r="AS1472" s="1909"/>
      <c r="AT1472" s="1909"/>
      <c r="AU1472" s="1909"/>
      <c r="AV1472" s="1909"/>
      <c r="AW1472" s="1909"/>
      <c r="AX1472" s="1909"/>
      <c r="AY1472" s="1909"/>
      <c r="AZ1472" s="1909"/>
      <c r="BA1472" s="1909"/>
      <c r="BB1472" s="1909"/>
      <c r="BC1472" s="1909"/>
      <c r="BD1472" s="1909"/>
      <c r="BE1472" s="1909"/>
      <c r="BF1472" s="1909"/>
      <c r="BG1472" s="1909"/>
      <c r="BH1472" s="1909"/>
      <c r="BI1472" s="1909"/>
    </row>
    <row r="1473" spans="1:61">
      <c r="A1473" s="1956"/>
      <c r="B1473" s="1955"/>
      <c r="C1473" s="1955"/>
      <c r="D1473" s="1955"/>
      <c r="E1473" s="1955"/>
      <c r="F1473" s="1955"/>
      <c r="G1473" s="1955"/>
      <c r="H1473" s="1909"/>
      <c r="I1473" s="1909"/>
      <c r="J1473" s="1909"/>
      <c r="K1473" s="1909"/>
      <c r="L1473" s="1909"/>
      <c r="M1473" s="1909"/>
      <c r="N1473" s="1909"/>
      <c r="O1473" s="1909"/>
      <c r="P1473" s="1909"/>
      <c r="Q1473" s="1909"/>
      <c r="R1473" s="1909"/>
      <c r="S1473" s="1909"/>
      <c r="T1473" s="1909"/>
      <c r="U1473" s="1909"/>
      <c r="V1473" s="1909"/>
      <c r="W1473" s="1909"/>
      <c r="X1473" s="1909"/>
      <c r="Y1473" s="1909"/>
      <c r="Z1473" s="1909"/>
      <c r="AA1473" s="1909"/>
      <c r="AB1473" s="1909"/>
      <c r="AC1473" s="1909"/>
      <c r="AD1473" s="1909"/>
      <c r="AE1473" s="1909"/>
      <c r="AF1473" s="1909"/>
      <c r="AG1473" s="1909"/>
      <c r="AH1473" s="1909"/>
      <c r="AI1473" s="1909"/>
      <c r="AJ1473" s="1909"/>
      <c r="AK1473" s="1909"/>
      <c r="AL1473" s="1909"/>
      <c r="AM1473" s="1909"/>
      <c r="AN1473" s="1909"/>
      <c r="AO1473" s="1909"/>
      <c r="AP1473" s="1909"/>
      <c r="AQ1473" s="1909"/>
      <c r="AR1473" s="1909"/>
      <c r="AS1473" s="1909"/>
      <c r="AT1473" s="1909"/>
      <c r="AU1473" s="1909"/>
      <c r="AV1473" s="1909"/>
      <c r="AW1473" s="1909"/>
      <c r="AX1473" s="1909"/>
      <c r="AY1473" s="1909"/>
      <c r="AZ1473" s="1909"/>
      <c r="BA1473" s="1909"/>
      <c r="BB1473" s="1909"/>
      <c r="BC1473" s="1909"/>
      <c r="BD1473" s="1909"/>
      <c r="BE1473" s="1909"/>
      <c r="BF1473" s="1909"/>
      <c r="BG1473" s="1909"/>
      <c r="BH1473" s="1909"/>
      <c r="BI1473" s="1909"/>
    </row>
    <row r="1474" spans="1:61">
      <c r="A1474" s="1956"/>
      <c r="B1474" s="1955"/>
      <c r="C1474" s="1955"/>
      <c r="D1474" s="1955"/>
      <c r="E1474" s="1955"/>
      <c r="F1474" s="1955"/>
      <c r="G1474" s="1955"/>
      <c r="H1474" s="1909"/>
      <c r="I1474" s="1909"/>
      <c r="J1474" s="1909"/>
      <c r="K1474" s="1909"/>
      <c r="L1474" s="1909"/>
      <c r="M1474" s="1909"/>
      <c r="N1474" s="1909"/>
      <c r="O1474" s="1909"/>
      <c r="P1474" s="1909"/>
      <c r="Q1474" s="1909"/>
      <c r="R1474" s="1909"/>
      <c r="S1474" s="1909"/>
      <c r="T1474" s="1909"/>
      <c r="U1474" s="1909"/>
      <c r="V1474" s="1909"/>
      <c r="W1474" s="1909"/>
      <c r="X1474" s="1909"/>
      <c r="Y1474" s="1909"/>
      <c r="Z1474" s="1909"/>
      <c r="AA1474" s="1909"/>
      <c r="AB1474" s="1909"/>
      <c r="AC1474" s="1909"/>
      <c r="AD1474" s="1909"/>
      <c r="AE1474" s="1909"/>
      <c r="AF1474" s="1909"/>
      <c r="AG1474" s="1909"/>
      <c r="AH1474" s="1909"/>
      <c r="AI1474" s="1909"/>
      <c r="AJ1474" s="1909"/>
      <c r="AK1474" s="1909"/>
      <c r="AL1474" s="1909"/>
      <c r="AM1474" s="1909"/>
      <c r="AN1474" s="1909"/>
      <c r="AO1474" s="1909"/>
      <c r="AP1474" s="1909"/>
      <c r="AQ1474" s="1909"/>
      <c r="AR1474" s="1909"/>
      <c r="AS1474" s="1909"/>
      <c r="AT1474" s="1909"/>
      <c r="AU1474" s="1909"/>
      <c r="AV1474" s="1909"/>
      <c r="AW1474" s="1909"/>
      <c r="AX1474" s="1909"/>
      <c r="AY1474" s="1909"/>
      <c r="AZ1474" s="1909"/>
      <c r="BA1474" s="1909"/>
      <c r="BB1474" s="1909"/>
      <c r="BC1474" s="1909"/>
      <c r="BD1474" s="1909"/>
      <c r="BE1474" s="1909"/>
      <c r="BF1474" s="1909"/>
      <c r="BG1474" s="1909"/>
      <c r="BH1474" s="1909"/>
      <c r="BI1474" s="1909"/>
    </row>
    <row r="1475" spans="1:61">
      <c r="A1475" s="1956"/>
      <c r="B1475" s="1955"/>
      <c r="C1475" s="1955"/>
      <c r="D1475" s="1955"/>
      <c r="E1475" s="1955"/>
      <c r="F1475" s="1955"/>
      <c r="G1475" s="1955"/>
      <c r="H1475" s="1909"/>
      <c r="I1475" s="1909"/>
      <c r="J1475" s="1909"/>
      <c r="K1475" s="1909"/>
      <c r="L1475" s="1909"/>
      <c r="M1475" s="1909"/>
      <c r="N1475" s="1909"/>
      <c r="O1475" s="1909"/>
      <c r="P1475" s="1909"/>
      <c r="Q1475" s="1909"/>
      <c r="R1475" s="1909"/>
      <c r="S1475" s="1909"/>
      <c r="T1475" s="1909"/>
      <c r="U1475" s="1909"/>
      <c r="V1475" s="1909"/>
      <c r="W1475" s="1909"/>
      <c r="X1475" s="1909"/>
      <c r="Y1475" s="1909"/>
      <c r="Z1475" s="1909"/>
      <c r="AA1475" s="1909"/>
      <c r="AB1475" s="1909"/>
      <c r="AC1475" s="1909"/>
      <c r="AD1475" s="1909"/>
      <c r="AE1475" s="1909"/>
      <c r="AF1475" s="1909"/>
      <c r="AG1475" s="1909"/>
      <c r="AH1475" s="1909"/>
      <c r="AI1475" s="1909"/>
      <c r="AJ1475" s="1909"/>
      <c r="AK1475" s="1909"/>
      <c r="AL1475" s="1909"/>
      <c r="AM1475" s="1909"/>
      <c r="AN1475" s="1909"/>
      <c r="AO1475" s="1909"/>
      <c r="AP1475" s="1909"/>
      <c r="AQ1475" s="1909"/>
      <c r="AR1475" s="1909"/>
      <c r="AS1475" s="1909"/>
      <c r="AT1475" s="1909"/>
      <c r="AU1475" s="1909"/>
      <c r="AV1475" s="1909"/>
      <c r="AW1475" s="1909"/>
      <c r="AX1475" s="1909"/>
      <c r="AY1475" s="1909"/>
      <c r="AZ1475" s="1909"/>
      <c r="BA1475" s="1909"/>
      <c r="BB1475" s="1909"/>
      <c r="BC1475" s="1909"/>
      <c r="BD1475" s="1909"/>
      <c r="BE1475" s="1909"/>
      <c r="BF1475" s="1909"/>
      <c r="BG1475" s="1909"/>
      <c r="BH1475" s="1909"/>
      <c r="BI1475" s="1909"/>
    </row>
    <row r="1476" spans="1:61">
      <c r="A1476" s="1956"/>
      <c r="B1476" s="1955"/>
      <c r="C1476" s="1955"/>
      <c r="D1476" s="1955"/>
      <c r="E1476" s="1955"/>
      <c r="F1476" s="1955"/>
      <c r="G1476" s="1955"/>
      <c r="H1476" s="1909"/>
      <c r="I1476" s="1909"/>
      <c r="J1476" s="1909"/>
      <c r="K1476" s="1909"/>
      <c r="L1476" s="1909"/>
      <c r="M1476" s="1909"/>
      <c r="N1476" s="1909"/>
      <c r="O1476" s="1909"/>
      <c r="P1476" s="1909"/>
      <c r="Q1476" s="1909"/>
      <c r="R1476" s="1909"/>
      <c r="S1476" s="1909"/>
      <c r="T1476" s="1909"/>
      <c r="U1476" s="1909"/>
      <c r="V1476" s="1909"/>
      <c r="W1476" s="1909"/>
      <c r="X1476" s="1909"/>
      <c r="Y1476" s="1909"/>
      <c r="Z1476" s="1909"/>
      <c r="AA1476" s="1909"/>
      <c r="AB1476" s="1909"/>
      <c r="AC1476" s="1909"/>
      <c r="AD1476" s="1909"/>
      <c r="AE1476" s="1909"/>
      <c r="AF1476" s="1909"/>
      <c r="AG1476" s="1909"/>
      <c r="AH1476" s="1909"/>
      <c r="AI1476" s="1909"/>
      <c r="AJ1476" s="1909"/>
      <c r="AK1476" s="1909"/>
      <c r="AL1476" s="1909"/>
      <c r="AM1476" s="1909"/>
      <c r="AN1476" s="1909"/>
      <c r="AO1476" s="1909"/>
      <c r="AP1476" s="1909"/>
      <c r="AQ1476" s="1909"/>
      <c r="AR1476" s="1909"/>
      <c r="AS1476" s="1909"/>
      <c r="AT1476" s="1909"/>
      <c r="AU1476" s="1909"/>
      <c r="AV1476" s="1909"/>
      <c r="AW1476" s="1909"/>
      <c r="AX1476" s="1909"/>
      <c r="AY1476" s="1909"/>
      <c r="AZ1476" s="1909"/>
      <c r="BA1476" s="1909"/>
      <c r="BB1476" s="1909"/>
      <c r="BC1476" s="1909"/>
      <c r="BD1476" s="1909"/>
      <c r="BE1476" s="1909"/>
      <c r="BF1476" s="1909"/>
      <c r="BG1476" s="1909"/>
      <c r="BH1476" s="1909"/>
      <c r="BI1476" s="1909"/>
    </row>
    <row r="1477" spans="1:61">
      <c r="A1477" s="1956"/>
      <c r="B1477" s="1955"/>
      <c r="C1477" s="1955"/>
      <c r="D1477" s="1955"/>
      <c r="E1477" s="1955"/>
      <c r="F1477" s="1955"/>
      <c r="G1477" s="1955"/>
      <c r="H1477" s="1909"/>
      <c r="I1477" s="1909"/>
      <c r="J1477" s="1909"/>
      <c r="K1477" s="1909"/>
      <c r="L1477" s="1909"/>
      <c r="M1477" s="1909"/>
      <c r="N1477" s="1909"/>
      <c r="O1477" s="1909"/>
      <c r="P1477" s="1909"/>
      <c r="Q1477" s="1909"/>
      <c r="R1477" s="1909"/>
      <c r="S1477" s="1909"/>
      <c r="T1477" s="1909"/>
      <c r="U1477" s="1909"/>
      <c r="V1477" s="1909"/>
      <c r="W1477" s="1909"/>
      <c r="X1477" s="1909"/>
      <c r="Y1477" s="1909"/>
      <c r="Z1477" s="1909"/>
      <c r="AA1477" s="1909"/>
      <c r="AB1477" s="1909"/>
      <c r="AC1477" s="1909"/>
      <c r="AD1477" s="1909"/>
      <c r="AE1477" s="1909"/>
      <c r="AF1477" s="1909"/>
      <c r="AG1477" s="1909"/>
      <c r="AH1477" s="1909"/>
      <c r="AI1477" s="1909"/>
      <c r="AJ1477" s="1909"/>
      <c r="AK1477" s="1909"/>
      <c r="AL1477" s="1909"/>
      <c r="AM1477" s="1909"/>
      <c r="AN1477" s="1909"/>
      <c r="AO1477" s="1909"/>
      <c r="AP1477" s="1909"/>
      <c r="AQ1477" s="1909"/>
      <c r="AR1477" s="1909"/>
      <c r="AS1477" s="1909"/>
      <c r="AT1477" s="1909"/>
      <c r="AU1477" s="1909"/>
      <c r="AV1477" s="1909"/>
      <c r="AW1477" s="1909"/>
      <c r="AX1477" s="1909"/>
      <c r="AY1477" s="1909"/>
      <c r="AZ1477" s="1909"/>
      <c r="BA1477" s="1909"/>
      <c r="BB1477" s="1909"/>
      <c r="BC1477" s="1909"/>
      <c r="BD1477" s="1909"/>
      <c r="BE1477" s="1909"/>
      <c r="BF1477" s="1909"/>
      <c r="BG1477" s="1909"/>
      <c r="BH1477" s="1909"/>
      <c r="BI1477" s="1909"/>
    </row>
    <row r="1478" spans="1:61">
      <c r="A1478" s="1956"/>
      <c r="B1478" s="1955"/>
      <c r="C1478" s="1955"/>
      <c r="D1478" s="1955"/>
      <c r="E1478" s="1955"/>
      <c r="F1478" s="1955"/>
      <c r="G1478" s="1955"/>
      <c r="H1478" s="1909"/>
      <c r="I1478" s="1909"/>
      <c r="J1478" s="1909"/>
      <c r="K1478" s="1909"/>
      <c r="L1478" s="1909"/>
      <c r="M1478" s="1909"/>
      <c r="N1478" s="1909"/>
      <c r="O1478" s="1909"/>
      <c r="P1478" s="1909"/>
      <c r="Q1478" s="1909"/>
      <c r="R1478" s="1909"/>
      <c r="S1478" s="1909"/>
      <c r="T1478" s="1909"/>
      <c r="U1478" s="1909"/>
      <c r="V1478" s="1909"/>
      <c r="W1478" s="1909"/>
      <c r="X1478" s="1909"/>
      <c r="Y1478" s="1909"/>
      <c r="Z1478" s="1909"/>
      <c r="AA1478" s="1909"/>
      <c r="AB1478" s="1909"/>
      <c r="AC1478" s="1909"/>
      <c r="AD1478" s="1909"/>
      <c r="AE1478" s="1909"/>
      <c r="AF1478" s="1909"/>
      <c r="AG1478" s="1909"/>
      <c r="AH1478" s="1909"/>
      <c r="AI1478" s="1909"/>
      <c r="AJ1478" s="1909"/>
      <c r="AK1478" s="1909"/>
      <c r="AL1478" s="1909"/>
      <c r="AM1478" s="1909"/>
      <c r="AN1478" s="1909"/>
      <c r="AO1478" s="1909"/>
      <c r="AP1478" s="1909"/>
      <c r="AQ1478" s="1909"/>
      <c r="AR1478" s="1909"/>
      <c r="AS1478" s="1909"/>
      <c r="AT1478" s="1909"/>
      <c r="AU1478" s="1909"/>
      <c r="AV1478" s="1909"/>
      <c r="AW1478" s="1909"/>
      <c r="AX1478" s="1909"/>
      <c r="AY1478" s="1909"/>
      <c r="AZ1478" s="1909"/>
      <c r="BA1478" s="1909"/>
      <c r="BB1478" s="1909"/>
      <c r="BC1478" s="1909"/>
      <c r="BD1478" s="1909"/>
      <c r="BE1478" s="1909"/>
      <c r="BF1478" s="1909"/>
      <c r="BG1478" s="1909"/>
      <c r="BH1478" s="1909"/>
      <c r="BI1478" s="1909"/>
    </row>
    <row r="1479" spans="1:61">
      <c r="A1479" s="1956"/>
      <c r="B1479" s="1955"/>
      <c r="C1479" s="1955"/>
      <c r="D1479" s="1955"/>
      <c r="E1479" s="1955"/>
      <c r="F1479" s="1955"/>
      <c r="G1479" s="1955"/>
      <c r="H1479" s="1909"/>
      <c r="I1479" s="1909"/>
      <c r="J1479" s="1909"/>
      <c r="K1479" s="1909"/>
      <c r="L1479" s="1909"/>
      <c r="M1479" s="1909"/>
      <c r="N1479" s="1909"/>
      <c r="O1479" s="1909"/>
      <c r="P1479" s="1909"/>
      <c r="Q1479" s="1909"/>
      <c r="R1479" s="1909"/>
      <c r="S1479" s="1909"/>
      <c r="T1479" s="1909"/>
      <c r="U1479" s="1909"/>
      <c r="V1479" s="1909"/>
      <c r="W1479" s="1909"/>
      <c r="X1479" s="1909"/>
      <c r="Y1479" s="1909"/>
      <c r="Z1479" s="1909"/>
      <c r="AA1479" s="1909"/>
      <c r="AB1479" s="1909"/>
      <c r="AC1479" s="1909"/>
      <c r="AD1479" s="1909"/>
      <c r="AE1479" s="1909"/>
      <c r="AF1479" s="1909"/>
      <c r="AG1479" s="1909"/>
      <c r="AH1479" s="1909"/>
      <c r="AI1479" s="1909"/>
      <c r="AJ1479" s="1909"/>
      <c r="AK1479" s="1909"/>
      <c r="AL1479" s="1909"/>
      <c r="AM1479" s="1909"/>
      <c r="AN1479" s="1909"/>
      <c r="AO1479" s="1909"/>
      <c r="AP1479" s="1909"/>
      <c r="AQ1479" s="1909"/>
      <c r="AR1479" s="1909"/>
      <c r="AS1479" s="1909"/>
      <c r="AT1479" s="1909"/>
      <c r="AU1479" s="1909"/>
      <c r="AV1479" s="1909"/>
      <c r="AW1479" s="1909"/>
      <c r="AX1479" s="1909"/>
      <c r="AY1479" s="1909"/>
      <c r="AZ1479" s="1909"/>
      <c r="BA1479" s="1909"/>
      <c r="BB1479" s="1909"/>
      <c r="BC1479" s="1909"/>
      <c r="BD1479" s="1909"/>
      <c r="BE1479" s="1909"/>
      <c r="BF1479" s="1909"/>
      <c r="BG1479" s="1909"/>
      <c r="BH1479" s="1909"/>
      <c r="BI1479" s="1909"/>
    </row>
    <row r="1480" spans="1:61">
      <c r="A1480" s="1956"/>
      <c r="B1480" s="1955"/>
      <c r="C1480" s="1955"/>
      <c r="D1480" s="1955"/>
      <c r="E1480" s="1955"/>
      <c r="F1480" s="1955"/>
      <c r="G1480" s="1955"/>
      <c r="H1480" s="1909"/>
      <c r="I1480" s="1909"/>
      <c r="J1480" s="1909"/>
      <c r="K1480" s="1909"/>
      <c r="L1480" s="1909"/>
      <c r="M1480" s="1909"/>
      <c r="N1480" s="1909"/>
      <c r="O1480" s="1909"/>
      <c r="P1480" s="1909"/>
      <c r="Q1480" s="1909"/>
      <c r="R1480" s="1909"/>
      <c r="S1480" s="1909"/>
      <c r="T1480" s="1909"/>
      <c r="U1480" s="1909"/>
      <c r="V1480" s="1909"/>
      <c r="W1480" s="1909"/>
      <c r="X1480" s="1909"/>
      <c r="Y1480" s="1909"/>
      <c r="Z1480" s="1909"/>
      <c r="AA1480" s="1909"/>
      <c r="AB1480" s="1909"/>
      <c r="AC1480" s="1909"/>
      <c r="AD1480" s="1909"/>
      <c r="AE1480" s="1909"/>
      <c r="AF1480" s="1909"/>
      <c r="AG1480" s="1909"/>
      <c r="AH1480" s="1909"/>
      <c r="AI1480" s="1909"/>
      <c r="AJ1480" s="1909"/>
      <c r="AK1480" s="1909"/>
      <c r="AL1480" s="1909"/>
      <c r="AM1480" s="1909"/>
      <c r="AN1480" s="1909"/>
      <c r="AO1480" s="1909"/>
      <c r="AP1480" s="1909"/>
      <c r="AQ1480" s="1909"/>
      <c r="AR1480" s="1909"/>
      <c r="AS1480" s="1909"/>
      <c r="AT1480" s="1909"/>
      <c r="AU1480" s="1909"/>
      <c r="AV1480" s="1909"/>
      <c r="AW1480" s="1909"/>
      <c r="AX1480" s="1909"/>
      <c r="AY1480" s="1909"/>
      <c r="AZ1480" s="1909"/>
      <c r="BA1480" s="1909"/>
      <c r="BB1480" s="1909"/>
      <c r="BC1480" s="1909"/>
      <c r="BD1480" s="1909"/>
      <c r="BE1480" s="1909"/>
      <c r="BF1480" s="1909"/>
      <c r="BG1480" s="1909"/>
      <c r="BH1480" s="1909"/>
      <c r="BI1480" s="1909"/>
    </row>
    <row r="1481" spans="1:61">
      <c r="A1481" s="1956"/>
      <c r="B1481" s="1955"/>
      <c r="C1481" s="1955"/>
      <c r="D1481" s="1955"/>
      <c r="E1481" s="1955"/>
      <c r="F1481" s="1955"/>
      <c r="G1481" s="1955"/>
      <c r="H1481" s="1909"/>
      <c r="I1481" s="1909"/>
      <c r="J1481" s="1909"/>
      <c r="K1481" s="1909"/>
      <c r="L1481" s="1909"/>
      <c r="M1481" s="1909"/>
      <c r="N1481" s="1909"/>
      <c r="O1481" s="1909"/>
      <c r="P1481" s="1909"/>
      <c r="Q1481" s="1909"/>
      <c r="R1481" s="1909"/>
      <c r="S1481" s="1909"/>
      <c r="T1481" s="1909"/>
      <c r="U1481" s="1909"/>
      <c r="V1481" s="1909"/>
      <c r="W1481" s="1909"/>
      <c r="X1481" s="1909"/>
      <c r="Y1481" s="1909"/>
      <c r="Z1481" s="1909"/>
      <c r="AA1481" s="1909"/>
      <c r="AB1481" s="1909"/>
      <c r="AC1481" s="1909"/>
      <c r="AD1481" s="1909"/>
      <c r="AE1481" s="1909"/>
      <c r="AF1481" s="1909"/>
      <c r="AG1481" s="1909"/>
      <c r="AH1481" s="1909"/>
      <c r="AI1481" s="1909"/>
      <c r="AJ1481" s="1909"/>
      <c r="AK1481" s="1909"/>
      <c r="AL1481" s="1909"/>
      <c r="AM1481" s="1909"/>
      <c r="AN1481" s="1909"/>
      <c r="AO1481" s="1909"/>
      <c r="AP1481" s="1909"/>
      <c r="AQ1481" s="1909"/>
      <c r="AR1481" s="1909"/>
      <c r="AS1481" s="1909"/>
      <c r="AT1481" s="1909"/>
      <c r="AU1481" s="1909"/>
      <c r="AV1481" s="1909"/>
      <c r="AW1481" s="1909"/>
      <c r="AX1481" s="1909"/>
      <c r="AY1481" s="1909"/>
      <c r="AZ1481" s="1909"/>
      <c r="BA1481" s="1909"/>
      <c r="BB1481" s="1909"/>
      <c r="BC1481" s="1909"/>
      <c r="BD1481" s="1909"/>
      <c r="BE1481" s="1909"/>
      <c r="BF1481" s="1909"/>
      <c r="BG1481" s="1909"/>
      <c r="BH1481" s="1909"/>
      <c r="BI1481" s="1909"/>
    </row>
    <row r="1482" spans="1:61">
      <c r="A1482" s="1956"/>
      <c r="B1482" s="1955"/>
      <c r="C1482" s="1955"/>
      <c r="D1482" s="1955"/>
      <c r="E1482" s="1955"/>
      <c r="F1482" s="1955"/>
      <c r="G1482" s="1955"/>
      <c r="H1482" s="1909"/>
      <c r="I1482" s="1909"/>
      <c r="J1482" s="1909"/>
      <c r="K1482" s="1909"/>
      <c r="L1482" s="1909"/>
      <c r="M1482" s="1909"/>
      <c r="N1482" s="1909"/>
      <c r="O1482" s="1909"/>
      <c r="P1482" s="1909"/>
      <c r="Q1482" s="1909"/>
      <c r="R1482" s="1909"/>
      <c r="S1482" s="1909"/>
      <c r="T1482" s="1909"/>
      <c r="U1482" s="1909"/>
      <c r="V1482" s="1909"/>
      <c r="W1482" s="1909"/>
      <c r="X1482" s="1909"/>
      <c r="Y1482" s="1909"/>
      <c r="Z1482" s="1909"/>
      <c r="AA1482" s="1909"/>
      <c r="AB1482" s="1909"/>
      <c r="AC1482" s="1909"/>
      <c r="AD1482" s="1909"/>
      <c r="AE1482" s="1909"/>
      <c r="AF1482" s="1909"/>
      <c r="AG1482" s="1909"/>
      <c r="AH1482" s="1909"/>
      <c r="AI1482" s="1909"/>
      <c r="AJ1482" s="1909"/>
      <c r="AK1482" s="1909"/>
      <c r="AL1482" s="1909"/>
      <c r="AM1482" s="1909"/>
      <c r="AN1482" s="1909"/>
      <c r="AO1482" s="1909"/>
      <c r="AP1482" s="1909"/>
      <c r="AQ1482" s="1909"/>
      <c r="AR1482" s="1909"/>
      <c r="AS1482" s="1909"/>
      <c r="AT1482" s="1909"/>
      <c r="AU1482" s="1909"/>
      <c r="AV1482" s="1909"/>
      <c r="AW1482" s="1909"/>
      <c r="AX1482" s="1909"/>
      <c r="AY1482" s="1909"/>
      <c r="AZ1482" s="1909"/>
      <c r="BA1482" s="1909"/>
      <c r="BB1482" s="1909"/>
      <c r="BC1482" s="1909"/>
      <c r="BD1482" s="1909"/>
      <c r="BE1482" s="1909"/>
      <c r="BF1482" s="1909"/>
      <c r="BG1482" s="1909"/>
      <c r="BH1482" s="1909"/>
      <c r="BI1482" s="1909"/>
    </row>
    <row r="1483" spans="1:61">
      <c r="A1483" s="1956"/>
      <c r="B1483" s="1955"/>
      <c r="C1483" s="1955"/>
      <c r="D1483" s="1955"/>
      <c r="E1483" s="1955"/>
      <c r="F1483" s="1955"/>
      <c r="G1483" s="1955"/>
      <c r="H1483" s="1909"/>
      <c r="I1483" s="1909"/>
      <c r="J1483" s="1909"/>
      <c r="K1483" s="1909"/>
      <c r="L1483" s="1909"/>
      <c r="M1483" s="1909"/>
      <c r="N1483" s="1909"/>
      <c r="O1483" s="1909"/>
      <c r="P1483" s="1909"/>
      <c r="Q1483" s="1909"/>
      <c r="R1483" s="1909"/>
      <c r="S1483" s="1909"/>
      <c r="T1483" s="1909"/>
      <c r="U1483" s="1909"/>
      <c r="V1483" s="1909"/>
      <c r="W1483" s="1909"/>
      <c r="X1483" s="1909"/>
      <c r="Y1483" s="1909"/>
      <c r="Z1483" s="1909"/>
      <c r="AA1483" s="1909"/>
      <c r="AB1483" s="1909"/>
      <c r="AC1483" s="1909"/>
      <c r="AD1483" s="1909"/>
      <c r="AE1483" s="1909"/>
      <c r="AF1483" s="1909"/>
      <c r="AG1483" s="1909"/>
      <c r="AH1483" s="1909"/>
      <c r="AI1483" s="1909"/>
      <c r="AJ1483" s="1909"/>
      <c r="AK1483" s="1909"/>
      <c r="AL1483" s="1909"/>
      <c r="AM1483" s="1909"/>
      <c r="AN1483" s="1909"/>
      <c r="AO1483" s="1909"/>
      <c r="AP1483" s="1909"/>
      <c r="AQ1483" s="1909"/>
      <c r="AR1483" s="1909"/>
      <c r="AS1483" s="1909"/>
      <c r="AT1483" s="1909"/>
      <c r="AU1483" s="1909"/>
      <c r="AV1483" s="1909"/>
      <c r="AW1483" s="1909"/>
      <c r="AX1483" s="1909"/>
      <c r="AY1483" s="1909"/>
      <c r="AZ1483" s="1909"/>
      <c r="BA1483" s="1909"/>
      <c r="BB1483" s="1909"/>
      <c r="BC1483" s="1909"/>
      <c r="BD1483" s="1909"/>
      <c r="BE1483" s="1909"/>
      <c r="BF1483" s="1909"/>
      <c r="BG1483" s="1909"/>
      <c r="BH1483" s="1909"/>
      <c r="BI1483" s="1909"/>
    </row>
    <row r="1484" spans="1:61">
      <c r="A1484" s="1956"/>
      <c r="B1484" s="1955"/>
      <c r="C1484" s="1955"/>
      <c r="D1484" s="1955"/>
      <c r="E1484" s="1955"/>
      <c r="F1484" s="1955"/>
      <c r="G1484" s="1955"/>
      <c r="H1484" s="1909"/>
      <c r="I1484" s="1909"/>
      <c r="J1484" s="1909"/>
      <c r="K1484" s="1909"/>
      <c r="L1484" s="1909"/>
      <c r="M1484" s="1909"/>
      <c r="N1484" s="1909"/>
      <c r="O1484" s="1909"/>
      <c r="P1484" s="1909"/>
      <c r="Q1484" s="1909"/>
      <c r="R1484" s="1909"/>
      <c r="S1484" s="1909"/>
      <c r="T1484" s="1909"/>
      <c r="U1484" s="1909"/>
      <c r="V1484" s="1909"/>
      <c r="W1484" s="1909"/>
      <c r="X1484" s="1909"/>
      <c r="Y1484" s="1909"/>
      <c r="Z1484" s="1909"/>
      <c r="AA1484" s="1909"/>
      <c r="AB1484" s="1909"/>
      <c r="AC1484" s="1909"/>
      <c r="AD1484" s="1909"/>
      <c r="AE1484" s="1909"/>
      <c r="AF1484" s="1909"/>
      <c r="AG1484" s="1909"/>
      <c r="AH1484" s="1909"/>
      <c r="AI1484" s="1909"/>
      <c r="AJ1484" s="1909"/>
      <c r="AK1484" s="1909"/>
      <c r="AL1484" s="1909"/>
      <c r="AM1484" s="1909"/>
      <c r="AN1484" s="1909"/>
      <c r="AO1484" s="1909"/>
      <c r="AP1484" s="1909"/>
      <c r="AQ1484" s="1909"/>
      <c r="AR1484" s="1909"/>
      <c r="AS1484" s="1909"/>
      <c r="AT1484" s="1909"/>
      <c r="AU1484" s="1909"/>
      <c r="AV1484" s="1909"/>
      <c r="AW1484" s="1909"/>
      <c r="AX1484" s="1909"/>
      <c r="AY1484" s="1909"/>
      <c r="AZ1484" s="1909"/>
      <c r="BA1484" s="1909"/>
      <c r="BB1484" s="1909"/>
      <c r="BC1484" s="1909"/>
      <c r="BD1484" s="1909"/>
      <c r="BE1484" s="1909"/>
      <c r="BF1484" s="1909"/>
      <c r="BG1484" s="1909"/>
      <c r="BH1484" s="1909"/>
      <c r="BI1484" s="1909"/>
    </row>
    <row r="1485" spans="1:61">
      <c r="A1485" s="1956"/>
      <c r="B1485" s="1955"/>
      <c r="C1485" s="1955"/>
      <c r="D1485" s="1955"/>
      <c r="E1485" s="1955"/>
      <c r="F1485" s="1955"/>
      <c r="G1485" s="1955"/>
      <c r="H1485" s="1909"/>
      <c r="I1485" s="1909"/>
      <c r="J1485" s="1909"/>
      <c r="K1485" s="1909"/>
      <c r="L1485" s="1909"/>
      <c r="M1485" s="1909"/>
      <c r="N1485" s="1909"/>
      <c r="O1485" s="1909"/>
      <c r="P1485" s="1909"/>
      <c r="Q1485" s="1909"/>
      <c r="R1485" s="1909"/>
      <c r="S1485" s="1909"/>
      <c r="T1485" s="1909"/>
      <c r="U1485" s="1909"/>
      <c r="V1485" s="1909"/>
      <c r="W1485" s="1909"/>
      <c r="X1485" s="1909"/>
      <c r="Y1485" s="1909"/>
      <c r="Z1485" s="1909"/>
      <c r="AA1485" s="1909"/>
      <c r="AB1485" s="1909"/>
      <c r="AC1485" s="1909"/>
      <c r="AD1485" s="1909"/>
      <c r="AE1485" s="1909"/>
      <c r="AF1485" s="1909"/>
      <c r="AG1485" s="1909"/>
      <c r="AH1485" s="1909"/>
      <c r="AI1485" s="1909"/>
      <c r="AJ1485" s="1909"/>
      <c r="AK1485" s="1909"/>
      <c r="AL1485" s="1909"/>
      <c r="AM1485" s="1909"/>
      <c r="AN1485" s="1909"/>
      <c r="AO1485" s="1909"/>
      <c r="AP1485" s="1909"/>
      <c r="AQ1485" s="1909"/>
      <c r="AR1485" s="1909"/>
      <c r="AS1485" s="1909"/>
      <c r="AT1485" s="1909"/>
      <c r="AU1485" s="1909"/>
      <c r="AV1485" s="1909"/>
      <c r="AW1485" s="1909"/>
      <c r="AX1485" s="1909"/>
      <c r="AY1485" s="1909"/>
      <c r="AZ1485" s="1909"/>
      <c r="BA1485" s="1909"/>
      <c r="BB1485" s="1909"/>
      <c r="BC1485" s="1909"/>
      <c r="BD1485" s="1909"/>
      <c r="BE1485" s="1909"/>
      <c r="BF1485" s="1909"/>
      <c r="BG1485" s="1909"/>
      <c r="BH1485" s="1909"/>
      <c r="BI1485" s="1909"/>
    </row>
    <row r="1486" spans="1:61">
      <c r="A1486" s="1956"/>
      <c r="B1486" s="1955"/>
      <c r="C1486" s="1955"/>
      <c r="D1486" s="1955"/>
      <c r="E1486" s="1955"/>
      <c r="F1486" s="1955"/>
      <c r="G1486" s="1955"/>
      <c r="H1486" s="1909"/>
      <c r="I1486" s="1909"/>
      <c r="J1486" s="1909"/>
      <c r="K1486" s="1909"/>
      <c r="L1486" s="1909"/>
      <c r="M1486" s="1909"/>
      <c r="N1486" s="1909"/>
      <c r="O1486" s="1909"/>
      <c r="P1486" s="1909"/>
      <c r="Q1486" s="1909"/>
      <c r="R1486" s="1909"/>
      <c r="S1486" s="1909"/>
      <c r="T1486" s="1909"/>
      <c r="U1486" s="1909"/>
      <c r="V1486" s="1909"/>
      <c r="W1486" s="1909"/>
      <c r="X1486" s="1909"/>
      <c r="Y1486" s="1909"/>
      <c r="Z1486" s="1909"/>
      <c r="AA1486" s="1909"/>
      <c r="AB1486" s="1909"/>
      <c r="AC1486" s="1909"/>
      <c r="AD1486" s="1909"/>
      <c r="AE1486" s="1909"/>
      <c r="AF1486" s="1909"/>
      <c r="AG1486" s="1909"/>
      <c r="AH1486" s="1909"/>
      <c r="AI1486" s="1909"/>
      <c r="AJ1486" s="1909"/>
      <c r="AK1486" s="1909"/>
      <c r="AL1486" s="1909"/>
      <c r="AM1486" s="1909"/>
      <c r="AN1486" s="1909"/>
      <c r="AO1486" s="1909"/>
      <c r="AP1486" s="1909"/>
      <c r="AQ1486" s="1909"/>
      <c r="AR1486" s="1909"/>
      <c r="AS1486" s="1909"/>
      <c r="AT1486" s="1909"/>
      <c r="AU1486" s="1909"/>
      <c r="AV1486" s="1909"/>
      <c r="AW1486" s="1909"/>
      <c r="AX1486" s="1909"/>
      <c r="AY1486" s="1909"/>
      <c r="AZ1486" s="1909"/>
      <c r="BA1486" s="1909"/>
      <c r="BB1486" s="1909"/>
      <c r="BC1486" s="1909"/>
      <c r="BD1486" s="1909"/>
      <c r="BE1486" s="1909"/>
      <c r="BF1486" s="1909"/>
      <c r="BG1486" s="1909"/>
      <c r="BH1486" s="1909"/>
      <c r="BI1486" s="1909"/>
    </row>
    <row r="1487" spans="1:61">
      <c r="A1487" s="1956"/>
      <c r="B1487" s="1955"/>
      <c r="C1487" s="1955"/>
      <c r="D1487" s="1955"/>
      <c r="E1487" s="1955"/>
      <c r="F1487" s="1955"/>
      <c r="G1487" s="1955"/>
      <c r="H1487" s="1909"/>
      <c r="I1487" s="1909"/>
      <c r="J1487" s="1909"/>
      <c r="K1487" s="1909"/>
      <c r="L1487" s="1909"/>
      <c r="M1487" s="1909"/>
      <c r="N1487" s="1909"/>
      <c r="O1487" s="1909"/>
      <c r="P1487" s="1909"/>
      <c r="Q1487" s="1909"/>
      <c r="R1487" s="1909"/>
      <c r="S1487" s="1909"/>
      <c r="T1487" s="1909"/>
      <c r="U1487" s="1909"/>
      <c r="V1487" s="1909"/>
      <c r="W1487" s="1909"/>
      <c r="X1487" s="1909"/>
      <c r="Y1487" s="1909"/>
      <c r="Z1487" s="1909"/>
      <c r="AA1487" s="1909"/>
      <c r="AB1487" s="1909"/>
      <c r="AC1487" s="1909"/>
      <c r="AD1487" s="1909"/>
      <c r="AE1487" s="1909"/>
      <c r="AF1487" s="1909"/>
      <c r="AG1487" s="1909"/>
      <c r="AH1487" s="1909"/>
      <c r="AI1487" s="1909"/>
      <c r="AJ1487" s="1909"/>
      <c r="AK1487" s="1909"/>
      <c r="AL1487" s="1909"/>
      <c r="AM1487" s="1909"/>
      <c r="AN1487" s="1909"/>
      <c r="AO1487" s="1909"/>
      <c r="AP1487" s="1909"/>
      <c r="AQ1487" s="1909"/>
      <c r="AR1487" s="1909"/>
      <c r="AS1487" s="1909"/>
      <c r="AT1487" s="1909"/>
      <c r="AU1487" s="1909"/>
      <c r="AV1487" s="1909"/>
      <c r="AW1487" s="1909"/>
      <c r="AX1487" s="1909"/>
      <c r="AY1487" s="1909"/>
      <c r="AZ1487" s="1909"/>
      <c r="BA1487" s="1909"/>
      <c r="BB1487" s="1909"/>
      <c r="BC1487" s="1909"/>
      <c r="BD1487" s="1909"/>
      <c r="BE1487" s="1909"/>
      <c r="BF1487" s="1909"/>
      <c r="BG1487" s="1909"/>
      <c r="BH1487" s="1909"/>
      <c r="BI1487" s="1909"/>
    </row>
    <row r="1488" spans="1:61">
      <c r="A1488" s="1956"/>
      <c r="B1488" s="1955"/>
      <c r="C1488" s="1955"/>
      <c r="D1488" s="1955"/>
      <c r="E1488" s="1955"/>
      <c r="F1488" s="1955"/>
      <c r="G1488" s="1955"/>
      <c r="H1488" s="1909"/>
      <c r="I1488" s="1909"/>
      <c r="J1488" s="1909"/>
      <c r="K1488" s="1909"/>
      <c r="L1488" s="1909"/>
      <c r="M1488" s="1909"/>
      <c r="N1488" s="1909"/>
      <c r="O1488" s="1909"/>
      <c r="P1488" s="1909"/>
      <c r="Q1488" s="1909"/>
      <c r="R1488" s="1909"/>
      <c r="S1488" s="1909"/>
      <c r="T1488" s="1909"/>
      <c r="U1488" s="1909"/>
      <c r="V1488" s="1909"/>
      <c r="W1488" s="1909"/>
      <c r="X1488" s="1909"/>
      <c r="Y1488" s="1909"/>
      <c r="Z1488" s="1909"/>
      <c r="AA1488" s="1909"/>
      <c r="AB1488" s="1909"/>
      <c r="AC1488" s="1909"/>
      <c r="AD1488" s="1909"/>
      <c r="AE1488" s="1909"/>
      <c r="AF1488" s="1909"/>
      <c r="AG1488" s="1909"/>
      <c r="AH1488" s="1909"/>
      <c r="AI1488" s="1909"/>
      <c r="AJ1488" s="1909"/>
      <c r="AK1488" s="1909"/>
      <c r="AL1488" s="1909"/>
      <c r="AM1488" s="1909"/>
      <c r="AN1488" s="1909"/>
      <c r="AO1488" s="1909"/>
      <c r="AP1488" s="1909"/>
      <c r="AQ1488" s="1909"/>
      <c r="AR1488" s="1909"/>
      <c r="AS1488" s="1909"/>
      <c r="AT1488" s="1909"/>
      <c r="AU1488" s="1909"/>
      <c r="AV1488" s="1909"/>
      <c r="AW1488" s="1909"/>
      <c r="AX1488" s="1909"/>
      <c r="AY1488" s="1909"/>
      <c r="AZ1488" s="1909"/>
      <c r="BA1488" s="1909"/>
      <c r="BB1488" s="1909"/>
      <c r="BC1488" s="1909"/>
      <c r="BD1488" s="1909"/>
      <c r="BE1488" s="1909"/>
      <c r="BF1488" s="1909"/>
      <c r="BG1488" s="1909"/>
      <c r="BH1488" s="1909"/>
      <c r="BI1488" s="1909"/>
    </row>
    <row r="1489" spans="1:61">
      <c r="A1489" s="1956"/>
      <c r="B1489" s="1955"/>
      <c r="C1489" s="1955"/>
      <c r="D1489" s="1955"/>
      <c r="E1489" s="1955"/>
      <c r="F1489" s="1955"/>
      <c r="G1489" s="1955"/>
      <c r="H1489" s="1909"/>
      <c r="I1489" s="1909"/>
      <c r="J1489" s="1909"/>
      <c r="K1489" s="1909"/>
      <c r="L1489" s="1909"/>
      <c r="M1489" s="1909"/>
      <c r="N1489" s="1909"/>
      <c r="O1489" s="1909"/>
      <c r="P1489" s="1909"/>
      <c r="Q1489" s="1909"/>
      <c r="R1489" s="1909"/>
      <c r="S1489" s="1909"/>
      <c r="T1489" s="1909"/>
      <c r="U1489" s="1909"/>
      <c r="V1489" s="1909"/>
      <c r="W1489" s="1909"/>
      <c r="X1489" s="1909"/>
      <c r="Y1489" s="1909"/>
      <c r="Z1489" s="1909"/>
      <c r="AA1489" s="1909"/>
      <c r="AB1489" s="1909"/>
      <c r="AC1489" s="1909"/>
      <c r="AD1489" s="1909"/>
      <c r="AE1489" s="1909"/>
      <c r="AF1489" s="1909"/>
      <c r="AG1489" s="1909"/>
      <c r="AH1489" s="1909"/>
      <c r="AI1489" s="1909"/>
      <c r="AJ1489" s="1909"/>
      <c r="AK1489" s="1909"/>
      <c r="AL1489" s="1909"/>
      <c r="AM1489" s="1909"/>
      <c r="AN1489" s="1909"/>
      <c r="AO1489" s="1909"/>
      <c r="AP1489" s="1909"/>
      <c r="AQ1489" s="1909"/>
      <c r="AR1489" s="1909"/>
      <c r="AS1489" s="1909"/>
      <c r="AT1489" s="1909"/>
      <c r="AU1489" s="1909"/>
      <c r="AV1489" s="1909"/>
      <c r="AW1489" s="1909"/>
      <c r="AX1489" s="1909"/>
      <c r="AY1489" s="1909"/>
      <c r="AZ1489" s="1909"/>
      <c r="BA1489" s="1909"/>
      <c r="BB1489" s="1909"/>
      <c r="BC1489" s="1909"/>
      <c r="BD1489" s="1909"/>
      <c r="BE1489" s="1909"/>
      <c r="BF1489" s="1909"/>
      <c r="BG1489" s="1909"/>
      <c r="BH1489" s="1909"/>
      <c r="BI1489" s="1909"/>
    </row>
    <row r="1490" spans="1:61">
      <c r="A1490" s="1956"/>
      <c r="B1490" s="1955"/>
      <c r="C1490" s="1955"/>
      <c r="D1490" s="1955"/>
      <c r="E1490" s="1955"/>
      <c r="F1490" s="1955"/>
      <c r="G1490" s="1955"/>
      <c r="H1490" s="1909"/>
      <c r="I1490" s="1909"/>
      <c r="J1490" s="1909"/>
      <c r="K1490" s="1909"/>
      <c r="L1490" s="1909"/>
      <c r="M1490" s="1909"/>
      <c r="N1490" s="1909"/>
      <c r="O1490" s="1909"/>
      <c r="P1490" s="1909"/>
      <c r="Q1490" s="1909"/>
      <c r="R1490" s="1909"/>
      <c r="S1490" s="1909"/>
      <c r="T1490" s="1909"/>
      <c r="U1490" s="1909"/>
      <c r="V1490" s="1909"/>
      <c r="W1490" s="1909"/>
      <c r="X1490" s="1909"/>
      <c r="Y1490" s="1909"/>
      <c r="Z1490" s="1909"/>
      <c r="AA1490" s="1909"/>
      <c r="AB1490" s="1909"/>
      <c r="AC1490" s="1909"/>
      <c r="AD1490" s="1909"/>
      <c r="AE1490" s="1909"/>
      <c r="AF1490" s="1909"/>
      <c r="AG1490" s="1909"/>
      <c r="AH1490" s="1909"/>
      <c r="AI1490" s="1909"/>
      <c r="AJ1490" s="1909"/>
      <c r="AK1490" s="1909"/>
      <c r="AL1490" s="1909"/>
      <c r="AM1490" s="1909"/>
      <c r="AN1490" s="1909"/>
      <c r="AO1490" s="1909"/>
      <c r="AP1490" s="1909"/>
      <c r="AQ1490" s="1909"/>
      <c r="AR1490" s="1909"/>
      <c r="AS1490" s="1909"/>
      <c r="AT1490" s="1909"/>
      <c r="AU1490" s="1909"/>
      <c r="AV1490" s="1909"/>
      <c r="AW1490" s="1909"/>
      <c r="AX1490" s="1909"/>
      <c r="AY1490" s="1909"/>
      <c r="AZ1490" s="1909"/>
      <c r="BA1490" s="1909"/>
      <c r="BB1490" s="1909"/>
      <c r="BC1490" s="1909"/>
      <c r="BD1490" s="1909"/>
      <c r="BE1490" s="1909"/>
      <c r="BF1490" s="1909"/>
      <c r="BG1490" s="1909"/>
      <c r="BH1490" s="1909"/>
      <c r="BI1490" s="1909"/>
    </row>
    <row r="1491" spans="1:61">
      <c r="A1491" s="1956"/>
      <c r="B1491" s="1955"/>
      <c r="C1491" s="1955"/>
      <c r="D1491" s="1955"/>
      <c r="E1491" s="1955"/>
      <c r="F1491" s="1955"/>
      <c r="G1491" s="1955"/>
      <c r="H1491" s="1909"/>
      <c r="I1491" s="1909"/>
      <c r="J1491" s="1909"/>
      <c r="K1491" s="1909"/>
      <c r="L1491" s="1909"/>
      <c r="M1491" s="1909"/>
      <c r="N1491" s="1909"/>
      <c r="O1491" s="1909"/>
      <c r="P1491" s="1909"/>
      <c r="Q1491" s="1909"/>
      <c r="R1491" s="1909"/>
      <c r="S1491" s="1909"/>
      <c r="T1491" s="1909"/>
      <c r="U1491" s="1909"/>
      <c r="V1491" s="1909"/>
      <c r="W1491" s="1909"/>
      <c r="X1491" s="1909"/>
      <c r="Y1491" s="1909"/>
      <c r="Z1491" s="1909"/>
      <c r="AA1491" s="1909"/>
      <c r="AB1491" s="1909"/>
      <c r="AC1491" s="1909"/>
      <c r="AD1491" s="1909"/>
      <c r="AE1491" s="1909"/>
      <c r="AF1491" s="1909"/>
      <c r="AG1491" s="1909"/>
      <c r="AH1491" s="1909"/>
      <c r="AI1491" s="1909"/>
      <c r="AJ1491" s="1909"/>
      <c r="AK1491" s="1909"/>
      <c r="AL1491" s="1909"/>
      <c r="AM1491" s="1909"/>
      <c r="AN1491" s="1909"/>
      <c r="AO1491" s="1909"/>
      <c r="AP1491" s="1909"/>
      <c r="AQ1491" s="1909"/>
      <c r="AR1491" s="1909"/>
      <c r="AS1491" s="1909"/>
      <c r="AT1491" s="1909"/>
      <c r="AU1491" s="1909"/>
      <c r="AV1491" s="1909"/>
      <c r="AW1491" s="1909"/>
      <c r="AX1491" s="1909"/>
      <c r="AY1491" s="1909"/>
      <c r="AZ1491" s="1909"/>
      <c r="BA1491" s="1909"/>
      <c r="BB1491" s="1909"/>
      <c r="BC1491" s="1909"/>
      <c r="BD1491" s="1909"/>
      <c r="BE1491" s="1909"/>
      <c r="BF1491" s="1909"/>
      <c r="BG1491" s="1909"/>
      <c r="BH1491" s="1909"/>
      <c r="BI1491" s="1909"/>
    </row>
    <row r="1492" spans="1:61">
      <c r="A1492" s="1956"/>
      <c r="B1492" s="1955"/>
      <c r="C1492" s="1955"/>
      <c r="D1492" s="1955"/>
      <c r="E1492" s="1955"/>
      <c r="F1492" s="1955"/>
      <c r="G1492" s="1955"/>
      <c r="H1492" s="1909"/>
      <c r="I1492" s="1909"/>
      <c r="J1492" s="1909"/>
      <c r="K1492" s="1909"/>
      <c r="L1492" s="1909"/>
      <c r="M1492" s="1909"/>
      <c r="N1492" s="1909"/>
      <c r="O1492" s="1909"/>
      <c r="P1492" s="1909"/>
      <c r="Q1492" s="1909"/>
      <c r="R1492" s="1909"/>
      <c r="S1492" s="1909"/>
      <c r="T1492" s="1909"/>
      <c r="U1492" s="1909"/>
      <c r="V1492" s="1909"/>
      <c r="W1492" s="1909"/>
      <c r="X1492" s="1909"/>
      <c r="Y1492" s="1909"/>
      <c r="Z1492" s="1909"/>
      <c r="AA1492" s="1909"/>
      <c r="AB1492" s="1909"/>
      <c r="AC1492" s="1909"/>
      <c r="AD1492" s="1909"/>
      <c r="AE1492" s="1909"/>
      <c r="AF1492" s="1909"/>
      <c r="AG1492" s="1909"/>
      <c r="AH1492" s="1909"/>
      <c r="AI1492" s="1909"/>
      <c r="AJ1492" s="1909"/>
      <c r="AK1492" s="1909"/>
      <c r="AL1492" s="1909"/>
      <c r="AM1492" s="1909"/>
      <c r="AN1492" s="1909"/>
      <c r="AO1492" s="1909"/>
      <c r="AP1492" s="1909"/>
      <c r="AQ1492" s="1909"/>
      <c r="AR1492" s="1909"/>
      <c r="AS1492" s="1909"/>
      <c r="AT1492" s="1909"/>
      <c r="AU1492" s="1909"/>
      <c r="AV1492" s="1909"/>
      <c r="AW1492" s="1909"/>
      <c r="AX1492" s="1909"/>
      <c r="AY1492" s="1909"/>
      <c r="AZ1492" s="1909"/>
      <c r="BA1492" s="1909"/>
      <c r="BB1492" s="1909"/>
      <c r="BC1492" s="1909"/>
      <c r="BD1492" s="1909"/>
      <c r="BE1492" s="1909"/>
      <c r="BF1492" s="1909"/>
      <c r="BG1492" s="1909"/>
      <c r="BH1492" s="1909"/>
      <c r="BI1492" s="1909"/>
    </row>
    <row r="1493" spans="1:61">
      <c r="A1493" s="1956"/>
      <c r="B1493" s="1955"/>
      <c r="C1493" s="1955"/>
      <c r="D1493" s="1955"/>
      <c r="E1493" s="1955"/>
      <c r="F1493" s="1955"/>
      <c r="G1493" s="1955"/>
      <c r="H1493" s="1909"/>
      <c r="I1493" s="1909"/>
      <c r="J1493" s="1909"/>
      <c r="K1493" s="1909"/>
      <c r="L1493" s="1909"/>
      <c r="M1493" s="1909"/>
      <c r="N1493" s="1909"/>
      <c r="O1493" s="1909"/>
      <c r="P1493" s="1909"/>
      <c r="Q1493" s="1909"/>
      <c r="R1493" s="1909"/>
      <c r="S1493" s="1909"/>
      <c r="T1493" s="1909"/>
      <c r="U1493" s="1909"/>
      <c r="V1493" s="1909"/>
      <c r="W1493" s="1909"/>
      <c r="X1493" s="1909"/>
      <c r="Y1493" s="1909"/>
      <c r="Z1493" s="1909"/>
      <c r="AA1493" s="1909"/>
      <c r="AB1493" s="1909"/>
      <c r="AC1493" s="1909"/>
      <c r="AD1493" s="1909"/>
      <c r="AE1493" s="1909"/>
      <c r="AF1493" s="1909"/>
      <c r="AG1493" s="1909"/>
      <c r="AH1493" s="1909"/>
      <c r="AI1493" s="1909"/>
      <c r="AJ1493" s="1909"/>
      <c r="AK1493" s="1909"/>
      <c r="AL1493" s="1909"/>
      <c r="AM1493" s="1909"/>
      <c r="AN1493" s="1909"/>
      <c r="AO1493" s="1909"/>
      <c r="AP1493" s="1909"/>
      <c r="AQ1493" s="1909"/>
      <c r="AR1493" s="1909"/>
      <c r="AS1493" s="1909"/>
      <c r="AT1493" s="1909"/>
      <c r="AU1493" s="1909"/>
      <c r="AV1493" s="1909"/>
      <c r="AW1493" s="1909"/>
      <c r="AX1493" s="1909"/>
      <c r="AY1493" s="1909"/>
      <c r="AZ1493" s="1909"/>
      <c r="BA1493" s="1909"/>
      <c r="BB1493" s="1909"/>
      <c r="BC1493" s="1909"/>
      <c r="BD1493" s="1909"/>
      <c r="BE1493" s="1909"/>
      <c r="BF1493" s="1909"/>
      <c r="BG1493" s="1909"/>
      <c r="BH1493" s="1909"/>
      <c r="BI1493" s="1909"/>
    </row>
    <row r="1494" spans="1:61">
      <c r="A1494" s="1956"/>
      <c r="B1494" s="1955"/>
      <c r="C1494" s="1955"/>
      <c r="D1494" s="1955"/>
      <c r="E1494" s="1955"/>
      <c r="F1494" s="1955"/>
      <c r="G1494" s="1955"/>
      <c r="H1494" s="1909"/>
      <c r="I1494" s="1909"/>
      <c r="J1494" s="1909"/>
      <c r="K1494" s="1909"/>
      <c r="L1494" s="1909"/>
      <c r="M1494" s="1909"/>
      <c r="N1494" s="1909"/>
      <c r="O1494" s="1909"/>
      <c r="P1494" s="1909"/>
      <c r="Q1494" s="1909"/>
      <c r="R1494" s="1909"/>
      <c r="S1494" s="1909"/>
      <c r="T1494" s="1909"/>
      <c r="U1494" s="1909"/>
      <c r="V1494" s="1909"/>
      <c r="W1494" s="1909"/>
      <c r="X1494" s="1909"/>
      <c r="Y1494" s="1909"/>
      <c r="Z1494" s="1909"/>
      <c r="AA1494" s="1909"/>
      <c r="AB1494" s="1909"/>
      <c r="AC1494" s="1909"/>
      <c r="AD1494" s="1909"/>
      <c r="AE1494" s="1909"/>
      <c r="AF1494" s="1909"/>
      <c r="AG1494" s="1909"/>
      <c r="AH1494" s="1909"/>
      <c r="AI1494" s="1909"/>
      <c r="AJ1494" s="1909"/>
      <c r="AK1494" s="1909"/>
      <c r="AL1494" s="1909"/>
      <c r="AM1494" s="1909"/>
      <c r="AN1494" s="1909"/>
      <c r="AO1494" s="1909"/>
      <c r="AP1494" s="1909"/>
      <c r="AQ1494" s="1909"/>
      <c r="AR1494" s="1909"/>
      <c r="AS1494" s="1909"/>
      <c r="AT1494" s="1909"/>
      <c r="AU1494" s="1909"/>
      <c r="AV1494" s="1909"/>
      <c r="AW1494" s="1909"/>
      <c r="AX1494" s="1909"/>
      <c r="AY1494" s="1909"/>
      <c r="AZ1494" s="1909"/>
      <c r="BA1494" s="1909"/>
      <c r="BB1494" s="1909"/>
      <c r="BC1494" s="1909"/>
      <c r="BD1494" s="1909"/>
      <c r="BE1494" s="1909"/>
      <c r="BF1494" s="1909"/>
      <c r="BG1494" s="1909"/>
      <c r="BH1494" s="1909"/>
      <c r="BI1494" s="1909"/>
    </row>
    <row r="1495" spans="1:61">
      <c r="A1495" s="1956"/>
      <c r="B1495" s="1955"/>
      <c r="C1495" s="1955"/>
      <c r="D1495" s="1955"/>
      <c r="E1495" s="1955"/>
      <c r="F1495" s="1955"/>
      <c r="G1495" s="1955"/>
      <c r="H1495" s="1909"/>
      <c r="I1495" s="1909"/>
      <c r="J1495" s="1909"/>
      <c r="K1495" s="1909"/>
      <c r="L1495" s="1909"/>
      <c r="M1495" s="1909"/>
      <c r="N1495" s="1909"/>
      <c r="O1495" s="1909"/>
      <c r="P1495" s="1909"/>
      <c r="Q1495" s="1909"/>
      <c r="R1495" s="1909"/>
      <c r="S1495" s="1909"/>
      <c r="T1495" s="1909"/>
      <c r="U1495" s="1909"/>
      <c r="V1495" s="1909"/>
      <c r="W1495" s="1909"/>
      <c r="X1495" s="1909"/>
      <c r="Y1495" s="1909"/>
      <c r="Z1495" s="1909"/>
      <c r="AA1495" s="1909"/>
      <c r="AB1495" s="1909"/>
      <c r="AC1495" s="1909"/>
      <c r="AD1495" s="1909"/>
      <c r="AE1495" s="1909"/>
      <c r="AF1495" s="1909"/>
      <c r="AG1495" s="1909"/>
      <c r="AH1495" s="1909"/>
      <c r="AI1495" s="1909"/>
      <c r="AJ1495" s="1909"/>
      <c r="AK1495" s="1909"/>
      <c r="AL1495" s="1909"/>
      <c r="AM1495" s="1909"/>
      <c r="AN1495" s="1909"/>
      <c r="AO1495" s="1909"/>
      <c r="AP1495" s="1909"/>
      <c r="AQ1495" s="1909"/>
      <c r="AR1495" s="1909"/>
      <c r="AS1495" s="1909"/>
      <c r="AT1495" s="1909"/>
      <c r="AU1495" s="1909"/>
      <c r="AV1495" s="1909"/>
      <c r="AW1495" s="1909"/>
      <c r="AX1495" s="1909"/>
      <c r="AY1495" s="1909"/>
      <c r="AZ1495" s="1909"/>
      <c r="BA1495" s="1909"/>
      <c r="BB1495" s="1909"/>
      <c r="BC1495" s="1909"/>
      <c r="BD1495" s="1909"/>
      <c r="BE1495" s="1909"/>
      <c r="BF1495" s="1909"/>
      <c r="BG1495" s="1909"/>
      <c r="BH1495" s="1909"/>
      <c r="BI1495" s="1909"/>
    </row>
    <row r="1496" spans="1:61">
      <c r="A1496" s="1956"/>
      <c r="B1496" s="1955"/>
      <c r="C1496" s="1955"/>
      <c r="D1496" s="1955"/>
      <c r="E1496" s="1955"/>
      <c r="F1496" s="1955"/>
      <c r="G1496" s="1955"/>
      <c r="H1496" s="1909"/>
      <c r="I1496" s="1909"/>
      <c r="J1496" s="1909"/>
      <c r="K1496" s="1909"/>
      <c r="L1496" s="1909"/>
      <c r="M1496" s="1909"/>
      <c r="N1496" s="1909"/>
      <c r="O1496" s="1909"/>
      <c r="P1496" s="1909"/>
      <c r="Q1496" s="1909"/>
      <c r="R1496" s="1909"/>
      <c r="S1496" s="1909"/>
      <c r="T1496" s="1909"/>
      <c r="U1496" s="1909"/>
      <c r="V1496" s="1909"/>
      <c r="W1496" s="1909"/>
      <c r="X1496" s="1909"/>
      <c r="Y1496" s="1909"/>
      <c r="Z1496" s="1909"/>
      <c r="AA1496" s="1909"/>
      <c r="AB1496" s="1909"/>
      <c r="AC1496" s="1909"/>
      <c r="AD1496" s="1909"/>
      <c r="AE1496" s="1909"/>
      <c r="AF1496" s="1909"/>
      <c r="AG1496" s="1909"/>
      <c r="AH1496" s="1909"/>
      <c r="AI1496" s="1909"/>
      <c r="AJ1496" s="1909"/>
      <c r="AK1496" s="1909"/>
      <c r="AL1496" s="1909"/>
      <c r="AM1496" s="1909"/>
      <c r="AN1496" s="1909"/>
      <c r="AO1496" s="1909"/>
      <c r="AP1496" s="1909"/>
      <c r="AQ1496" s="1909"/>
      <c r="AR1496" s="1909"/>
      <c r="AS1496" s="1909"/>
      <c r="AT1496" s="1909"/>
      <c r="AU1496" s="1909"/>
      <c r="AV1496" s="1909"/>
      <c r="AW1496" s="1909"/>
      <c r="AX1496" s="1909"/>
      <c r="AY1496" s="1909"/>
      <c r="AZ1496" s="1909"/>
      <c r="BA1496" s="1909"/>
      <c r="BB1496" s="1909"/>
      <c r="BC1496" s="1909"/>
      <c r="BD1496" s="1909"/>
      <c r="BE1496" s="1909"/>
      <c r="BF1496" s="1909"/>
      <c r="BG1496" s="1909"/>
      <c r="BH1496" s="1909"/>
      <c r="BI1496" s="1909"/>
    </row>
    <row r="1497" spans="1:61">
      <c r="A1497" s="1956"/>
      <c r="B1497" s="1955"/>
      <c r="C1497" s="1955"/>
      <c r="D1497" s="1955"/>
      <c r="E1497" s="1955"/>
      <c r="F1497" s="1955"/>
      <c r="G1497" s="1955"/>
      <c r="H1497" s="1909"/>
      <c r="I1497" s="1909"/>
      <c r="J1497" s="1909"/>
      <c r="K1497" s="1909"/>
      <c r="L1497" s="1909"/>
      <c r="M1497" s="1909"/>
      <c r="N1497" s="1909"/>
      <c r="O1497" s="1909"/>
      <c r="P1497" s="1909"/>
      <c r="Q1497" s="1909"/>
      <c r="R1497" s="1909"/>
      <c r="S1497" s="1909"/>
      <c r="T1497" s="1909"/>
      <c r="U1497" s="1909"/>
      <c r="V1497" s="1909"/>
      <c r="W1497" s="1909"/>
      <c r="X1497" s="1909"/>
      <c r="Y1497" s="1909"/>
      <c r="Z1497" s="1909"/>
      <c r="AA1497" s="1909"/>
      <c r="AB1497" s="1909"/>
      <c r="AC1497" s="1909"/>
      <c r="AD1497" s="1909"/>
      <c r="AE1497" s="1909"/>
      <c r="AF1497" s="1909"/>
      <c r="AG1497" s="1909"/>
      <c r="AH1497" s="1909"/>
      <c r="AI1497" s="1909"/>
      <c r="AJ1497" s="1909"/>
      <c r="AK1497" s="1909"/>
      <c r="AL1497" s="1909"/>
      <c r="AM1497" s="1909"/>
      <c r="AN1497" s="1909"/>
      <c r="AO1497" s="1909"/>
      <c r="AP1497" s="1909"/>
      <c r="AQ1497" s="1909"/>
      <c r="AR1497" s="1909"/>
      <c r="AS1497" s="1909"/>
      <c r="AT1497" s="1909"/>
      <c r="AU1497" s="1909"/>
      <c r="AV1497" s="1909"/>
      <c r="AW1497" s="1909"/>
      <c r="AX1497" s="1909"/>
      <c r="AY1497" s="1909"/>
      <c r="AZ1497" s="1909"/>
      <c r="BA1497" s="1909"/>
      <c r="BB1497" s="1909"/>
      <c r="BC1497" s="1909"/>
      <c r="BD1497" s="1909"/>
      <c r="BE1497" s="1909"/>
      <c r="BF1497" s="1909"/>
      <c r="BG1497" s="1909"/>
      <c r="BH1497" s="1909"/>
      <c r="BI1497" s="1909"/>
    </row>
    <row r="1498" spans="1:61">
      <c r="A1498" s="1956"/>
      <c r="B1498" s="1955"/>
      <c r="C1498" s="1955"/>
      <c r="D1498" s="1955"/>
      <c r="E1498" s="1955"/>
      <c r="F1498" s="1955"/>
      <c r="G1498" s="1955"/>
      <c r="H1498" s="1909"/>
      <c r="I1498" s="1909"/>
      <c r="J1498" s="1909"/>
      <c r="K1498" s="1909"/>
      <c r="L1498" s="1909"/>
      <c r="M1498" s="1909"/>
      <c r="N1498" s="1909"/>
      <c r="O1498" s="1909"/>
      <c r="P1498" s="1909"/>
      <c r="Q1498" s="1909"/>
      <c r="R1498" s="1909"/>
      <c r="S1498" s="1909"/>
      <c r="T1498" s="1909"/>
      <c r="U1498" s="1909"/>
      <c r="V1498" s="1909"/>
      <c r="W1498" s="1909"/>
      <c r="X1498" s="1909"/>
      <c r="Y1498" s="1909"/>
      <c r="Z1498" s="1909"/>
      <c r="AA1498" s="1909"/>
      <c r="AB1498" s="1909"/>
      <c r="AC1498" s="1909"/>
      <c r="AD1498" s="1909"/>
      <c r="AE1498" s="1909"/>
      <c r="AF1498" s="1909"/>
      <c r="AG1498" s="1909"/>
      <c r="AH1498" s="1909"/>
      <c r="AI1498" s="1909"/>
      <c r="AJ1498" s="1909"/>
      <c r="AK1498" s="1909"/>
      <c r="AL1498" s="1909"/>
      <c r="AM1498" s="1909"/>
      <c r="AN1498" s="1909"/>
      <c r="AO1498" s="1909"/>
      <c r="AP1498" s="1909"/>
      <c r="AQ1498" s="1909"/>
      <c r="AR1498" s="1909"/>
      <c r="AS1498" s="1909"/>
      <c r="AT1498" s="1909"/>
      <c r="AU1498" s="1909"/>
      <c r="AV1498" s="1909"/>
      <c r="AW1498" s="1909"/>
      <c r="AX1498" s="1909"/>
      <c r="AY1498" s="1909"/>
      <c r="AZ1498" s="1909"/>
      <c r="BA1498" s="1909"/>
      <c r="BB1498" s="1909"/>
      <c r="BC1498" s="1909"/>
      <c r="BD1498" s="1909"/>
      <c r="BE1498" s="1909"/>
      <c r="BF1498" s="1909"/>
      <c r="BG1498" s="1909"/>
      <c r="BH1498" s="1909"/>
      <c r="BI1498" s="1909"/>
    </row>
    <row r="1499" spans="1:61">
      <c r="A1499" s="1956"/>
      <c r="B1499" s="1955"/>
      <c r="C1499" s="1955"/>
      <c r="D1499" s="1955"/>
      <c r="E1499" s="1955"/>
      <c r="F1499" s="1955"/>
      <c r="G1499" s="1955"/>
      <c r="H1499" s="1909"/>
      <c r="I1499" s="1909"/>
      <c r="J1499" s="1909"/>
      <c r="K1499" s="1909"/>
      <c r="L1499" s="1909"/>
      <c r="M1499" s="1909"/>
      <c r="N1499" s="1909"/>
      <c r="O1499" s="1909"/>
      <c r="P1499" s="1909"/>
      <c r="Q1499" s="1909"/>
      <c r="R1499" s="1909"/>
      <c r="S1499" s="1909"/>
      <c r="T1499" s="1909"/>
      <c r="U1499" s="1909"/>
      <c r="V1499" s="1909"/>
      <c r="W1499" s="1909"/>
      <c r="X1499" s="1909"/>
      <c r="Y1499" s="1909"/>
      <c r="Z1499" s="1909"/>
      <c r="AA1499" s="1909"/>
      <c r="AB1499" s="1909"/>
      <c r="AC1499" s="1909"/>
      <c r="AD1499" s="1909"/>
      <c r="AE1499" s="1909"/>
      <c r="AF1499" s="1909"/>
      <c r="AG1499" s="1909"/>
      <c r="AH1499" s="1909"/>
      <c r="AI1499" s="1909"/>
      <c r="AJ1499" s="1909"/>
      <c r="AK1499" s="1909"/>
      <c r="AL1499" s="1909"/>
      <c r="AM1499" s="1909"/>
      <c r="AN1499" s="1909"/>
      <c r="AO1499" s="1909"/>
      <c r="AP1499" s="1909"/>
      <c r="AQ1499" s="1909"/>
      <c r="AR1499" s="1909"/>
      <c r="AS1499" s="1909"/>
      <c r="AT1499" s="1909"/>
      <c r="AU1499" s="1909"/>
      <c r="AV1499" s="1909"/>
      <c r="AW1499" s="1909"/>
      <c r="AX1499" s="1909"/>
      <c r="AY1499" s="1909"/>
      <c r="AZ1499" s="1909"/>
      <c r="BA1499" s="1909"/>
      <c r="BB1499" s="1909"/>
      <c r="BC1499" s="1909"/>
      <c r="BD1499" s="1909"/>
      <c r="BE1499" s="1909"/>
      <c r="BF1499" s="1909"/>
      <c r="BG1499" s="1909"/>
      <c r="BH1499" s="1909"/>
      <c r="BI1499" s="1909"/>
    </row>
    <row r="1500" spans="1:61">
      <c r="A1500" s="1956"/>
      <c r="B1500" s="1955"/>
      <c r="C1500" s="1955"/>
      <c r="D1500" s="1955"/>
      <c r="E1500" s="1955"/>
      <c r="F1500" s="1955"/>
      <c r="G1500" s="1955"/>
      <c r="H1500" s="1909"/>
      <c r="I1500" s="1909"/>
      <c r="J1500" s="1909"/>
      <c r="K1500" s="1909"/>
      <c r="L1500" s="1909"/>
      <c r="M1500" s="1909"/>
      <c r="N1500" s="1909"/>
      <c r="O1500" s="1909"/>
      <c r="P1500" s="1909"/>
      <c r="Q1500" s="1909"/>
      <c r="R1500" s="1909"/>
      <c r="S1500" s="1909"/>
      <c r="T1500" s="1909"/>
      <c r="U1500" s="1909"/>
      <c r="V1500" s="1909"/>
      <c r="W1500" s="1909"/>
      <c r="X1500" s="1909"/>
      <c r="Y1500" s="1909"/>
      <c r="Z1500" s="1909"/>
      <c r="AA1500" s="1909"/>
      <c r="AB1500" s="1909"/>
      <c r="AC1500" s="1909"/>
      <c r="AD1500" s="1909"/>
      <c r="AE1500" s="1909"/>
      <c r="AF1500" s="1909"/>
      <c r="AG1500" s="1909"/>
      <c r="AH1500" s="1909"/>
      <c r="AI1500" s="1909"/>
      <c r="AJ1500" s="1909"/>
      <c r="AK1500" s="1909"/>
      <c r="AL1500" s="1909"/>
      <c r="AM1500" s="1909"/>
      <c r="AN1500" s="1909"/>
      <c r="AO1500" s="1909"/>
      <c r="AP1500" s="1909"/>
      <c r="AQ1500" s="1909"/>
      <c r="AR1500" s="1909"/>
      <c r="AS1500" s="1909"/>
      <c r="AT1500" s="1909"/>
      <c r="AU1500" s="1909"/>
      <c r="AV1500" s="1909"/>
      <c r="AW1500" s="1909"/>
      <c r="AX1500" s="1909"/>
      <c r="AY1500" s="1909"/>
      <c r="AZ1500" s="1909"/>
      <c r="BA1500" s="1909"/>
      <c r="BB1500" s="1909"/>
      <c r="BC1500" s="1909"/>
      <c r="BD1500" s="1909"/>
      <c r="BE1500" s="1909"/>
      <c r="BF1500" s="1909"/>
      <c r="BG1500" s="1909"/>
      <c r="BH1500" s="1909"/>
      <c r="BI1500" s="1909"/>
    </row>
    <row r="1501" spans="1:61">
      <c r="A1501" s="1956"/>
      <c r="B1501" s="1955"/>
      <c r="C1501" s="1955"/>
      <c r="D1501" s="1955"/>
      <c r="E1501" s="1955"/>
      <c r="F1501" s="1955"/>
      <c r="G1501" s="1955"/>
      <c r="H1501" s="1909"/>
      <c r="I1501" s="1909"/>
      <c r="J1501" s="1909"/>
      <c r="K1501" s="1909"/>
      <c r="L1501" s="1909"/>
      <c r="M1501" s="1909"/>
      <c r="N1501" s="1909"/>
      <c r="O1501" s="1909"/>
      <c r="P1501" s="1909"/>
      <c r="Q1501" s="1909"/>
      <c r="R1501" s="1909"/>
      <c r="S1501" s="1909"/>
      <c r="T1501" s="1909"/>
      <c r="U1501" s="1909"/>
      <c r="V1501" s="1909"/>
      <c r="W1501" s="1909"/>
      <c r="X1501" s="1909"/>
      <c r="Y1501" s="1909"/>
      <c r="Z1501" s="1909"/>
      <c r="AA1501" s="1909"/>
      <c r="AB1501" s="1909"/>
      <c r="AC1501" s="1909"/>
      <c r="AD1501" s="1909"/>
      <c r="AE1501" s="1909"/>
      <c r="AF1501" s="1909"/>
      <c r="AG1501" s="1909"/>
      <c r="AH1501" s="1909"/>
      <c r="AI1501" s="1909"/>
      <c r="AJ1501" s="1909"/>
      <c r="AK1501" s="1909"/>
      <c r="AL1501" s="1909"/>
      <c r="AM1501" s="1909"/>
      <c r="AN1501" s="1909"/>
      <c r="AO1501" s="1909"/>
      <c r="AP1501" s="1909"/>
      <c r="AQ1501" s="1909"/>
      <c r="AR1501" s="1909"/>
      <c r="AS1501" s="1909"/>
      <c r="AT1501" s="1909"/>
      <c r="AU1501" s="1909"/>
      <c r="AV1501" s="1909"/>
      <c r="AW1501" s="1909"/>
      <c r="AX1501" s="1909"/>
      <c r="AY1501" s="1909"/>
      <c r="AZ1501" s="1909"/>
      <c r="BA1501" s="1909"/>
      <c r="BB1501" s="1909"/>
      <c r="BC1501" s="1909"/>
      <c r="BD1501" s="1909"/>
      <c r="BE1501" s="1909"/>
      <c r="BF1501" s="1909"/>
      <c r="BG1501" s="1909"/>
      <c r="BH1501" s="1909"/>
      <c r="BI1501" s="1909"/>
    </row>
    <row r="1502" spans="1:61">
      <c r="A1502" s="1956"/>
      <c r="B1502" s="1955"/>
      <c r="C1502" s="1955"/>
      <c r="D1502" s="1955"/>
      <c r="E1502" s="1955"/>
      <c r="F1502" s="1955"/>
      <c r="G1502" s="1955"/>
      <c r="H1502" s="1909"/>
      <c r="I1502" s="1909"/>
      <c r="J1502" s="1909"/>
      <c r="K1502" s="1909"/>
      <c r="L1502" s="1909"/>
      <c r="M1502" s="1909"/>
      <c r="N1502" s="1909"/>
      <c r="O1502" s="1909"/>
      <c r="P1502" s="1909"/>
      <c r="Q1502" s="1909"/>
      <c r="R1502" s="1909"/>
      <c r="S1502" s="1909"/>
      <c r="T1502" s="1909"/>
      <c r="U1502" s="1909"/>
      <c r="V1502" s="1909"/>
      <c r="W1502" s="1909"/>
      <c r="X1502" s="1909"/>
      <c r="Y1502" s="1909"/>
      <c r="Z1502" s="1909"/>
      <c r="AA1502" s="1909"/>
      <c r="AB1502" s="1909"/>
      <c r="AC1502" s="1909"/>
      <c r="AD1502" s="1909"/>
      <c r="AE1502" s="1909"/>
      <c r="AF1502" s="1909"/>
      <c r="AG1502" s="1909"/>
      <c r="AH1502" s="1909"/>
      <c r="AI1502" s="1909"/>
      <c r="AJ1502" s="1909"/>
      <c r="AK1502" s="1909"/>
      <c r="AL1502" s="1909"/>
      <c r="AM1502" s="1909"/>
      <c r="AN1502" s="1909"/>
      <c r="AO1502" s="1909"/>
      <c r="AP1502" s="1909"/>
      <c r="AQ1502" s="1909"/>
      <c r="AR1502" s="1909"/>
      <c r="AS1502" s="1909"/>
      <c r="AT1502" s="1909"/>
      <c r="AU1502" s="1909"/>
      <c r="AV1502" s="1909"/>
      <c r="AW1502" s="1909"/>
      <c r="AX1502" s="1909"/>
      <c r="AY1502" s="1909"/>
      <c r="AZ1502" s="1909"/>
      <c r="BA1502" s="1909"/>
      <c r="BB1502" s="1909"/>
      <c r="BC1502" s="1909"/>
      <c r="BD1502" s="1909"/>
      <c r="BE1502" s="1909"/>
      <c r="BF1502" s="1909"/>
      <c r="BG1502" s="1909"/>
      <c r="BH1502" s="1909"/>
      <c r="BI1502" s="1909"/>
    </row>
    <row r="1503" spans="1:61">
      <c r="A1503" s="1956"/>
      <c r="B1503" s="1955"/>
      <c r="C1503" s="1955"/>
      <c r="D1503" s="1955"/>
      <c r="E1503" s="1955"/>
      <c r="F1503" s="1955"/>
      <c r="G1503" s="1955"/>
      <c r="H1503" s="1909"/>
      <c r="I1503" s="1909"/>
      <c r="J1503" s="1909"/>
      <c r="K1503" s="1909"/>
      <c r="L1503" s="1909"/>
      <c r="M1503" s="1909"/>
      <c r="N1503" s="1909"/>
      <c r="O1503" s="1909"/>
      <c r="P1503" s="1909"/>
      <c r="Q1503" s="1909"/>
      <c r="R1503" s="1909"/>
      <c r="S1503" s="1909"/>
      <c r="T1503" s="1909"/>
      <c r="U1503" s="1909"/>
      <c r="V1503" s="1909"/>
      <c r="W1503" s="1909"/>
      <c r="X1503" s="1909"/>
      <c r="Y1503" s="1909"/>
      <c r="Z1503" s="1909"/>
      <c r="AA1503" s="1909"/>
      <c r="AB1503" s="1909"/>
      <c r="AC1503" s="1909"/>
      <c r="AD1503" s="1909"/>
      <c r="AE1503" s="1909"/>
      <c r="AF1503" s="1909"/>
      <c r="AG1503" s="1909"/>
      <c r="AH1503" s="1909"/>
      <c r="AI1503" s="1909"/>
      <c r="AJ1503" s="1909"/>
      <c r="AK1503" s="1909"/>
      <c r="AL1503" s="1909"/>
      <c r="AM1503" s="1909"/>
      <c r="AN1503" s="1909"/>
      <c r="AO1503" s="1909"/>
      <c r="AP1503" s="1909"/>
      <c r="AQ1503" s="1909"/>
      <c r="AR1503" s="1909"/>
      <c r="AS1503" s="1909"/>
      <c r="AT1503" s="1909"/>
      <c r="AU1503" s="1909"/>
      <c r="AV1503" s="1909"/>
      <c r="AW1503" s="1909"/>
      <c r="AX1503" s="1909"/>
      <c r="AY1503" s="1909"/>
      <c r="AZ1503" s="1909"/>
      <c r="BA1503" s="1909"/>
      <c r="BB1503" s="1909"/>
      <c r="BC1503" s="1909"/>
      <c r="BD1503" s="1909"/>
      <c r="BE1503" s="1909"/>
      <c r="BF1503" s="1909"/>
      <c r="BG1503" s="1909"/>
      <c r="BH1503" s="1909"/>
      <c r="BI1503" s="1909"/>
    </row>
    <row r="1504" spans="1:61">
      <c r="A1504" s="1956"/>
      <c r="B1504" s="1955"/>
      <c r="C1504" s="1955"/>
      <c r="D1504" s="1955"/>
      <c r="E1504" s="1955"/>
      <c r="F1504" s="1955"/>
      <c r="G1504" s="1955"/>
      <c r="H1504" s="1909"/>
      <c r="I1504" s="1909"/>
      <c r="J1504" s="1909"/>
      <c r="K1504" s="1909"/>
      <c r="L1504" s="1909"/>
      <c r="M1504" s="1909"/>
      <c r="N1504" s="1909"/>
      <c r="O1504" s="1909"/>
      <c r="P1504" s="1909"/>
      <c r="Q1504" s="1909"/>
      <c r="R1504" s="1909"/>
      <c r="S1504" s="1909"/>
      <c r="T1504" s="1909"/>
      <c r="U1504" s="1909"/>
      <c r="V1504" s="1909"/>
      <c r="W1504" s="1909"/>
      <c r="X1504" s="1909"/>
      <c r="Y1504" s="1909"/>
      <c r="Z1504" s="1909"/>
      <c r="AA1504" s="1909"/>
      <c r="AB1504" s="1909"/>
      <c r="AC1504" s="1909"/>
      <c r="AD1504" s="1909"/>
      <c r="AE1504" s="1909"/>
      <c r="AF1504" s="1909"/>
      <c r="AG1504" s="1909"/>
      <c r="AH1504" s="1909"/>
      <c r="AI1504" s="1909"/>
      <c r="AJ1504" s="1909"/>
      <c r="AK1504" s="1909"/>
      <c r="AL1504" s="1909"/>
      <c r="AM1504" s="1909"/>
      <c r="AN1504" s="1909"/>
      <c r="AO1504" s="1909"/>
      <c r="AP1504" s="1909"/>
      <c r="AQ1504" s="1909"/>
      <c r="AR1504" s="1909"/>
      <c r="AS1504" s="1909"/>
      <c r="AT1504" s="1909"/>
      <c r="AU1504" s="1909"/>
      <c r="AV1504" s="1909"/>
      <c r="AW1504" s="1909"/>
      <c r="AX1504" s="1909"/>
      <c r="AY1504" s="1909"/>
      <c r="AZ1504" s="1909"/>
      <c r="BA1504" s="1909"/>
      <c r="BB1504" s="1909"/>
      <c r="BC1504" s="1909"/>
      <c r="BD1504" s="1909"/>
      <c r="BE1504" s="1909"/>
      <c r="BF1504" s="1909"/>
      <c r="BG1504" s="1909"/>
      <c r="BH1504" s="1909"/>
      <c r="BI1504" s="1909"/>
    </row>
    <row r="1505" spans="1:61">
      <c r="A1505" s="1956"/>
      <c r="B1505" s="1955"/>
      <c r="C1505" s="1955"/>
      <c r="D1505" s="1955"/>
      <c r="E1505" s="1955"/>
      <c r="F1505" s="1955"/>
      <c r="G1505" s="1955"/>
      <c r="H1505" s="1909"/>
      <c r="I1505" s="1909"/>
      <c r="J1505" s="1909"/>
      <c r="K1505" s="1909"/>
      <c r="L1505" s="1909"/>
      <c r="M1505" s="1909"/>
      <c r="N1505" s="1909"/>
      <c r="O1505" s="1909"/>
      <c r="P1505" s="1909"/>
      <c r="Q1505" s="1909"/>
      <c r="R1505" s="1909"/>
      <c r="S1505" s="1909"/>
      <c r="T1505" s="1909"/>
      <c r="U1505" s="1909"/>
      <c r="V1505" s="1909"/>
      <c r="W1505" s="1909"/>
      <c r="X1505" s="1909"/>
      <c r="Y1505" s="1909"/>
      <c r="Z1505" s="1909"/>
      <c r="AA1505" s="1909"/>
      <c r="AB1505" s="1909"/>
      <c r="AC1505" s="1909"/>
      <c r="AD1505" s="1909"/>
      <c r="AE1505" s="1909"/>
      <c r="AF1505" s="1909"/>
      <c r="AG1505" s="1909"/>
      <c r="AH1505" s="1909"/>
      <c r="AI1505" s="1909"/>
      <c r="AJ1505" s="1909"/>
      <c r="AK1505" s="1909"/>
      <c r="AL1505" s="1909"/>
      <c r="AM1505" s="1909"/>
      <c r="AN1505" s="1909"/>
      <c r="AO1505" s="1909"/>
      <c r="AP1505" s="1909"/>
      <c r="AQ1505" s="1909"/>
      <c r="AR1505" s="1909"/>
      <c r="AS1505" s="1909"/>
      <c r="AT1505" s="1909"/>
      <c r="AU1505" s="1909"/>
      <c r="AV1505" s="1909"/>
      <c r="AW1505" s="1909"/>
      <c r="AX1505" s="1909"/>
      <c r="AY1505" s="1909"/>
      <c r="AZ1505" s="1909"/>
      <c r="BA1505" s="1909"/>
      <c r="BB1505" s="1909"/>
      <c r="BC1505" s="1909"/>
      <c r="BD1505" s="1909"/>
      <c r="BE1505" s="1909"/>
      <c r="BF1505" s="1909"/>
      <c r="BG1505" s="1909"/>
      <c r="BH1505" s="1909"/>
      <c r="BI1505" s="1909"/>
    </row>
    <row r="1506" spans="1:61">
      <c r="A1506" s="1956"/>
      <c r="B1506" s="1955"/>
      <c r="C1506" s="1955"/>
      <c r="D1506" s="1955"/>
      <c r="E1506" s="1955"/>
      <c r="F1506" s="1955"/>
      <c r="G1506" s="1955"/>
      <c r="H1506" s="1909"/>
      <c r="I1506" s="1909"/>
      <c r="J1506" s="1909"/>
      <c r="K1506" s="1909"/>
      <c r="L1506" s="1909"/>
      <c r="M1506" s="1909"/>
      <c r="N1506" s="1909"/>
      <c r="O1506" s="1909"/>
      <c r="P1506" s="1909"/>
      <c r="Q1506" s="1909"/>
      <c r="R1506" s="1909"/>
      <c r="S1506" s="1909"/>
      <c r="T1506" s="1909"/>
      <c r="U1506" s="1909"/>
      <c r="V1506" s="1909"/>
      <c r="W1506" s="1909"/>
      <c r="X1506" s="1909"/>
      <c r="Y1506" s="1909"/>
      <c r="Z1506" s="1909"/>
      <c r="AA1506" s="1909"/>
      <c r="AB1506" s="1909"/>
      <c r="AC1506" s="1909"/>
      <c r="AD1506" s="1909"/>
      <c r="AE1506" s="1909"/>
      <c r="AF1506" s="1909"/>
      <c r="AG1506" s="1909"/>
      <c r="AH1506" s="1909"/>
      <c r="AI1506" s="1909"/>
      <c r="AJ1506" s="1909"/>
      <c r="AK1506" s="1909"/>
      <c r="AL1506" s="1909"/>
      <c r="AM1506" s="1909"/>
      <c r="AN1506" s="1909"/>
      <c r="AO1506" s="1909"/>
      <c r="AP1506" s="1909"/>
      <c r="AQ1506" s="1909"/>
      <c r="AR1506" s="1909"/>
      <c r="AS1506" s="1909"/>
      <c r="AT1506" s="1909"/>
      <c r="AU1506" s="1909"/>
      <c r="AV1506" s="1909"/>
      <c r="AW1506" s="1909"/>
      <c r="AX1506" s="1909"/>
      <c r="AY1506" s="1909"/>
      <c r="AZ1506" s="1909"/>
      <c r="BA1506" s="1909"/>
      <c r="BB1506" s="1909"/>
      <c r="BC1506" s="1909"/>
      <c r="BD1506" s="1909"/>
      <c r="BE1506" s="1909"/>
      <c r="BF1506" s="1909"/>
      <c r="BG1506" s="1909"/>
      <c r="BH1506" s="1909"/>
      <c r="BI1506" s="1909"/>
    </row>
    <row r="1507" spans="1:61">
      <c r="A1507" s="1956"/>
      <c r="B1507" s="1955"/>
      <c r="C1507" s="1955"/>
      <c r="D1507" s="1955"/>
      <c r="E1507" s="1955"/>
      <c r="F1507" s="1955"/>
      <c r="G1507" s="1955"/>
      <c r="H1507" s="1909"/>
      <c r="I1507" s="1909"/>
      <c r="J1507" s="1909"/>
      <c r="K1507" s="1909"/>
      <c r="L1507" s="1909"/>
      <c r="M1507" s="1909"/>
      <c r="N1507" s="1909"/>
      <c r="O1507" s="1909"/>
      <c r="P1507" s="1909"/>
      <c r="Q1507" s="1909"/>
      <c r="R1507" s="1909"/>
      <c r="S1507" s="1909"/>
      <c r="T1507" s="1909"/>
      <c r="U1507" s="1909"/>
      <c r="V1507" s="1909"/>
      <c r="W1507" s="1909"/>
      <c r="X1507" s="1909"/>
      <c r="Y1507" s="1909"/>
      <c r="Z1507" s="1909"/>
      <c r="AA1507" s="1909"/>
      <c r="AB1507" s="1909"/>
      <c r="AC1507" s="1909"/>
      <c r="AD1507" s="1909"/>
      <c r="AE1507" s="1909"/>
      <c r="AF1507" s="1909"/>
      <c r="AG1507" s="1909"/>
      <c r="AH1507" s="1909"/>
      <c r="AI1507" s="1909"/>
      <c r="AJ1507" s="1909"/>
      <c r="AK1507" s="1909"/>
      <c r="AL1507" s="1909"/>
      <c r="AM1507" s="1909"/>
      <c r="AN1507" s="1909"/>
      <c r="AO1507" s="1909"/>
      <c r="AP1507" s="1909"/>
      <c r="AQ1507" s="1909"/>
      <c r="AR1507" s="1909"/>
      <c r="AS1507" s="1909"/>
      <c r="AT1507" s="1909"/>
      <c r="AU1507" s="1909"/>
      <c r="AV1507" s="1909"/>
      <c r="AW1507" s="1909"/>
      <c r="AX1507" s="1909"/>
      <c r="AY1507" s="1909"/>
      <c r="AZ1507" s="1909"/>
      <c r="BA1507" s="1909"/>
      <c r="BB1507" s="1909"/>
      <c r="BC1507" s="1909"/>
      <c r="BD1507" s="1909"/>
      <c r="BE1507" s="1909"/>
      <c r="BF1507" s="1909"/>
      <c r="BG1507" s="1909"/>
      <c r="BH1507" s="1909"/>
      <c r="BI1507" s="1909"/>
    </row>
    <row r="1508" spans="1:61">
      <c r="A1508" s="1956"/>
      <c r="B1508" s="1955"/>
      <c r="C1508" s="1955"/>
      <c r="D1508" s="1955"/>
      <c r="E1508" s="1955"/>
      <c r="F1508" s="1955"/>
      <c r="G1508" s="1955"/>
      <c r="H1508" s="1909"/>
      <c r="I1508" s="1909"/>
      <c r="J1508" s="1909"/>
      <c r="K1508" s="1909"/>
      <c r="L1508" s="1909"/>
      <c r="M1508" s="1909"/>
      <c r="N1508" s="1909"/>
      <c r="O1508" s="1909"/>
      <c r="P1508" s="1909"/>
      <c r="Q1508" s="1909"/>
      <c r="R1508" s="1909"/>
      <c r="S1508" s="1909"/>
      <c r="T1508" s="1909"/>
      <c r="U1508" s="1909"/>
      <c r="V1508" s="1909"/>
      <c r="W1508" s="1909"/>
      <c r="X1508" s="1909"/>
      <c r="Y1508" s="1909"/>
      <c r="Z1508" s="1909"/>
      <c r="AA1508" s="1909"/>
      <c r="AB1508" s="1909"/>
      <c r="AC1508" s="1909"/>
      <c r="AD1508" s="1909"/>
      <c r="AE1508" s="1909"/>
      <c r="AF1508" s="1909"/>
      <c r="AG1508" s="1909"/>
      <c r="AH1508" s="1909"/>
      <c r="AI1508" s="1909"/>
      <c r="AJ1508" s="1909"/>
      <c r="AK1508" s="1909"/>
      <c r="AL1508" s="1909"/>
      <c r="AM1508" s="1909"/>
      <c r="AN1508" s="1909"/>
      <c r="AO1508" s="1909"/>
      <c r="AP1508" s="1909"/>
      <c r="AQ1508" s="1909"/>
      <c r="AR1508" s="1909"/>
      <c r="AS1508" s="1909"/>
      <c r="AT1508" s="1909"/>
      <c r="AU1508" s="1909"/>
      <c r="AV1508" s="1909"/>
      <c r="AW1508" s="1909"/>
      <c r="AX1508" s="1909"/>
      <c r="AY1508" s="1909"/>
      <c r="AZ1508" s="1909"/>
      <c r="BA1508" s="1909"/>
      <c r="BB1508" s="1909"/>
      <c r="BC1508" s="1909"/>
      <c r="BD1508" s="1909"/>
      <c r="BE1508" s="1909"/>
      <c r="BF1508" s="1909"/>
      <c r="BG1508" s="1909"/>
      <c r="BH1508" s="1909"/>
      <c r="BI1508" s="1909"/>
    </row>
    <row r="1509" spans="1:61">
      <c r="A1509" s="1956"/>
      <c r="B1509" s="1955"/>
      <c r="C1509" s="1955"/>
      <c r="D1509" s="1955"/>
      <c r="E1509" s="1955"/>
      <c r="F1509" s="1955"/>
      <c r="G1509" s="1955"/>
      <c r="H1509" s="1909"/>
      <c r="I1509" s="1909"/>
      <c r="J1509" s="1909"/>
      <c r="K1509" s="1909"/>
      <c r="L1509" s="1909"/>
      <c r="M1509" s="1909"/>
      <c r="N1509" s="1909"/>
      <c r="O1509" s="1909"/>
      <c r="P1509" s="1909"/>
      <c r="Q1509" s="1909"/>
      <c r="R1509" s="1909"/>
      <c r="S1509" s="1909"/>
      <c r="T1509" s="1909"/>
      <c r="U1509" s="1909"/>
      <c r="V1509" s="1909"/>
      <c r="W1509" s="1909"/>
      <c r="X1509" s="1909"/>
      <c r="Y1509" s="1909"/>
      <c r="Z1509" s="1909"/>
      <c r="AA1509" s="1909"/>
      <c r="AB1509" s="1909"/>
      <c r="AC1509" s="1909"/>
      <c r="AD1509" s="1909"/>
      <c r="AE1509" s="1909"/>
      <c r="AF1509" s="1909"/>
      <c r="AG1509" s="1909"/>
      <c r="AH1509" s="1909"/>
      <c r="AI1509" s="1909"/>
      <c r="AJ1509" s="1909"/>
      <c r="AK1509" s="1909"/>
      <c r="AL1509" s="1909"/>
      <c r="AM1509" s="1909"/>
      <c r="AN1509" s="1909"/>
      <c r="AO1509" s="1909"/>
      <c r="AP1509" s="1909"/>
      <c r="AQ1509" s="1909"/>
      <c r="AR1509" s="1909"/>
      <c r="AS1509" s="1909"/>
      <c r="AT1509" s="1909"/>
      <c r="AU1509" s="1909"/>
      <c r="AV1509" s="1909"/>
      <c r="AW1509" s="1909"/>
      <c r="AX1509" s="1909"/>
      <c r="AY1509" s="1909"/>
      <c r="AZ1509" s="1909"/>
      <c r="BA1509" s="1909"/>
      <c r="BB1509" s="1909"/>
      <c r="BC1509" s="1909"/>
      <c r="BD1509" s="1909"/>
      <c r="BE1509" s="1909"/>
      <c r="BF1509" s="1909"/>
      <c r="BG1509" s="1909"/>
      <c r="BH1509" s="1909"/>
      <c r="BI1509" s="1909"/>
    </row>
    <row r="1510" spans="1:61">
      <c r="A1510" s="1956"/>
      <c r="B1510" s="1955"/>
      <c r="C1510" s="1955"/>
      <c r="D1510" s="1955"/>
      <c r="E1510" s="1955"/>
      <c r="F1510" s="1955"/>
      <c r="G1510" s="1955"/>
      <c r="H1510" s="1909"/>
      <c r="I1510" s="1909"/>
      <c r="J1510" s="1909"/>
      <c r="K1510" s="1909"/>
      <c r="L1510" s="1909"/>
      <c r="M1510" s="1909"/>
      <c r="N1510" s="1909"/>
      <c r="O1510" s="1909"/>
      <c r="P1510" s="1909"/>
      <c r="Q1510" s="1909"/>
      <c r="R1510" s="1909"/>
      <c r="S1510" s="1909"/>
      <c r="T1510" s="1909"/>
      <c r="U1510" s="1909"/>
      <c r="V1510" s="1909"/>
      <c r="W1510" s="1909"/>
      <c r="X1510" s="1909"/>
      <c r="Y1510" s="1909"/>
      <c r="Z1510" s="1909"/>
      <c r="AA1510" s="1909"/>
      <c r="AB1510" s="1909"/>
      <c r="AC1510" s="1909"/>
      <c r="AD1510" s="1909"/>
      <c r="AE1510" s="1909"/>
      <c r="AF1510" s="1909"/>
      <c r="AG1510" s="1909"/>
      <c r="AH1510" s="1909"/>
      <c r="AI1510" s="1909"/>
      <c r="AJ1510" s="1909"/>
      <c r="AK1510" s="1909"/>
      <c r="AL1510" s="1909"/>
      <c r="AM1510" s="1909"/>
      <c r="AN1510" s="1909"/>
      <c r="AO1510" s="1909"/>
      <c r="AP1510" s="1909"/>
      <c r="AQ1510" s="1909"/>
      <c r="AR1510" s="1909"/>
      <c r="AS1510" s="1909"/>
      <c r="AT1510" s="1909"/>
      <c r="AU1510" s="1909"/>
      <c r="AV1510" s="1909"/>
      <c r="AW1510" s="1909"/>
      <c r="AX1510" s="1909"/>
      <c r="AY1510" s="1909"/>
      <c r="AZ1510" s="1909"/>
      <c r="BA1510" s="1909"/>
      <c r="BB1510" s="1909"/>
      <c r="BC1510" s="1909"/>
      <c r="BD1510" s="1909"/>
      <c r="BE1510" s="1909"/>
      <c r="BF1510" s="1909"/>
      <c r="BG1510" s="1909"/>
      <c r="BH1510" s="1909"/>
      <c r="BI1510" s="1909"/>
    </row>
    <row r="1511" spans="1:61">
      <c r="A1511" s="1956"/>
      <c r="B1511" s="1955"/>
      <c r="C1511" s="1955"/>
      <c r="D1511" s="1955"/>
      <c r="E1511" s="1955"/>
      <c r="F1511" s="1955"/>
      <c r="G1511" s="1955"/>
      <c r="H1511" s="1909"/>
      <c r="I1511" s="1909"/>
      <c r="J1511" s="1909"/>
      <c r="K1511" s="1909"/>
      <c r="L1511" s="1909"/>
      <c r="M1511" s="1909"/>
      <c r="N1511" s="1909"/>
      <c r="O1511" s="1909"/>
      <c r="P1511" s="1909"/>
      <c r="Q1511" s="1909"/>
      <c r="R1511" s="1909"/>
      <c r="S1511" s="1909"/>
      <c r="T1511" s="1909"/>
      <c r="U1511" s="1909"/>
      <c r="V1511" s="1909"/>
      <c r="W1511" s="1909"/>
      <c r="X1511" s="1909"/>
      <c r="Y1511" s="1909"/>
      <c r="Z1511" s="1909"/>
      <c r="AA1511" s="1909"/>
      <c r="AB1511" s="1909"/>
      <c r="AC1511" s="1909"/>
      <c r="AD1511" s="1909"/>
      <c r="AE1511" s="1909"/>
      <c r="AF1511" s="1909"/>
      <c r="AG1511" s="1909"/>
      <c r="AH1511" s="1909"/>
      <c r="AI1511" s="1909"/>
      <c r="AJ1511" s="1909"/>
      <c r="AK1511" s="1909"/>
      <c r="AL1511" s="1909"/>
      <c r="AM1511" s="1909"/>
      <c r="AN1511" s="1909"/>
      <c r="AO1511" s="1909"/>
      <c r="AP1511" s="1909"/>
      <c r="AQ1511" s="1909"/>
      <c r="AR1511" s="1909"/>
      <c r="AS1511" s="1909"/>
      <c r="AT1511" s="1909"/>
      <c r="AU1511" s="1909"/>
      <c r="AV1511" s="1909"/>
      <c r="AW1511" s="1909"/>
      <c r="AX1511" s="1909"/>
      <c r="AY1511" s="1909"/>
      <c r="AZ1511" s="1909"/>
      <c r="BA1511" s="1909"/>
      <c r="BB1511" s="1909"/>
      <c r="BC1511" s="1909"/>
      <c r="BD1511" s="1909"/>
      <c r="BE1511" s="1909"/>
      <c r="BF1511" s="1909"/>
      <c r="BG1511" s="1909"/>
      <c r="BH1511" s="1909"/>
      <c r="BI1511" s="1909"/>
    </row>
    <row r="1512" spans="1:61">
      <c r="A1512" s="1956"/>
      <c r="B1512" s="1955"/>
      <c r="C1512" s="1955"/>
      <c r="D1512" s="1955"/>
      <c r="E1512" s="1955"/>
      <c r="F1512" s="1955"/>
      <c r="G1512" s="1955"/>
      <c r="H1512" s="1909"/>
      <c r="I1512" s="1909"/>
      <c r="J1512" s="1909"/>
      <c r="K1512" s="1909"/>
      <c r="L1512" s="1909"/>
      <c r="M1512" s="1909"/>
      <c r="N1512" s="1909"/>
      <c r="O1512" s="1909"/>
      <c r="P1512" s="1909"/>
      <c r="Q1512" s="1909"/>
      <c r="R1512" s="1909"/>
      <c r="S1512" s="1909"/>
      <c r="T1512" s="1909"/>
      <c r="U1512" s="1909"/>
      <c r="V1512" s="1909"/>
      <c r="W1512" s="1909"/>
      <c r="X1512" s="1909"/>
      <c r="Y1512" s="1909"/>
      <c r="Z1512" s="1909"/>
      <c r="AA1512" s="1909"/>
      <c r="AB1512" s="1909"/>
      <c r="AC1512" s="1909"/>
      <c r="AD1512" s="1909"/>
      <c r="AE1512" s="1909"/>
      <c r="AF1512" s="1909"/>
      <c r="AG1512" s="1909"/>
      <c r="AH1512" s="1909"/>
      <c r="AI1512" s="1909"/>
      <c r="AJ1512" s="1909"/>
      <c r="AK1512" s="1909"/>
      <c r="AL1512" s="1909"/>
      <c r="AM1512" s="1909"/>
      <c r="AN1512" s="1909"/>
      <c r="AO1512" s="1909"/>
      <c r="AP1512" s="1909"/>
      <c r="AQ1512" s="1909"/>
      <c r="AR1512" s="1909"/>
      <c r="AS1512" s="1909"/>
      <c r="AT1512" s="1909"/>
      <c r="AU1512" s="1909"/>
      <c r="AV1512" s="1909"/>
      <c r="AW1512" s="1909"/>
      <c r="AX1512" s="1909"/>
      <c r="AY1512" s="1909"/>
      <c r="AZ1512" s="1909"/>
      <c r="BA1512" s="1909"/>
      <c r="BB1512" s="1909"/>
      <c r="BC1512" s="1909"/>
      <c r="BD1512" s="1909"/>
      <c r="BE1512" s="1909"/>
      <c r="BF1512" s="1909"/>
      <c r="BG1512" s="1909"/>
      <c r="BH1512" s="1909"/>
      <c r="BI1512" s="1909"/>
    </row>
    <row r="1513" spans="1:61">
      <c r="A1513" s="1956"/>
      <c r="B1513" s="1955"/>
      <c r="C1513" s="1955"/>
      <c r="D1513" s="1955"/>
      <c r="E1513" s="1955"/>
      <c r="F1513" s="1955"/>
      <c r="G1513" s="1955"/>
      <c r="H1513" s="1909"/>
      <c r="I1513" s="1909"/>
      <c r="J1513" s="1909"/>
      <c r="K1513" s="1909"/>
      <c r="L1513" s="1909"/>
      <c r="M1513" s="1909"/>
      <c r="N1513" s="1909"/>
      <c r="O1513" s="1909"/>
      <c r="P1513" s="1909"/>
      <c r="Q1513" s="1909"/>
      <c r="R1513" s="1909"/>
      <c r="S1513" s="1909"/>
      <c r="T1513" s="1909"/>
      <c r="U1513" s="1909"/>
      <c r="V1513" s="1909"/>
      <c r="W1513" s="1909"/>
      <c r="X1513" s="1909"/>
      <c r="Y1513" s="1909"/>
      <c r="Z1513" s="1909"/>
      <c r="AA1513" s="1909"/>
      <c r="AB1513" s="1909"/>
      <c r="AC1513" s="1909"/>
      <c r="AD1513" s="1909"/>
      <c r="AE1513" s="1909"/>
      <c r="AF1513" s="1909"/>
      <c r="AG1513" s="1909"/>
      <c r="AH1513" s="1909"/>
      <c r="AI1513" s="1909"/>
      <c r="AJ1513" s="1909"/>
      <c r="AK1513" s="1909"/>
      <c r="AL1513" s="1909"/>
      <c r="AM1513" s="1909"/>
      <c r="AN1513" s="1909"/>
      <c r="AO1513" s="1909"/>
      <c r="AP1513" s="1909"/>
      <c r="AQ1513" s="1909"/>
      <c r="AR1513" s="1909"/>
      <c r="AS1513" s="1909"/>
      <c r="AT1513" s="1909"/>
      <c r="AU1513" s="1909"/>
      <c r="AV1513" s="1909"/>
      <c r="AW1513" s="1909"/>
      <c r="AX1513" s="1909"/>
      <c r="AY1513" s="1909"/>
      <c r="AZ1513" s="1909"/>
      <c r="BA1513" s="1909"/>
      <c r="BB1513" s="1909"/>
      <c r="BC1513" s="1909"/>
      <c r="BD1513" s="1909"/>
      <c r="BE1513" s="1909"/>
      <c r="BF1513" s="1909"/>
      <c r="BG1513" s="1909"/>
      <c r="BH1513" s="1909"/>
      <c r="BI1513" s="1909"/>
    </row>
    <row r="1514" spans="1:61">
      <c r="A1514" s="1956"/>
      <c r="B1514" s="1955"/>
      <c r="C1514" s="1955"/>
      <c r="D1514" s="1955"/>
      <c r="E1514" s="1955"/>
      <c r="F1514" s="1955"/>
      <c r="G1514" s="1955"/>
      <c r="H1514" s="1909"/>
      <c r="I1514" s="1909"/>
      <c r="J1514" s="1909"/>
      <c r="K1514" s="1909"/>
      <c r="L1514" s="1909"/>
      <c r="M1514" s="1909"/>
      <c r="N1514" s="1909"/>
      <c r="O1514" s="1909"/>
      <c r="P1514" s="1909"/>
      <c r="Q1514" s="1909"/>
      <c r="R1514" s="1909"/>
      <c r="S1514" s="1909"/>
      <c r="T1514" s="1909"/>
      <c r="U1514" s="1909"/>
      <c r="V1514" s="1909"/>
      <c r="W1514" s="1909"/>
      <c r="X1514" s="1909"/>
      <c r="Y1514" s="1909"/>
      <c r="Z1514" s="1909"/>
      <c r="AA1514" s="1909"/>
      <c r="AB1514" s="1909"/>
      <c r="AC1514" s="1909"/>
      <c r="AD1514" s="1909"/>
      <c r="AE1514" s="1909"/>
      <c r="AF1514" s="1909"/>
      <c r="AG1514" s="1909"/>
      <c r="AH1514" s="1909"/>
      <c r="AI1514" s="1909"/>
      <c r="AJ1514" s="1909"/>
      <c r="AK1514" s="1909"/>
      <c r="AL1514" s="1909"/>
      <c r="AM1514" s="1909"/>
      <c r="AN1514" s="1909"/>
      <c r="AO1514" s="1909"/>
      <c r="AP1514" s="1909"/>
      <c r="AQ1514" s="1909"/>
      <c r="AR1514" s="1909"/>
      <c r="AS1514" s="1909"/>
      <c r="AT1514" s="1909"/>
      <c r="AU1514" s="1909"/>
      <c r="AV1514" s="1909"/>
      <c r="AW1514" s="1909"/>
      <c r="AX1514" s="1909"/>
      <c r="AY1514" s="1909"/>
      <c r="AZ1514" s="1909"/>
      <c r="BA1514" s="1909"/>
      <c r="BB1514" s="1909"/>
      <c r="BC1514" s="1909"/>
      <c r="BD1514" s="1909"/>
      <c r="BE1514" s="1909"/>
      <c r="BF1514" s="1909"/>
      <c r="BG1514" s="1909"/>
      <c r="BH1514" s="1909"/>
      <c r="BI1514" s="1909"/>
    </row>
    <row r="1515" spans="1:61">
      <c r="A1515" s="1956"/>
      <c r="B1515" s="1955"/>
      <c r="C1515" s="1955"/>
      <c r="D1515" s="1955"/>
      <c r="E1515" s="1955"/>
      <c r="F1515" s="1955"/>
      <c r="G1515" s="1955"/>
      <c r="H1515" s="1909"/>
      <c r="I1515" s="1909"/>
      <c r="J1515" s="1909"/>
      <c r="K1515" s="1909"/>
      <c r="L1515" s="1909"/>
      <c r="M1515" s="1909"/>
      <c r="N1515" s="1909"/>
      <c r="O1515" s="1909"/>
      <c r="P1515" s="1909"/>
      <c r="Q1515" s="1909"/>
      <c r="R1515" s="1909"/>
      <c r="S1515" s="1909"/>
      <c r="T1515" s="1909"/>
      <c r="U1515" s="1909"/>
      <c r="V1515" s="1909"/>
      <c r="W1515" s="1909"/>
      <c r="X1515" s="1909"/>
      <c r="Y1515" s="1909"/>
      <c r="Z1515" s="1909"/>
      <c r="AA1515" s="1909"/>
      <c r="AB1515" s="1909"/>
      <c r="AC1515" s="1909"/>
      <c r="AD1515" s="1909"/>
      <c r="AE1515" s="1909"/>
      <c r="AF1515" s="1909"/>
      <c r="AG1515" s="1909"/>
      <c r="AH1515" s="1909"/>
      <c r="AI1515" s="1909"/>
      <c r="AJ1515" s="1909"/>
      <c r="AK1515" s="1909"/>
      <c r="AL1515" s="1909"/>
      <c r="AM1515" s="1909"/>
      <c r="AN1515" s="1909"/>
      <c r="AO1515" s="1909"/>
      <c r="AP1515" s="1909"/>
      <c r="AQ1515" s="1909"/>
      <c r="AR1515" s="1909"/>
      <c r="AS1515" s="1909"/>
      <c r="AT1515" s="1909"/>
      <c r="AU1515" s="1909"/>
      <c r="AV1515" s="1909"/>
      <c r="AW1515" s="1909"/>
      <c r="AX1515" s="1909"/>
      <c r="AY1515" s="1909"/>
      <c r="AZ1515" s="1909"/>
      <c r="BA1515" s="1909"/>
      <c r="BB1515" s="1909"/>
      <c r="BC1515" s="1909"/>
      <c r="BD1515" s="1909"/>
      <c r="BE1515" s="1909"/>
      <c r="BF1515" s="1909"/>
      <c r="BG1515" s="1909"/>
      <c r="BH1515" s="1909"/>
      <c r="BI1515" s="1909"/>
    </row>
    <row r="1516" spans="1:61">
      <c r="A1516" s="1956"/>
      <c r="B1516" s="1955"/>
      <c r="C1516" s="1955"/>
      <c r="D1516" s="1955"/>
      <c r="E1516" s="1955"/>
      <c r="F1516" s="1955"/>
      <c r="G1516" s="1955"/>
      <c r="H1516" s="1909"/>
      <c r="I1516" s="1909"/>
      <c r="J1516" s="1909"/>
      <c r="K1516" s="1909"/>
      <c r="L1516" s="1909"/>
      <c r="M1516" s="1909"/>
      <c r="N1516" s="1909"/>
      <c r="O1516" s="1909"/>
      <c r="P1516" s="1909"/>
      <c r="Q1516" s="1909"/>
      <c r="R1516" s="1909"/>
      <c r="S1516" s="1909"/>
      <c r="T1516" s="1909"/>
      <c r="U1516" s="1909"/>
      <c r="V1516" s="1909"/>
      <c r="W1516" s="1909"/>
      <c r="X1516" s="1909"/>
      <c r="Y1516" s="1909"/>
      <c r="Z1516" s="1909"/>
      <c r="AA1516" s="1909"/>
      <c r="AB1516" s="1909"/>
      <c r="AC1516" s="1909"/>
      <c r="AD1516" s="1909"/>
      <c r="AE1516" s="1909"/>
      <c r="AF1516" s="1909"/>
      <c r="AG1516" s="1909"/>
      <c r="AH1516" s="1909"/>
      <c r="AI1516" s="1909"/>
      <c r="AJ1516" s="1909"/>
      <c r="AK1516" s="1909"/>
      <c r="AL1516" s="1909"/>
      <c r="AM1516" s="1909"/>
      <c r="AN1516" s="1909"/>
      <c r="AO1516" s="1909"/>
      <c r="AP1516" s="1909"/>
      <c r="AQ1516" s="1909"/>
      <c r="AR1516" s="1909"/>
      <c r="AS1516" s="1909"/>
      <c r="AT1516" s="1909"/>
      <c r="AU1516" s="1909"/>
      <c r="AV1516" s="1909"/>
      <c r="AW1516" s="1909"/>
      <c r="AX1516" s="1909"/>
      <c r="AY1516" s="1909"/>
      <c r="AZ1516" s="1909"/>
      <c r="BA1516" s="1909"/>
      <c r="BB1516" s="1909"/>
      <c r="BC1516" s="1909"/>
      <c r="BD1516" s="1909"/>
      <c r="BE1516" s="1909"/>
      <c r="BF1516" s="1909"/>
      <c r="BG1516" s="1909"/>
      <c r="BH1516" s="1909"/>
      <c r="BI1516" s="1909"/>
    </row>
    <row r="1517" spans="1:61">
      <c r="A1517" s="1956"/>
      <c r="B1517" s="1955"/>
      <c r="C1517" s="1955"/>
      <c r="D1517" s="1955"/>
      <c r="E1517" s="1955"/>
      <c r="F1517" s="1955"/>
      <c r="G1517" s="1955"/>
      <c r="H1517" s="1909"/>
      <c r="I1517" s="1909"/>
      <c r="J1517" s="1909"/>
      <c r="K1517" s="1909"/>
      <c r="L1517" s="1909"/>
      <c r="M1517" s="1909"/>
      <c r="N1517" s="1909"/>
      <c r="O1517" s="1909"/>
      <c r="P1517" s="1909"/>
      <c r="Q1517" s="1909"/>
      <c r="R1517" s="1909"/>
      <c r="S1517" s="1909"/>
      <c r="T1517" s="1909"/>
      <c r="U1517" s="1909"/>
      <c r="V1517" s="1909"/>
      <c r="W1517" s="1909"/>
      <c r="X1517" s="1909"/>
      <c r="Y1517" s="1909"/>
      <c r="Z1517" s="1909"/>
      <c r="AA1517" s="1909"/>
      <c r="AB1517" s="1909"/>
      <c r="AC1517" s="1909"/>
      <c r="AD1517" s="1909"/>
      <c r="AE1517" s="1909"/>
      <c r="AF1517" s="1909"/>
      <c r="AG1517" s="1909"/>
      <c r="AH1517" s="1909"/>
      <c r="AI1517" s="1909"/>
      <c r="AJ1517" s="1909"/>
      <c r="AK1517" s="1909"/>
      <c r="AL1517" s="1909"/>
      <c r="AM1517" s="1909"/>
      <c r="AN1517" s="1909"/>
      <c r="AO1517" s="1909"/>
      <c r="AP1517" s="1909"/>
      <c r="AQ1517" s="1909"/>
      <c r="AR1517" s="1909"/>
      <c r="AS1517" s="1909"/>
      <c r="AT1517" s="1909"/>
      <c r="AU1517" s="1909"/>
      <c r="AV1517" s="1909"/>
      <c r="AW1517" s="1909"/>
      <c r="AX1517" s="1909"/>
      <c r="AY1517" s="1909"/>
      <c r="AZ1517" s="1909"/>
      <c r="BA1517" s="1909"/>
      <c r="BB1517" s="1909"/>
      <c r="BC1517" s="1909"/>
      <c r="BD1517" s="1909"/>
      <c r="BE1517" s="1909"/>
      <c r="BF1517" s="1909"/>
      <c r="BG1517" s="1909"/>
      <c r="BH1517" s="1909"/>
      <c r="BI1517" s="1909"/>
    </row>
    <row r="1518" spans="1:61">
      <c r="A1518" s="1956"/>
      <c r="B1518" s="1955"/>
      <c r="C1518" s="1955"/>
      <c r="D1518" s="1955"/>
      <c r="E1518" s="1955"/>
      <c r="F1518" s="1955"/>
      <c r="G1518" s="1955"/>
      <c r="H1518" s="1909"/>
      <c r="I1518" s="1909"/>
      <c r="J1518" s="1909"/>
      <c r="K1518" s="1909"/>
      <c r="L1518" s="1909"/>
      <c r="M1518" s="1909"/>
      <c r="N1518" s="1909"/>
      <c r="O1518" s="1909"/>
      <c r="P1518" s="1909"/>
      <c r="Q1518" s="1909"/>
      <c r="R1518" s="1909"/>
      <c r="S1518" s="1909"/>
      <c r="T1518" s="1909"/>
      <c r="U1518" s="1909"/>
      <c r="V1518" s="1909"/>
      <c r="W1518" s="1909"/>
      <c r="X1518" s="1909"/>
      <c r="Y1518" s="1909"/>
      <c r="Z1518" s="1909"/>
      <c r="AA1518" s="1909"/>
      <c r="AB1518" s="1909"/>
      <c r="AC1518" s="1909"/>
      <c r="AD1518" s="1909"/>
      <c r="AE1518" s="1909"/>
      <c r="AF1518" s="1909"/>
      <c r="AG1518" s="1909"/>
      <c r="AH1518" s="1909"/>
      <c r="AI1518" s="1909"/>
      <c r="AJ1518" s="1909"/>
      <c r="AK1518" s="1909"/>
      <c r="AL1518" s="1909"/>
      <c r="AM1518" s="1909"/>
      <c r="AN1518" s="1909"/>
      <c r="AO1518" s="1909"/>
      <c r="AP1518" s="1909"/>
      <c r="AQ1518" s="1909"/>
      <c r="AR1518" s="1909"/>
      <c r="AS1518" s="1909"/>
      <c r="AT1518" s="1909"/>
      <c r="AU1518" s="1909"/>
      <c r="AV1518" s="1909"/>
      <c r="AW1518" s="1909"/>
      <c r="AX1518" s="1909"/>
      <c r="AY1518" s="1909"/>
      <c r="AZ1518" s="1909"/>
      <c r="BA1518" s="1909"/>
      <c r="BB1518" s="1909"/>
      <c r="BC1518" s="1909"/>
      <c r="BD1518" s="1909"/>
      <c r="BE1518" s="1909"/>
      <c r="BF1518" s="1909"/>
      <c r="BG1518" s="1909"/>
      <c r="BH1518" s="1909"/>
      <c r="BI1518" s="1909"/>
    </row>
    <row r="1519" spans="1:61">
      <c r="A1519" s="1956"/>
      <c r="B1519" s="1955"/>
      <c r="C1519" s="1955"/>
      <c r="D1519" s="1955"/>
      <c r="E1519" s="1955"/>
      <c r="F1519" s="1955"/>
      <c r="G1519" s="1955"/>
      <c r="H1519" s="1909"/>
      <c r="I1519" s="1909"/>
      <c r="J1519" s="1909"/>
      <c r="K1519" s="1909"/>
      <c r="L1519" s="1909"/>
      <c r="M1519" s="1909"/>
      <c r="N1519" s="1909"/>
      <c r="O1519" s="1909"/>
      <c r="P1519" s="1909"/>
      <c r="Q1519" s="1909"/>
      <c r="R1519" s="1909"/>
      <c r="S1519" s="1909"/>
      <c r="T1519" s="1909"/>
      <c r="U1519" s="1909"/>
      <c r="V1519" s="1909"/>
      <c r="W1519" s="1909"/>
      <c r="X1519" s="1909"/>
      <c r="Y1519" s="1909"/>
      <c r="Z1519" s="1909"/>
      <c r="AA1519" s="1909"/>
      <c r="AB1519" s="1909"/>
      <c r="AC1519" s="1909"/>
      <c r="AD1519" s="1909"/>
      <c r="AE1519" s="1909"/>
      <c r="AF1519" s="1909"/>
      <c r="AG1519" s="1909"/>
      <c r="AH1519" s="1909"/>
      <c r="AI1519" s="1909"/>
      <c r="AJ1519" s="1909"/>
      <c r="AK1519" s="1909"/>
      <c r="AL1519" s="1909"/>
      <c r="AM1519" s="1909"/>
      <c r="AN1519" s="1909"/>
      <c r="AO1519" s="1909"/>
      <c r="AP1519" s="1909"/>
      <c r="AQ1519" s="1909"/>
      <c r="AR1519" s="1909"/>
      <c r="AS1519" s="1909"/>
      <c r="AT1519" s="1909"/>
      <c r="AU1519" s="1909"/>
      <c r="AV1519" s="1909"/>
      <c r="AW1519" s="1909"/>
      <c r="AX1519" s="1909"/>
      <c r="AY1519" s="1909"/>
      <c r="AZ1519" s="1909"/>
      <c r="BA1519" s="1909"/>
      <c r="BB1519" s="1909"/>
      <c r="BC1519" s="1909"/>
      <c r="BD1519" s="1909"/>
      <c r="BE1519" s="1909"/>
      <c r="BF1519" s="1909"/>
      <c r="BG1519" s="1909"/>
      <c r="BH1519" s="1909"/>
      <c r="BI1519" s="1909"/>
    </row>
    <row r="1520" spans="1:61">
      <c r="A1520" s="1956"/>
      <c r="B1520" s="1955"/>
      <c r="C1520" s="1955"/>
      <c r="D1520" s="1955"/>
      <c r="E1520" s="1955"/>
      <c r="F1520" s="1955"/>
      <c r="G1520" s="1955"/>
      <c r="H1520" s="1909"/>
      <c r="I1520" s="1909"/>
      <c r="J1520" s="1909"/>
      <c r="K1520" s="1909"/>
      <c r="L1520" s="1909"/>
      <c r="M1520" s="1909"/>
      <c r="N1520" s="1909"/>
      <c r="O1520" s="1909"/>
      <c r="P1520" s="1909"/>
      <c r="Q1520" s="1909"/>
      <c r="R1520" s="1909"/>
      <c r="S1520" s="1909"/>
      <c r="T1520" s="1909"/>
      <c r="U1520" s="1909"/>
      <c r="V1520" s="1909"/>
      <c r="W1520" s="1909"/>
      <c r="X1520" s="1909"/>
      <c r="Y1520" s="1909"/>
      <c r="Z1520" s="1909"/>
      <c r="AA1520" s="1909"/>
      <c r="AB1520" s="1909"/>
      <c r="AC1520" s="1909"/>
      <c r="AD1520" s="1909"/>
      <c r="AE1520" s="1909"/>
      <c r="AF1520" s="1909"/>
      <c r="AG1520" s="1909"/>
      <c r="AH1520" s="1909"/>
      <c r="AI1520" s="1909"/>
      <c r="AJ1520" s="1909"/>
      <c r="AK1520" s="1909"/>
      <c r="AL1520" s="1909"/>
      <c r="AM1520" s="1909"/>
      <c r="AN1520" s="1909"/>
      <c r="AO1520" s="1909"/>
      <c r="AP1520" s="1909"/>
      <c r="AQ1520" s="1909"/>
      <c r="AR1520" s="1909"/>
      <c r="AS1520" s="1909"/>
      <c r="AT1520" s="1909"/>
      <c r="AU1520" s="1909"/>
      <c r="AV1520" s="1909"/>
      <c r="AW1520" s="1909"/>
      <c r="AX1520" s="1909"/>
      <c r="AY1520" s="1909"/>
      <c r="AZ1520" s="1909"/>
      <c r="BA1520" s="1909"/>
      <c r="BB1520" s="1909"/>
      <c r="BC1520" s="1909"/>
      <c r="BD1520" s="1909"/>
      <c r="BE1520" s="1909"/>
      <c r="BF1520" s="1909"/>
      <c r="BG1520" s="1909"/>
      <c r="BH1520" s="1909"/>
      <c r="BI1520" s="1909"/>
    </row>
    <row r="1521" spans="1:61">
      <c r="A1521" s="1956"/>
      <c r="B1521" s="1955"/>
      <c r="C1521" s="1955"/>
      <c r="D1521" s="1955"/>
      <c r="E1521" s="1955"/>
      <c r="F1521" s="1955"/>
      <c r="G1521" s="1955"/>
      <c r="H1521" s="1909"/>
      <c r="I1521" s="1909"/>
      <c r="J1521" s="1909"/>
      <c r="K1521" s="1909"/>
      <c r="L1521" s="1909"/>
      <c r="M1521" s="1909"/>
      <c r="N1521" s="1909"/>
      <c r="O1521" s="1909"/>
      <c r="P1521" s="1909"/>
      <c r="Q1521" s="1909"/>
      <c r="R1521" s="1909"/>
      <c r="S1521" s="1909"/>
      <c r="T1521" s="1909"/>
      <c r="U1521" s="1909"/>
      <c r="V1521" s="1909"/>
      <c r="W1521" s="1909"/>
      <c r="X1521" s="1909"/>
      <c r="Y1521" s="1909"/>
      <c r="Z1521" s="1909"/>
      <c r="AA1521" s="1909"/>
      <c r="AB1521" s="1909"/>
      <c r="AC1521" s="1909"/>
      <c r="AD1521" s="1909"/>
      <c r="AE1521" s="1909"/>
      <c r="AF1521" s="1909"/>
      <c r="AG1521" s="1909"/>
      <c r="AH1521" s="1909"/>
      <c r="AI1521" s="1909"/>
      <c r="AJ1521" s="1909"/>
      <c r="AK1521" s="1909"/>
      <c r="AL1521" s="1909"/>
      <c r="AM1521" s="1909"/>
      <c r="AN1521" s="1909"/>
      <c r="AO1521" s="1909"/>
      <c r="AP1521" s="1909"/>
      <c r="AQ1521" s="1909"/>
      <c r="AR1521" s="1909"/>
      <c r="AS1521" s="1909"/>
      <c r="AT1521" s="1909"/>
      <c r="AU1521" s="1909"/>
      <c r="AV1521" s="1909"/>
      <c r="AW1521" s="1909"/>
      <c r="AX1521" s="1909"/>
      <c r="AY1521" s="1909"/>
      <c r="AZ1521" s="1909"/>
      <c r="BA1521" s="1909"/>
      <c r="BB1521" s="1909"/>
      <c r="BC1521" s="1909"/>
      <c r="BD1521" s="1909"/>
      <c r="BE1521" s="1909"/>
      <c r="BF1521" s="1909"/>
      <c r="BG1521" s="1909"/>
      <c r="BH1521" s="1909"/>
      <c r="BI1521" s="1909"/>
    </row>
    <row r="1522" spans="1:61">
      <c r="A1522" s="1956"/>
      <c r="B1522" s="1955"/>
      <c r="C1522" s="1955"/>
      <c r="D1522" s="1955"/>
      <c r="E1522" s="1955"/>
      <c r="F1522" s="1955"/>
      <c r="G1522" s="1955"/>
      <c r="H1522" s="1909"/>
      <c r="I1522" s="1909"/>
      <c r="J1522" s="1909"/>
      <c r="K1522" s="1909"/>
      <c r="L1522" s="1909"/>
      <c r="M1522" s="1909"/>
      <c r="N1522" s="1909"/>
      <c r="O1522" s="1909"/>
      <c r="P1522" s="1909"/>
      <c r="Q1522" s="1909"/>
      <c r="R1522" s="1909"/>
      <c r="S1522" s="1909"/>
      <c r="T1522" s="1909"/>
      <c r="U1522" s="1909"/>
      <c r="V1522" s="1909"/>
      <c r="W1522" s="1909"/>
      <c r="X1522" s="1909"/>
      <c r="Y1522" s="1909"/>
      <c r="Z1522" s="1909"/>
      <c r="AA1522" s="1909"/>
      <c r="AB1522" s="1909"/>
      <c r="AC1522" s="1909"/>
      <c r="AD1522" s="1909"/>
      <c r="AE1522" s="1909"/>
      <c r="AF1522" s="1909"/>
      <c r="AG1522" s="1909"/>
      <c r="AH1522" s="1909"/>
      <c r="AI1522" s="1909"/>
      <c r="AJ1522" s="1909"/>
      <c r="AK1522" s="1909"/>
      <c r="AL1522" s="1909"/>
      <c r="AM1522" s="1909"/>
      <c r="AN1522" s="1909"/>
      <c r="AO1522" s="1909"/>
      <c r="AP1522" s="1909"/>
      <c r="AQ1522" s="1909"/>
      <c r="AR1522" s="1909"/>
      <c r="AS1522" s="1909"/>
      <c r="AT1522" s="1909"/>
      <c r="AU1522" s="1909"/>
      <c r="AV1522" s="1909"/>
      <c r="AW1522" s="1909"/>
      <c r="AX1522" s="1909"/>
      <c r="AY1522" s="1909"/>
      <c r="AZ1522" s="1909"/>
      <c r="BA1522" s="1909"/>
      <c r="BB1522" s="1909"/>
      <c r="BC1522" s="1909"/>
      <c r="BD1522" s="1909"/>
      <c r="BE1522" s="1909"/>
      <c r="BF1522" s="1909"/>
      <c r="BG1522" s="1909"/>
      <c r="BH1522" s="1909"/>
      <c r="BI1522" s="1909"/>
    </row>
    <row r="1523" spans="1:61">
      <c r="A1523" s="1956"/>
      <c r="B1523" s="1955"/>
      <c r="C1523" s="1955"/>
      <c r="D1523" s="1955"/>
      <c r="E1523" s="1955"/>
      <c r="F1523" s="1955"/>
      <c r="G1523" s="1955"/>
      <c r="H1523" s="1909"/>
      <c r="I1523" s="1909"/>
      <c r="J1523" s="1909"/>
      <c r="K1523" s="1909"/>
      <c r="L1523" s="1909"/>
      <c r="M1523" s="1909"/>
      <c r="N1523" s="1909"/>
      <c r="O1523" s="1909"/>
      <c r="P1523" s="1909"/>
      <c r="Q1523" s="1909"/>
      <c r="R1523" s="1909"/>
      <c r="S1523" s="1909"/>
      <c r="T1523" s="1909"/>
      <c r="U1523" s="1909"/>
      <c r="V1523" s="1909"/>
      <c r="W1523" s="1909"/>
      <c r="X1523" s="1909"/>
      <c r="Y1523" s="1909"/>
      <c r="Z1523" s="1909"/>
      <c r="AA1523" s="1909"/>
      <c r="AB1523" s="1909"/>
      <c r="AC1523" s="1909"/>
      <c r="AD1523" s="1909"/>
      <c r="AE1523" s="1909"/>
      <c r="AF1523" s="1909"/>
      <c r="AG1523" s="1909"/>
      <c r="AH1523" s="1909"/>
      <c r="AI1523" s="1909"/>
      <c r="AJ1523" s="1909"/>
      <c r="AK1523" s="1909"/>
      <c r="AL1523" s="1909"/>
      <c r="AM1523" s="1909"/>
      <c r="AN1523" s="1909"/>
      <c r="AO1523" s="1909"/>
      <c r="AP1523" s="1909"/>
      <c r="AQ1523" s="1909"/>
      <c r="AR1523" s="1909"/>
      <c r="AS1523" s="1909"/>
      <c r="AT1523" s="1909"/>
      <c r="AU1523" s="1909"/>
      <c r="AV1523" s="1909"/>
      <c r="AW1523" s="1909"/>
      <c r="AX1523" s="1909"/>
      <c r="AY1523" s="1909"/>
      <c r="AZ1523" s="1909"/>
      <c r="BA1523" s="1909"/>
      <c r="BB1523" s="1909"/>
      <c r="BC1523" s="1909"/>
      <c r="BD1523" s="1909"/>
      <c r="BE1523" s="1909"/>
      <c r="BF1523" s="1909"/>
      <c r="BG1523" s="1909"/>
      <c r="BH1523" s="1909"/>
      <c r="BI1523" s="1909"/>
    </row>
    <row r="1524" spans="1:61">
      <c r="A1524" s="1956"/>
      <c r="B1524" s="1955"/>
      <c r="C1524" s="1955"/>
      <c r="D1524" s="1955"/>
      <c r="E1524" s="1955"/>
      <c r="F1524" s="1955"/>
      <c r="G1524" s="1955"/>
      <c r="H1524" s="1909"/>
      <c r="I1524" s="1909"/>
      <c r="J1524" s="1909"/>
      <c r="K1524" s="1909"/>
      <c r="L1524" s="1909"/>
      <c r="M1524" s="1909"/>
      <c r="N1524" s="1909"/>
      <c r="O1524" s="1909"/>
      <c r="P1524" s="1909"/>
      <c r="Q1524" s="1909"/>
      <c r="R1524" s="1909"/>
      <c r="S1524" s="1909"/>
      <c r="T1524" s="1909"/>
      <c r="U1524" s="1909"/>
      <c r="V1524" s="1909"/>
      <c r="W1524" s="1909"/>
      <c r="X1524" s="1909"/>
      <c r="Y1524" s="1909"/>
      <c r="Z1524" s="1909"/>
      <c r="AA1524" s="1909"/>
      <c r="AB1524" s="1909"/>
      <c r="AC1524" s="1909"/>
      <c r="AD1524" s="1909"/>
      <c r="AE1524" s="1909"/>
      <c r="AF1524" s="1909"/>
      <c r="AG1524" s="1909"/>
      <c r="AH1524" s="1909"/>
      <c r="AI1524" s="1909"/>
      <c r="AJ1524" s="1909"/>
      <c r="AK1524" s="1909"/>
      <c r="AL1524" s="1909"/>
      <c r="AM1524" s="1909"/>
      <c r="AN1524" s="1909"/>
      <c r="AO1524" s="1909"/>
      <c r="AP1524" s="1909"/>
      <c r="AQ1524" s="1909"/>
      <c r="AR1524" s="1909"/>
      <c r="AS1524" s="1909"/>
      <c r="AT1524" s="1909"/>
      <c r="AU1524" s="1909"/>
      <c r="AV1524" s="1909"/>
      <c r="AW1524" s="1909"/>
      <c r="AX1524" s="1909"/>
      <c r="AY1524" s="1909"/>
      <c r="AZ1524" s="1909"/>
      <c r="BA1524" s="1909"/>
      <c r="BB1524" s="1909"/>
      <c r="BC1524" s="1909"/>
      <c r="BD1524" s="1909"/>
      <c r="BE1524" s="1909"/>
      <c r="BF1524" s="1909"/>
      <c r="BG1524" s="1909"/>
      <c r="BH1524" s="1909"/>
      <c r="BI1524" s="1909"/>
    </row>
    <row r="1525" spans="1:61">
      <c r="A1525" s="1956"/>
      <c r="B1525" s="1955"/>
      <c r="C1525" s="1955"/>
      <c r="D1525" s="1955"/>
      <c r="E1525" s="1955"/>
      <c r="F1525" s="1955"/>
      <c r="G1525" s="1955"/>
      <c r="H1525" s="1909"/>
      <c r="I1525" s="1909"/>
      <c r="J1525" s="1909"/>
      <c r="K1525" s="1909"/>
      <c r="L1525" s="1909"/>
      <c r="M1525" s="1909"/>
      <c r="N1525" s="1909"/>
      <c r="O1525" s="1909"/>
      <c r="P1525" s="1909"/>
      <c r="Q1525" s="1909"/>
      <c r="R1525" s="1909"/>
      <c r="S1525" s="1909"/>
      <c r="T1525" s="1909"/>
      <c r="U1525" s="1909"/>
      <c r="V1525" s="1909"/>
      <c r="W1525" s="1909"/>
      <c r="X1525" s="1909"/>
      <c r="Y1525" s="1909"/>
      <c r="Z1525" s="1909"/>
      <c r="AA1525" s="1909"/>
      <c r="AB1525" s="1909"/>
      <c r="AC1525" s="1909"/>
      <c r="AD1525" s="1909"/>
      <c r="AE1525" s="1909"/>
      <c r="AF1525" s="1909"/>
      <c r="AG1525" s="1909"/>
      <c r="AH1525" s="1909"/>
      <c r="AI1525" s="1909"/>
      <c r="AJ1525" s="1909"/>
      <c r="AK1525" s="1909"/>
      <c r="AL1525" s="1909"/>
      <c r="AM1525" s="1909"/>
      <c r="AN1525" s="1909"/>
      <c r="AO1525" s="1909"/>
      <c r="AP1525" s="1909"/>
      <c r="AQ1525" s="1909"/>
      <c r="AR1525" s="1909"/>
      <c r="AS1525" s="1909"/>
      <c r="AT1525" s="1909"/>
      <c r="AU1525" s="1909"/>
      <c r="AV1525" s="1909"/>
      <c r="AW1525" s="1909"/>
      <c r="AX1525" s="1909"/>
      <c r="AY1525" s="1909"/>
      <c r="AZ1525" s="1909"/>
      <c r="BA1525" s="1909"/>
      <c r="BB1525" s="1909"/>
      <c r="BC1525" s="1909"/>
      <c r="BD1525" s="1909"/>
      <c r="BE1525" s="1909"/>
      <c r="BF1525" s="1909"/>
      <c r="BG1525" s="1909"/>
      <c r="BH1525" s="1909"/>
      <c r="BI1525" s="1909"/>
    </row>
    <row r="1526" spans="1:61">
      <c r="A1526" s="1956"/>
      <c r="B1526" s="1955"/>
      <c r="C1526" s="1955"/>
      <c r="D1526" s="1955"/>
      <c r="E1526" s="1955"/>
      <c r="F1526" s="1955"/>
      <c r="G1526" s="1955"/>
      <c r="H1526" s="1909"/>
      <c r="I1526" s="1909"/>
      <c r="J1526" s="1909"/>
      <c r="K1526" s="1909"/>
      <c r="L1526" s="1909"/>
      <c r="M1526" s="1909"/>
      <c r="N1526" s="1909"/>
      <c r="O1526" s="1909"/>
      <c r="P1526" s="1909"/>
      <c r="Q1526" s="1909"/>
      <c r="R1526" s="1909"/>
      <c r="S1526" s="1909"/>
      <c r="T1526" s="1909"/>
      <c r="U1526" s="1909"/>
      <c r="V1526" s="1909"/>
      <c r="W1526" s="1909"/>
      <c r="X1526" s="1909"/>
      <c r="Y1526" s="1909"/>
      <c r="Z1526" s="1909"/>
      <c r="AA1526" s="1909"/>
      <c r="AB1526" s="1909"/>
      <c r="AC1526" s="1909"/>
      <c r="AD1526" s="1909"/>
      <c r="AE1526" s="1909"/>
      <c r="AF1526" s="1909"/>
      <c r="AG1526" s="1909"/>
      <c r="AH1526" s="1909"/>
      <c r="AI1526" s="1909"/>
      <c r="AJ1526" s="1909"/>
      <c r="AK1526" s="1909"/>
      <c r="AL1526" s="1909"/>
      <c r="AM1526" s="1909"/>
      <c r="AN1526" s="1909"/>
      <c r="AO1526" s="1909"/>
      <c r="AP1526" s="1909"/>
      <c r="AQ1526" s="1909"/>
      <c r="AR1526" s="1909"/>
      <c r="AS1526" s="1909"/>
      <c r="AT1526" s="1909"/>
      <c r="AU1526" s="1909"/>
      <c r="AV1526" s="1909"/>
      <c r="AW1526" s="1909"/>
      <c r="AX1526" s="1909"/>
      <c r="AY1526" s="1909"/>
      <c r="AZ1526" s="1909"/>
      <c r="BA1526" s="1909"/>
      <c r="BB1526" s="1909"/>
      <c r="BC1526" s="1909"/>
      <c r="BD1526" s="1909"/>
      <c r="BE1526" s="1909"/>
      <c r="BF1526" s="1909"/>
      <c r="BG1526" s="1909"/>
      <c r="BH1526" s="1909"/>
      <c r="BI1526" s="1909"/>
    </row>
    <row r="1527" spans="1:61">
      <c r="A1527" s="1956"/>
      <c r="B1527" s="1955"/>
      <c r="C1527" s="1955"/>
      <c r="D1527" s="1955"/>
      <c r="E1527" s="1955"/>
      <c r="F1527" s="1955"/>
      <c r="G1527" s="1955"/>
      <c r="H1527" s="1909"/>
      <c r="I1527" s="1909"/>
      <c r="J1527" s="1909"/>
      <c r="K1527" s="1909"/>
      <c r="L1527" s="1909"/>
      <c r="M1527" s="1909"/>
      <c r="N1527" s="1909"/>
      <c r="O1527" s="1909"/>
      <c r="P1527" s="1909"/>
      <c r="Q1527" s="1909"/>
      <c r="R1527" s="1909"/>
      <c r="S1527" s="1909"/>
      <c r="T1527" s="1909"/>
      <c r="U1527" s="1909"/>
      <c r="V1527" s="1909"/>
      <c r="W1527" s="1909"/>
      <c r="X1527" s="1909"/>
      <c r="Y1527" s="1909"/>
      <c r="Z1527" s="1909"/>
      <c r="AA1527" s="1909"/>
      <c r="AB1527" s="1909"/>
      <c r="AC1527" s="1909"/>
      <c r="AD1527" s="1909"/>
      <c r="AE1527" s="1909"/>
      <c r="AF1527" s="1909"/>
      <c r="AG1527" s="1909"/>
      <c r="AH1527" s="1909"/>
      <c r="AI1527" s="1909"/>
      <c r="AJ1527" s="1909"/>
      <c r="AK1527" s="1909"/>
      <c r="AL1527" s="1909"/>
      <c r="AM1527" s="1909"/>
      <c r="AN1527" s="1909"/>
      <c r="AO1527" s="1909"/>
      <c r="AP1527" s="1909"/>
      <c r="AQ1527" s="1909"/>
      <c r="AR1527" s="1909"/>
      <c r="AS1527" s="1909"/>
      <c r="AT1527" s="1909"/>
      <c r="AU1527" s="1909"/>
      <c r="AV1527" s="1909"/>
      <c r="AW1527" s="1909"/>
      <c r="AX1527" s="1909"/>
      <c r="AY1527" s="1909"/>
      <c r="AZ1527" s="1909"/>
      <c r="BA1527" s="1909"/>
      <c r="BB1527" s="1909"/>
      <c r="BC1527" s="1909"/>
      <c r="BD1527" s="1909"/>
      <c r="BE1527" s="1909"/>
      <c r="BF1527" s="1909"/>
      <c r="BG1527" s="1909"/>
      <c r="BH1527" s="1909"/>
      <c r="BI1527" s="1909"/>
    </row>
    <row r="1528" spans="1:61">
      <c r="A1528" s="1956"/>
      <c r="B1528" s="1955"/>
      <c r="C1528" s="1955"/>
      <c r="D1528" s="1955"/>
      <c r="E1528" s="1955"/>
      <c r="F1528" s="1955"/>
      <c r="G1528" s="1955"/>
      <c r="H1528" s="1909"/>
      <c r="I1528" s="1909"/>
      <c r="J1528" s="1909"/>
      <c r="K1528" s="1909"/>
      <c r="L1528" s="1909"/>
      <c r="M1528" s="1909"/>
      <c r="N1528" s="1909"/>
      <c r="O1528" s="1909"/>
      <c r="P1528" s="1909"/>
      <c r="Q1528" s="1909"/>
      <c r="R1528" s="1909"/>
      <c r="S1528" s="1909"/>
      <c r="T1528" s="1909"/>
      <c r="U1528" s="1909"/>
      <c r="V1528" s="1909"/>
      <c r="W1528" s="1909"/>
      <c r="X1528" s="1909"/>
      <c r="Y1528" s="1909"/>
      <c r="Z1528" s="1909"/>
      <c r="AA1528" s="1909"/>
      <c r="AB1528" s="1909"/>
      <c r="AC1528" s="1909"/>
      <c r="AD1528" s="1909"/>
      <c r="AE1528" s="1909"/>
      <c r="AF1528" s="1909"/>
      <c r="AG1528" s="1909"/>
      <c r="AH1528" s="1909"/>
      <c r="AI1528" s="1909"/>
      <c r="AJ1528" s="1909"/>
      <c r="AK1528" s="1909"/>
      <c r="AL1528" s="1909"/>
      <c r="AM1528" s="1909"/>
      <c r="AN1528" s="1909"/>
      <c r="AO1528" s="1909"/>
      <c r="AP1528" s="1909"/>
      <c r="AQ1528" s="1909"/>
      <c r="AR1528" s="1909"/>
      <c r="AS1528" s="1909"/>
      <c r="AT1528" s="1909"/>
      <c r="AU1528" s="1909"/>
      <c r="AV1528" s="1909"/>
      <c r="AW1528" s="1909"/>
      <c r="AX1528" s="1909"/>
      <c r="AY1528" s="1909"/>
      <c r="AZ1528" s="1909"/>
      <c r="BA1528" s="1909"/>
      <c r="BB1528" s="1909"/>
      <c r="BC1528" s="1909"/>
      <c r="BD1528" s="1909"/>
      <c r="BE1528" s="1909"/>
      <c r="BF1528" s="1909"/>
      <c r="BG1528" s="1909"/>
      <c r="BH1528" s="1909"/>
      <c r="BI1528" s="1909"/>
    </row>
    <row r="1529" spans="1:61">
      <c r="A1529" s="1956"/>
      <c r="B1529" s="1955"/>
      <c r="C1529" s="1955"/>
      <c r="D1529" s="1955"/>
      <c r="E1529" s="1955"/>
      <c r="F1529" s="1955"/>
      <c r="G1529" s="1955"/>
      <c r="H1529" s="1909"/>
      <c r="I1529" s="1909"/>
      <c r="J1529" s="1909"/>
      <c r="K1529" s="1909"/>
      <c r="L1529" s="1909"/>
      <c r="M1529" s="1909"/>
      <c r="N1529" s="1909"/>
      <c r="O1529" s="1909"/>
      <c r="P1529" s="1909"/>
      <c r="Q1529" s="1909"/>
      <c r="R1529" s="1909"/>
      <c r="S1529" s="1909"/>
      <c r="T1529" s="1909"/>
      <c r="U1529" s="1909"/>
      <c r="V1529" s="1909"/>
      <c r="W1529" s="1909"/>
      <c r="X1529" s="1909"/>
      <c r="Y1529" s="1909"/>
      <c r="Z1529" s="1909"/>
      <c r="AA1529" s="1909"/>
      <c r="AB1529" s="1909"/>
      <c r="AC1529" s="1909"/>
      <c r="AD1529" s="1909"/>
      <c r="AE1529" s="1909"/>
      <c r="AF1529" s="1909"/>
      <c r="AG1529" s="1909"/>
      <c r="AH1529" s="1909"/>
      <c r="AI1529" s="1909"/>
      <c r="AJ1529" s="1909"/>
      <c r="AK1529" s="1909"/>
      <c r="AL1529" s="1909"/>
      <c r="AM1529" s="1909"/>
      <c r="AN1529" s="1909"/>
      <c r="AO1529" s="1909"/>
      <c r="AP1529" s="1909"/>
      <c r="AQ1529" s="1909"/>
      <c r="AR1529" s="1909"/>
      <c r="AS1529" s="1909"/>
      <c r="AT1529" s="1909"/>
      <c r="AU1529" s="1909"/>
      <c r="AV1529" s="1909"/>
      <c r="AW1529" s="1909"/>
      <c r="AX1529" s="1909"/>
      <c r="AY1529" s="1909"/>
      <c r="AZ1529" s="1909"/>
      <c r="BA1529" s="1909"/>
      <c r="BB1529" s="1909"/>
      <c r="BC1529" s="1909"/>
      <c r="BD1529" s="1909"/>
      <c r="BE1529" s="1909"/>
      <c r="BF1529" s="1909"/>
      <c r="BG1529" s="1909"/>
      <c r="BH1529" s="1909"/>
      <c r="BI1529" s="1909"/>
    </row>
    <row r="1530" spans="1:61">
      <c r="A1530" s="1956"/>
      <c r="B1530" s="1955"/>
      <c r="C1530" s="1955"/>
      <c r="D1530" s="1955"/>
      <c r="E1530" s="1955"/>
      <c r="F1530" s="1955"/>
      <c r="G1530" s="1955"/>
      <c r="H1530" s="1909"/>
      <c r="I1530" s="1909"/>
      <c r="J1530" s="1909"/>
      <c r="K1530" s="1909"/>
      <c r="L1530" s="1909"/>
      <c r="M1530" s="1909"/>
      <c r="N1530" s="1909"/>
      <c r="O1530" s="1909"/>
      <c r="P1530" s="1909"/>
      <c r="Q1530" s="1909"/>
      <c r="R1530" s="1909"/>
      <c r="S1530" s="1909"/>
      <c r="T1530" s="1909"/>
      <c r="U1530" s="1909"/>
      <c r="V1530" s="1909"/>
      <c r="W1530" s="1909"/>
      <c r="X1530" s="1909"/>
      <c r="Y1530" s="1909"/>
      <c r="Z1530" s="1909"/>
      <c r="AA1530" s="1909"/>
      <c r="AB1530" s="1909"/>
      <c r="AC1530" s="1909"/>
      <c r="AD1530" s="1909"/>
      <c r="AE1530" s="1909"/>
      <c r="AF1530" s="1909"/>
      <c r="AG1530" s="1909"/>
      <c r="AH1530" s="1909"/>
      <c r="AI1530" s="1909"/>
      <c r="AJ1530" s="1909"/>
      <c r="AK1530" s="1909"/>
      <c r="AL1530" s="1909"/>
      <c r="AM1530" s="1909"/>
      <c r="AN1530" s="1909"/>
      <c r="AO1530" s="1909"/>
      <c r="AP1530" s="1909"/>
      <c r="AQ1530" s="1909"/>
      <c r="AR1530" s="1909"/>
      <c r="AS1530" s="1909"/>
      <c r="AT1530" s="1909"/>
      <c r="AU1530" s="1909"/>
      <c r="AV1530" s="1909"/>
      <c r="AW1530" s="1909"/>
      <c r="AX1530" s="1909"/>
      <c r="AY1530" s="1909"/>
      <c r="AZ1530" s="1909"/>
      <c r="BA1530" s="1909"/>
      <c r="BB1530" s="1909"/>
      <c r="BC1530" s="1909"/>
      <c r="BD1530" s="1909"/>
      <c r="BE1530" s="1909"/>
      <c r="BF1530" s="1909"/>
      <c r="BG1530" s="1909"/>
      <c r="BH1530" s="1909"/>
      <c r="BI1530" s="1909"/>
    </row>
    <row r="1531" spans="1:61">
      <c r="A1531" s="1956"/>
      <c r="B1531" s="1955"/>
      <c r="C1531" s="1955"/>
      <c r="D1531" s="1955"/>
      <c r="E1531" s="1955"/>
      <c r="F1531" s="1955"/>
      <c r="G1531" s="1955"/>
      <c r="H1531" s="1909"/>
      <c r="I1531" s="1909"/>
      <c r="J1531" s="1909"/>
      <c r="K1531" s="1909"/>
      <c r="L1531" s="1909"/>
      <c r="M1531" s="1909"/>
      <c r="N1531" s="1909"/>
      <c r="O1531" s="1909"/>
      <c r="P1531" s="1909"/>
      <c r="Q1531" s="1909"/>
      <c r="R1531" s="1909"/>
      <c r="S1531" s="1909"/>
      <c r="T1531" s="1909"/>
      <c r="U1531" s="1909"/>
      <c r="V1531" s="1909"/>
      <c r="W1531" s="1909"/>
      <c r="X1531" s="1909"/>
      <c r="Y1531" s="1909"/>
      <c r="Z1531" s="1909"/>
      <c r="AA1531" s="1909"/>
      <c r="AB1531" s="1909"/>
      <c r="AC1531" s="1909"/>
      <c r="AD1531" s="1909"/>
      <c r="AE1531" s="1909"/>
      <c r="AF1531" s="1909"/>
      <c r="AG1531" s="1909"/>
      <c r="AH1531" s="1909"/>
      <c r="AI1531" s="1909"/>
      <c r="AJ1531" s="1909"/>
      <c r="AK1531" s="1909"/>
      <c r="AL1531" s="1909"/>
      <c r="AM1531" s="1909"/>
      <c r="AN1531" s="1909"/>
      <c r="AO1531" s="1909"/>
      <c r="AP1531" s="1909"/>
      <c r="AQ1531" s="1909"/>
      <c r="AR1531" s="1909"/>
      <c r="AS1531" s="1909"/>
      <c r="AT1531" s="1909"/>
      <c r="AU1531" s="1909"/>
      <c r="AV1531" s="1909"/>
      <c r="AW1531" s="1909"/>
      <c r="AX1531" s="1909"/>
      <c r="AY1531" s="1909"/>
      <c r="AZ1531" s="1909"/>
      <c r="BA1531" s="1909"/>
      <c r="BB1531" s="1909"/>
      <c r="BC1531" s="1909"/>
      <c r="BD1531" s="1909"/>
      <c r="BE1531" s="1909"/>
      <c r="BF1531" s="1909"/>
      <c r="BG1531" s="1909"/>
      <c r="BH1531" s="1909"/>
      <c r="BI1531" s="1909"/>
    </row>
    <row r="1532" spans="1:61">
      <c r="A1532" s="1956"/>
      <c r="B1532" s="1955"/>
      <c r="C1532" s="1955"/>
      <c r="D1532" s="1955"/>
      <c r="E1532" s="1955"/>
      <c r="F1532" s="1955"/>
      <c r="G1532" s="1955"/>
      <c r="H1532" s="1909"/>
      <c r="I1532" s="1909"/>
      <c r="J1532" s="1909"/>
      <c r="K1532" s="1909"/>
      <c r="L1532" s="1909"/>
      <c r="M1532" s="1909"/>
      <c r="N1532" s="1909"/>
      <c r="O1532" s="1909"/>
      <c r="P1532" s="1909"/>
      <c r="Q1532" s="1909"/>
      <c r="R1532" s="1909"/>
      <c r="S1532" s="1909"/>
      <c r="T1532" s="1909"/>
      <c r="U1532" s="1909"/>
      <c r="V1532" s="1909"/>
      <c r="W1532" s="1909"/>
      <c r="X1532" s="1909"/>
      <c r="Y1532" s="1909"/>
      <c r="Z1532" s="1909"/>
      <c r="AA1532" s="1909"/>
      <c r="AB1532" s="1909"/>
      <c r="AC1532" s="1909"/>
      <c r="AD1532" s="1909"/>
      <c r="AE1532" s="1909"/>
      <c r="AF1532" s="1909"/>
      <c r="AG1532" s="1909"/>
      <c r="AH1532" s="1909"/>
      <c r="AI1532" s="1909"/>
      <c r="AJ1532" s="1909"/>
      <c r="AK1532" s="1909"/>
      <c r="AL1532" s="1909"/>
      <c r="AM1532" s="1909"/>
      <c r="AN1532" s="1909"/>
      <c r="AO1532" s="1909"/>
      <c r="AP1532" s="1909"/>
      <c r="AQ1532" s="1909"/>
      <c r="AR1532" s="1909"/>
      <c r="AS1532" s="1909"/>
      <c r="AT1532" s="1909"/>
      <c r="AU1532" s="1909"/>
      <c r="AV1532" s="1909"/>
      <c r="AW1532" s="1909"/>
      <c r="AX1532" s="1909"/>
      <c r="AY1532" s="1909"/>
      <c r="AZ1532" s="1909"/>
      <c r="BA1532" s="1909"/>
      <c r="BB1532" s="1909"/>
      <c r="BC1532" s="1909"/>
      <c r="BD1532" s="1909"/>
      <c r="BE1532" s="1909"/>
      <c r="BF1532" s="1909"/>
      <c r="BG1532" s="1909"/>
      <c r="BH1532" s="1909"/>
      <c r="BI1532" s="1909"/>
    </row>
    <row r="1533" spans="1:61">
      <c r="A1533" s="1956"/>
      <c r="B1533" s="1955"/>
      <c r="C1533" s="1955"/>
      <c r="D1533" s="1955"/>
      <c r="E1533" s="1955"/>
      <c r="F1533" s="1955"/>
      <c r="G1533" s="1955"/>
      <c r="H1533" s="1909"/>
      <c r="I1533" s="1909"/>
      <c r="J1533" s="1909"/>
      <c r="K1533" s="1909"/>
      <c r="L1533" s="1909"/>
      <c r="M1533" s="1909"/>
      <c r="N1533" s="1909"/>
      <c r="O1533" s="1909"/>
      <c r="P1533" s="1909"/>
      <c r="Q1533" s="1909"/>
      <c r="R1533" s="1909"/>
      <c r="S1533" s="1909"/>
      <c r="T1533" s="1909"/>
      <c r="U1533" s="1909"/>
      <c r="V1533" s="1909"/>
      <c r="W1533" s="1909"/>
      <c r="X1533" s="1909"/>
      <c r="Y1533" s="1909"/>
      <c r="Z1533" s="1909"/>
      <c r="AA1533" s="1909"/>
      <c r="AB1533" s="1909"/>
      <c r="AC1533" s="1909"/>
      <c r="AD1533" s="1909"/>
      <c r="AE1533" s="1909"/>
      <c r="AF1533" s="1909"/>
      <c r="AG1533" s="1909"/>
      <c r="AH1533" s="1909"/>
      <c r="AI1533" s="1909"/>
      <c r="AJ1533" s="1909"/>
      <c r="AK1533" s="1909"/>
      <c r="AL1533" s="1909"/>
      <c r="AM1533" s="1909"/>
      <c r="AN1533" s="1909"/>
      <c r="AO1533" s="1909"/>
      <c r="AP1533" s="1909"/>
      <c r="AQ1533" s="1909"/>
      <c r="AR1533" s="1909"/>
      <c r="AS1533" s="1909"/>
      <c r="AT1533" s="1909"/>
      <c r="AU1533" s="1909"/>
      <c r="AV1533" s="1909"/>
      <c r="AW1533" s="1909"/>
      <c r="AX1533" s="1909"/>
      <c r="AY1533" s="1909"/>
      <c r="AZ1533" s="1909"/>
      <c r="BA1533" s="1909"/>
      <c r="BB1533" s="1909"/>
      <c r="BC1533" s="1909"/>
      <c r="BD1533" s="1909"/>
      <c r="BE1533" s="1909"/>
      <c r="BF1533" s="1909"/>
      <c r="BG1533" s="1909"/>
      <c r="BH1533" s="1909"/>
      <c r="BI1533" s="1909"/>
    </row>
    <row r="1534" spans="1:61">
      <c r="A1534" s="1956"/>
      <c r="B1534" s="1955"/>
      <c r="C1534" s="1955"/>
      <c r="D1534" s="1955"/>
      <c r="E1534" s="1955"/>
      <c r="F1534" s="1955"/>
      <c r="G1534" s="1955"/>
      <c r="H1534" s="1909"/>
      <c r="I1534" s="1909"/>
      <c r="J1534" s="1909"/>
      <c r="K1534" s="1909"/>
      <c r="L1534" s="1909"/>
      <c r="M1534" s="1909"/>
      <c r="N1534" s="1909"/>
      <c r="O1534" s="1909"/>
      <c r="P1534" s="1909"/>
      <c r="Q1534" s="1909"/>
      <c r="R1534" s="1909"/>
      <c r="S1534" s="1909"/>
      <c r="T1534" s="1909"/>
      <c r="U1534" s="1909"/>
      <c r="V1534" s="1909"/>
      <c r="W1534" s="1909"/>
      <c r="X1534" s="1909"/>
      <c r="Y1534" s="1909"/>
      <c r="Z1534" s="1909"/>
      <c r="AA1534" s="1909"/>
      <c r="AB1534" s="1909"/>
      <c r="AC1534" s="1909"/>
      <c r="AD1534" s="1909"/>
      <c r="AE1534" s="1909"/>
      <c r="AF1534" s="1909"/>
      <c r="AG1534" s="1909"/>
      <c r="AH1534" s="1909"/>
      <c r="AI1534" s="1909"/>
      <c r="AJ1534" s="1909"/>
      <c r="AK1534" s="1909"/>
      <c r="AL1534" s="1909"/>
      <c r="AM1534" s="1909"/>
      <c r="AN1534" s="1909"/>
      <c r="AO1534" s="1909"/>
      <c r="AP1534" s="1909"/>
      <c r="AQ1534" s="1909"/>
      <c r="AR1534" s="1909"/>
      <c r="AS1534" s="1909"/>
      <c r="AT1534" s="1909"/>
      <c r="AU1534" s="1909"/>
      <c r="AV1534" s="1909"/>
      <c r="AW1534" s="1909"/>
      <c r="AX1534" s="1909"/>
      <c r="AY1534" s="1909"/>
      <c r="AZ1534" s="1909"/>
      <c r="BA1534" s="1909"/>
      <c r="BB1534" s="1909"/>
      <c r="BC1534" s="1909"/>
      <c r="BD1534" s="1909"/>
      <c r="BE1534" s="1909"/>
      <c r="BF1534" s="1909"/>
      <c r="BG1534" s="1909"/>
      <c r="BH1534" s="1909"/>
      <c r="BI1534" s="1909"/>
    </row>
    <row r="1535" spans="1:61">
      <c r="A1535" s="1956"/>
      <c r="B1535" s="1955"/>
      <c r="C1535" s="1955"/>
      <c r="D1535" s="1955"/>
      <c r="E1535" s="1955"/>
      <c r="F1535" s="1955"/>
      <c r="G1535" s="1955"/>
      <c r="H1535" s="1909"/>
      <c r="I1535" s="1909"/>
      <c r="J1535" s="1909"/>
      <c r="K1535" s="1909"/>
      <c r="L1535" s="1909"/>
      <c r="M1535" s="1909"/>
      <c r="N1535" s="1909"/>
      <c r="O1535" s="1909"/>
      <c r="P1535" s="1909"/>
      <c r="Q1535" s="1909"/>
      <c r="R1535" s="1909"/>
      <c r="S1535" s="1909"/>
      <c r="T1535" s="1909"/>
      <c r="U1535" s="1909"/>
      <c r="V1535" s="1909"/>
      <c r="W1535" s="1909"/>
      <c r="X1535" s="1909"/>
      <c r="Y1535" s="1909"/>
      <c r="Z1535" s="1909"/>
      <c r="AA1535" s="1909"/>
      <c r="AB1535" s="1909"/>
      <c r="AC1535" s="1909"/>
      <c r="AD1535" s="1909"/>
      <c r="AE1535" s="1909"/>
      <c r="AF1535" s="1909"/>
      <c r="AG1535" s="1909"/>
      <c r="AH1535" s="1909"/>
      <c r="AI1535" s="1909"/>
      <c r="AJ1535" s="1909"/>
      <c r="AK1535" s="1909"/>
      <c r="AL1535" s="1909"/>
      <c r="AM1535" s="1909"/>
      <c r="AN1535" s="1909"/>
      <c r="AO1535" s="1909"/>
      <c r="AP1535" s="1909"/>
      <c r="AQ1535" s="1909"/>
      <c r="AR1535" s="1909"/>
      <c r="AS1535" s="1909"/>
      <c r="AT1535" s="1909"/>
      <c r="AU1535" s="1909"/>
      <c r="AV1535" s="1909"/>
      <c r="AW1535" s="1909"/>
      <c r="AX1535" s="1909"/>
      <c r="AY1535" s="1909"/>
      <c r="AZ1535" s="1909"/>
      <c r="BA1535" s="1909"/>
      <c r="BB1535" s="1909"/>
      <c r="BC1535" s="1909"/>
      <c r="BD1535" s="1909"/>
      <c r="BE1535" s="1909"/>
      <c r="BF1535" s="1909"/>
      <c r="BG1535" s="1909"/>
      <c r="BH1535" s="1909"/>
      <c r="BI1535" s="1909"/>
    </row>
    <row r="1536" spans="1:61">
      <c r="A1536" s="1956"/>
      <c r="B1536" s="1955"/>
      <c r="C1536" s="1955"/>
      <c r="D1536" s="1955"/>
      <c r="E1536" s="1955"/>
      <c r="F1536" s="1955"/>
      <c r="G1536" s="1955"/>
      <c r="H1536" s="1909"/>
      <c r="I1536" s="1909"/>
      <c r="J1536" s="1909"/>
      <c r="K1536" s="1909"/>
      <c r="L1536" s="1909"/>
      <c r="M1536" s="1909"/>
      <c r="N1536" s="1909"/>
      <c r="O1536" s="1909"/>
      <c r="P1536" s="1909"/>
      <c r="Q1536" s="1909"/>
      <c r="R1536" s="1909"/>
      <c r="S1536" s="1909"/>
      <c r="T1536" s="1909"/>
      <c r="U1536" s="1909"/>
      <c r="V1536" s="1909"/>
      <c r="W1536" s="1909"/>
      <c r="X1536" s="1909"/>
      <c r="Y1536" s="1909"/>
      <c r="Z1536" s="1909"/>
      <c r="AA1536" s="1909"/>
      <c r="AB1536" s="1909"/>
      <c r="AC1536" s="1909"/>
      <c r="AD1536" s="1909"/>
      <c r="AE1536" s="1909"/>
      <c r="AF1536" s="1909"/>
      <c r="AG1536" s="1909"/>
      <c r="AH1536" s="1909"/>
      <c r="AI1536" s="1909"/>
      <c r="AJ1536" s="1909"/>
      <c r="AK1536" s="1909"/>
      <c r="AL1536" s="1909"/>
      <c r="AM1536" s="1909"/>
      <c r="AN1536" s="1909"/>
      <c r="AO1536" s="1909"/>
      <c r="AP1536" s="1909"/>
      <c r="AQ1536" s="1909"/>
      <c r="AR1536" s="1909"/>
      <c r="AS1536" s="1909"/>
      <c r="AT1536" s="1909"/>
      <c r="AU1536" s="1909"/>
      <c r="AV1536" s="1909"/>
      <c r="AW1536" s="1909"/>
      <c r="AX1536" s="1909"/>
      <c r="AY1536" s="1909"/>
      <c r="AZ1536" s="1909"/>
      <c r="BA1536" s="1909"/>
      <c r="BB1536" s="1909"/>
      <c r="BC1536" s="1909"/>
      <c r="BD1536" s="1909"/>
      <c r="BE1536" s="1909"/>
      <c r="BF1536" s="1909"/>
      <c r="BG1536" s="1909"/>
      <c r="BH1536" s="1909"/>
      <c r="BI1536" s="1909"/>
    </row>
    <row r="1537" spans="1:61">
      <c r="A1537" s="1956"/>
      <c r="B1537" s="1955"/>
      <c r="C1537" s="1955"/>
      <c r="D1537" s="1955"/>
      <c r="E1537" s="1955"/>
      <c r="F1537" s="1955"/>
      <c r="G1537" s="1955"/>
      <c r="H1537" s="1909"/>
      <c r="I1537" s="1909"/>
      <c r="J1537" s="1909"/>
      <c r="K1537" s="1909"/>
      <c r="L1537" s="1909"/>
      <c r="M1537" s="1909"/>
      <c r="N1537" s="1909"/>
      <c r="O1537" s="1909"/>
      <c r="P1537" s="1909"/>
      <c r="Q1537" s="1909"/>
      <c r="R1537" s="1909"/>
      <c r="S1537" s="1909"/>
      <c r="T1537" s="1909"/>
      <c r="U1537" s="1909"/>
      <c r="V1537" s="1909"/>
      <c r="W1537" s="1909"/>
      <c r="X1537" s="1909"/>
      <c r="Y1537" s="1909"/>
      <c r="Z1537" s="1909"/>
      <c r="AA1537" s="1909"/>
      <c r="AB1537" s="1909"/>
      <c r="AC1537" s="1909"/>
      <c r="AD1537" s="1909"/>
      <c r="AE1537" s="1909"/>
      <c r="AF1537" s="1909"/>
      <c r="AG1537" s="1909"/>
      <c r="AH1537" s="1909"/>
      <c r="AI1537" s="1909"/>
      <c r="AJ1537" s="1909"/>
      <c r="AK1537" s="1909"/>
      <c r="AL1537" s="1909"/>
      <c r="AM1537" s="1909"/>
      <c r="AN1537" s="1909"/>
      <c r="AO1537" s="1909"/>
      <c r="AP1537" s="1909"/>
      <c r="AQ1537" s="1909"/>
      <c r="AR1537" s="1909"/>
      <c r="AS1537" s="1909"/>
      <c r="AT1537" s="1909"/>
      <c r="AU1537" s="1909"/>
      <c r="AV1537" s="1909"/>
      <c r="AW1537" s="1909"/>
      <c r="AX1537" s="1909"/>
      <c r="AY1537" s="1909"/>
      <c r="AZ1537" s="1909"/>
      <c r="BA1537" s="1909"/>
      <c r="BB1537" s="1909"/>
      <c r="BC1537" s="1909"/>
      <c r="BD1537" s="1909"/>
      <c r="BE1537" s="1909"/>
      <c r="BF1537" s="1909"/>
      <c r="BG1537" s="1909"/>
      <c r="BH1537" s="1909"/>
      <c r="BI1537" s="1909"/>
    </row>
    <row r="1538" spans="1:61">
      <c r="A1538" s="1956"/>
      <c r="B1538" s="1955"/>
      <c r="C1538" s="1955"/>
      <c r="D1538" s="1955"/>
      <c r="E1538" s="1955"/>
      <c r="F1538" s="1955"/>
      <c r="G1538" s="1955"/>
      <c r="H1538" s="1909"/>
      <c r="I1538" s="1909"/>
      <c r="J1538" s="1909"/>
      <c r="K1538" s="1909"/>
      <c r="L1538" s="1909"/>
      <c r="M1538" s="1909"/>
      <c r="N1538" s="1909"/>
      <c r="O1538" s="1909"/>
      <c r="P1538" s="1909"/>
      <c r="Q1538" s="1909"/>
      <c r="R1538" s="1909"/>
      <c r="S1538" s="1909"/>
      <c r="T1538" s="1909"/>
      <c r="U1538" s="1909"/>
      <c r="V1538" s="1909"/>
      <c r="W1538" s="1909"/>
      <c r="X1538" s="1909"/>
      <c r="Y1538" s="1909"/>
      <c r="Z1538" s="1909"/>
      <c r="AA1538" s="1909"/>
      <c r="AB1538" s="1909"/>
      <c r="AC1538" s="1909"/>
      <c r="AD1538" s="1909"/>
      <c r="AE1538" s="1909"/>
      <c r="AF1538" s="1909"/>
      <c r="AG1538" s="1909"/>
      <c r="AH1538" s="1909"/>
      <c r="AI1538" s="1909"/>
      <c r="AJ1538" s="1909"/>
      <c r="AK1538" s="1909"/>
      <c r="AL1538" s="1909"/>
      <c r="AM1538" s="1909"/>
      <c r="AN1538" s="1909"/>
      <c r="AO1538" s="1909"/>
      <c r="AP1538" s="1909"/>
      <c r="AQ1538" s="1909"/>
      <c r="AR1538" s="1909"/>
      <c r="AS1538" s="1909"/>
      <c r="AT1538" s="1909"/>
      <c r="AU1538" s="1909"/>
      <c r="AV1538" s="1909"/>
      <c r="AW1538" s="1909"/>
      <c r="AX1538" s="1909"/>
      <c r="AY1538" s="1909"/>
      <c r="AZ1538" s="1909"/>
      <c r="BA1538" s="1909"/>
      <c r="BB1538" s="1909"/>
      <c r="BC1538" s="1909"/>
      <c r="BD1538" s="1909"/>
      <c r="BE1538" s="1909"/>
      <c r="BF1538" s="1909"/>
      <c r="BG1538" s="1909"/>
      <c r="BH1538" s="1909"/>
      <c r="BI1538" s="1909"/>
    </row>
    <row r="1539" spans="1:61">
      <c r="A1539" s="1956"/>
      <c r="B1539" s="1955"/>
      <c r="C1539" s="1955"/>
      <c r="D1539" s="1955"/>
      <c r="E1539" s="1955"/>
      <c r="F1539" s="1955"/>
      <c r="G1539" s="1955"/>
      <c r="H1539" s="1909"/>
      <c r="I1539" s="1909"/>
      <c r="J1539" s="1909"/>
      <c r="K1539" s="1909"/>
      <c r="L1539" s="1909"/>
      <c r="M1539" s="1909"/>
      <c r="N1539" s="1909"/>
      <c r="O1539" s="1909"/>
      <c r="P1539" s="1909"/>
      <c r="Q1539" s="1909"/>
      <c r="R1539" s="1909"/>
      <c r="S1539" s="1909"/>
      <c r="T1539" s="1909"/>
      <c r="U1539" s="1909"/>
      <c r="V1539" s="1909"/>
      <c r="W1539" s="1909"/>
      <c r="X1539" s="1909"/>
      <c r="Y1539" s="1909"/>
      <c r="Z1539" s="1909"/>
      <c r="AA1539" s="1909"/>
      <c r="AB1539" s="1909"/>
      <c r="AC1539" s="1909"/>
      <c r="AD1539" s="1909"/>
      <c r="AE1539" s="1909"/>
      <c r="AF1539" s="1909"/>
      <c r="AG1539" s="1909"/>
      <c r="AH1539" s="1909"/>
      <c r="AI1539" s="1909"/>
      <c r="AJ1539" s="1909"/>
      <c r="AK1539" s="1909"/>
      <c r="AL1539" s="1909"/>
      <c r="AM1539" s="1909"/>
      <c r="AN1539" s="1909"/>
      <c r="AO1539" s="1909"/>
      <c r="AP1539" s="1909"/>
      <c r="AQ1539" s="1909"/>
      <c r="AR1539" s="1909"/>
      <c r="AS1539" s="1909"/>
      <c r="AT1539" s="1909"/>
      <c r="AU1539" s="1909"/>
      <c r="AV1539" s="1909"/>
      <c r="AW1539" s="1909"/>
      <c r="AX1539" s="1909"/>
      <c r="AY1539" s="1909"/>
      <c r="AZ1539" s="1909"/>
      <c r="BA1539" s="1909"/>
      <c r="BB1539" s="1909"/>
      <c r="BC1539" s="1909"/>
      <c r="BD1539" s="1909"/>
      <c r="BE1539" s="1909"/>
      <c r="BF1539" s="1909"/>
      <c r="BG1539" s="1909"/>
      <c r="BH1539" s="1909"/>
      <c r="BI1539" s="1909"/>
    </row>
    <row r="1540" spans="1:61">
      <c r="A1540" s="1956"/>
      <c r="B1540" s="1955"/>
      <c r="C1540" s="1955"/>
      <c r="D1540" s="1955"/>
      <c r="E1540" s="1955"/>
      <c r="F1540" s="1955"/>
      <c r="G1540" s="1955"/>
      <c r="H1540" s="1909"/>
      <c r="I1540" s="1909"/>
      <c r="J1540" s="1909"/>
      <c r="K1540" s="1909"/>
      <c r="L1540" s="1909"/>
      <c r="M1540" s="1909"/>
      <c r="N1540" s="1909"/>
      <c r="O1540" s="1909"/>
      <c r="P1540" s="1909"/>
      <c r="Q1540" s="1909"/>
      <c r="R1540" s="1909"/>
      <c r="S1540" s="1909"/>
      <c r="T1540" s="1909"/>
      <c r="U1540" s="1909"/>
      <c r="V1540" s="1909"/>
      <c r="W1540" s="1909"/>
      <c r="X1540" s="1909"/>
      <c r="Y1540" s="1909"/>
      <c r="Z1540" s="1909"/>
      <c r="AA1540" s="1909"/>
      <c r="AB1540" s="1909"/>
      <c r="AC1540" s="1909"/>
      <c r="AD1540" s="1909"/>
      <c r="AE1540" s="1909"/>
      <c r="AF1540" s="1909"/>
      <c r="AG1540" s="1909"/>
      <c r="AH1540" s="1909"/>
      <c r="AI1540" s="1909"/>
      <c r="AJ1540" s="1909"/>
      <c r="AK1540" s="1909"/>
      <c r="AL1540" s="1909"/>
      <c r="AM1540" s="1909"/>
      <c r="AN1540" s="1909"/>
      <c r="AO1540" s="1909"/>
      <c r="AP1540" s="1909"/>
      <c r="AQ1540" s="1909"/>
      <c r="AR1540" s="1909"/>
      <c r="AS1540" s="1909"/>
      <c r="AT1540" s="1909"/>
      <c r="AU1540" s="1909"/>
      <c r="AV1540" s="1909"/>
      <c r="AW1540" s="1909"/>
      <c r="AX1540" s="1909"/>
      <c r="AY1540" s="1909"/>
      <c r="AZ1540" s="1909"/>
      <c r="BA1540" s="1909"/>
      <c r="BB1540" s="1909"/>
      <c r="BC1540" s="1909"/>
      <c r="BD1540" s="1909"/>
      <c r="BE1540" s="1909"/>
      <c r="BF1540" s="1909"/>
      <c r="BG1540" s="1909"/>
      <c r="BH1540" s="1909"/>
      <c r="BI1540" s="1909"/>
    </row>
    <row r="1541" spans="1:61">
      <c r="A1541" s="1956"/>
      <c r="B1541" s="1955"/>
      <c r="C1541" s="1955"/>
      <c r="D1541" s="1955"/>
      <c r="E1541" s="1955"/>
      <c r="F1541" s="1955"/>
      <c r="G1541" s="1955"/>
      <c r="H1541" s="1909"/>
      <c r="I1541" s="1909"/>
      <c r="J1541" s="1909"/>
      <c r="K1541" s="1909"/>
      <c r="L1541" s="1909"/>
      <c r="M1541" s="1909"/>
      <c r="N1541" s="1909"/>
      <c r="O1541" s="1909"/>
      <c r="P1541" s="1909"/>
      <c r="Q1541" s="1909"/>
      <c r="R1541" s="1909"/>
      <c r="S1541" s="1909"/>
      <c r="T1541" s="1909"/>
      <c r="U1541" s="1909"/>
      <c r="V1541" s="1909"/>
      <c r="W1541" s="1909"/>
      <c r="X1541" s="1909"/>
      <c r="Y1541" s="1909"/>
      <c r="Z1541" s="1909"/>
      <c r="AA1541" s="1909"/>
      <c r="AB1541" s="1909"/>
      <c r="AC1541" s="1909"/>
      <c r="AD1541" s="1909"/>
      <c r="AE1541" s="1909"/>
      <c r="AF1541" s="1909"/>
      <c r="AG1541" s="1909"/>
      <c r="AH1541" s="1909"/>
      <c r="AI1541" s="1909"/>
      <c r="AJ1541" s="1909"/>
      <c r="AK1541" s="1909"/>
      <c r="AL1541" s="1909"/>
      <c r="AM1541" s="1909"/>
      <c r="AN1541" s="1909"/>
      <c r="AO1541" s="1909"/>
      <c r="AP1541" s="1909"/>
      <c r="AQ1541" s="1909"/>
      <c r="AR1541" s="1909"/>
      <c r="AS1541" s="1909"/>
      <c r="AT1541" s="1909"/>
      <c r="AU1541" s="1909"/>
      <c r="AV1541" s="1909"/>
      <c r="AW1541" s="1909"/>
      <c r="AX1541" s="1909"/>
      <c r="AY1541" s="1909"/>
      <c r="AZ1541" s="1909"/>
      <c r="BA1541" s="1909"/>
      <c r="BB1541" s="1909"/>
      <c r="BC1541" s="1909"/>
      <c r="BD1541" s="1909"/>
      <c r="BE1541" s="1909"/>
      <c r="BF1541" s="1909"/>
      <c r="BG1541" s="1909"/>
      <c r="BH1541" s="1909"/>
      <c r="BI1541" s="1909"/>
    </row>
    <row r="1542" spans="1:61">
      <c r="A1542" s="1956"/>
      <c r="B1542" s="1955"/>
      <c r="C1542" s="1955"/>
      <c r="D1542" s="1955"/>
      <c r="E1542" s="1955"/>
      <c r="F1542" s="1955"/>
      <c r="G1542" s="1955"/>
      <c r="H1542" s="1909"/>
      <c r="I1542" s="1909"/>
      <c r="J1542" s="1909"/>
      <c r="K1542" s="1909"/>
      <c r="L1542" s="1909"/>
      <c r="M1542" s="1909"/>
      <c r="N1542" s="1909"/>
      <c r="O1542" s="1909"/>
      <c r="P1542" s="1909"/>
      <c r="Q1542" s="1909"/>
      <c r="R1542" s="1909"/>
      <c r="S1542" s="1909"/>
      <c r="T1542" s="1909"/>
      <c r="U1542" s="1909"/>
      <c r="V1542" s="1909"/>
      <c r="W1542" s="1909"/>
      <c r="X1542" s="1909"/>
      <c r="Y1542" s="1909"/>
      <c r="Z1542" s="1909"/>
      <c r="AA1542" s="1909"/>
      <c r="AB1542" s="1909"/>
      <c r="AC1542" s="1909"/>
      <c r="AD1542" s="1909"/>
      <c r="AE1542" s="1909"/>
      <c r="AF1542" s="1909"/>
      <c r="AG1542" s="1909"/>
      <c r="AH1542" s="1909"/>
      <c r="AI1542" s="1909"/>
      <c r="AJ1542" s="1909"/>
      <c r="AK1542" s="1909"/>
      <c r="AL1542" s="1909"/>
      <c r="AM1542" s="1909"/>
      <c r="AN1542" s="1909"/>
      <c r="AO1542" s="1909"/>
      <c r="AP1542" s="1909"/>
      <c r="AQ1542" s="1909"/>
      <c r="AR1542" s="1909"/>
      <c r="AS1542" s="1909"/>
      <c r="AT1542" s="1909"/>
      <c r="AU1542" s="1909"/>
      <c r="AV1542" s="1909"/>
      <c r="AW1542" s="1909"/>
      <c r="AX1542" s="1909"/>
      <c r="AY1542" s="1909"/>
      <c r="AZ1542" s="1909"/>
      <c r="BA1542" s="1909"/>
      <c r="BB1542" s="1909"/>
      <c r="BC1542" s="1909"/>
      <c r="BD1542" s="1909"/>
      <c r="BE1542" s="1909"/>
      <c r="BF1542" s="1909"/>
      <c r="BG1542" s="1909"/>
      <c r="BH1542" s="1909"/>
      <c r="BI1542" s="1909"/>
    </row>
    <row r="1543" spans="1:61">
      <c r="A1543" s="1956"/>
      <c r="B1543" s="1955"/>
      <c r="C1543" s="1955"/>
      <c r="D1543" s="1955"/>
      <c r="E1543" s="1955"/>
      <c r="F1543" s="1955"/>
      <c r="G1543" s="1955"/>
      <c r="H1543" s="1909"/>
      <c r="I1543" s="1909"/>
      <c r="J1543" s="1909"/>
      <c r="K1543" s="1909"/>
      <c r="L1543" s="1909"/>
      <c r="M1543" s="1909"/>
      <c r="N1543" s="1909"/>
      <c r="O1543" s="1909"/>
      <c r="P1543" s="1909"/>
      <c r="Q1543" s="1909"/>
      <c r="R1543" s="1909"/>
      <c r="S1543" s="1909"/>
      <c r="T1543" s="1909"/>
      <c r="U1543" s="1909"/>
      <c r="V1543" s="1909"/>
      <c r="W1543" s="1909"/>
      <c r="X1543" s="1909"/>
      <c r="Y1543" s="1909"/>
      <c r="Z1543" s="1909"/>
      <c r="AA1543" s="1909"/>
      <c r="AB1543" s="1909"/>
      <c r="AC1543" s="1909"/>
      <c r="AD1543" s="1909"/>
      <c r="AE1543" s="1909"/>
      <c r="AF1543" s="1909"/>
      <c r="AG1543" s="1909"/>
      <c r="AH1543" s="1909"/>
      <c r="AI1543" s="1909"/>
      <c r="AJ1543" s="1909"/>
      <c r="AK1543" s="1909"/>
      <c r="AL1543" s="1909"/>
      <c r="AM1543" s="1909"/>
      <c r="AN1543" s="1909"/>
      <c r="AO1543" s="1909"/>
      <c r="AP1543" s="1909"/>
      <c r="AQ1543" s="1909"/>
      <c r="AR1543" s="1909"/>
      <c r="AS1543" s="1909"/>
      <c r="AT1543" s="1909"/>
      <c r="AU1543" s="1909"/>
      <c r="AV1543" s="1909"/>
      <c r="AW1543" s="1909"/>
      <c r="AX1543" s="1909"/>
      <c r="AY1543" s="1909"/>
      <c r="AZ1543" s="1909"/>
      <c r="BA1543" s="1909"/>
      <c r="BB1543" s="1909"/>
      <c r="BC1543" s="1909"/>
      <c r="BD1543" s="1909"/>
      <c r="BE1543" s="1909"/>
      <c r="BF1543" s="1909"/>
      <c r="BG1543" s="1909"/>
      <c r="BH1543" s="1909"/>
      <c r="BI1543" s="1909"/>
    </row>
    <row r="1544" spans="1:61">
      <c r="A1544" s="1956"/>
      <c r="B1544" s="1955"/>
      <c r="C1544" s="1955"/>
      <c r="D1544" s="1955"/>
      <c r="E1544" s="1955"/>
      <c r="F1544" s="1955"/>
      <c r="G1544" s="1955"/>
      <c r="H1544" s="1909"/>
      <c r="I1544" s="1909"/>
      <c r="J1544" s="1909"/>
      <c r="K1544" s="1909"/>
      <c r="L1544" s="1909"/>
      <c r="M1544" s="1909"/>
      <c r="N1544" s="1909"/>
      <c r="O1544" s="1909"/>
      <c r="P1544" s="1909"/>
      <c r="Q1544" s="1909"/>
      <c r="R1544" s="1909"/>
      <c r="S1544" s="1909"/>
      <c r="T1544" s="1909"/>
      <c r="U1544" s="1909"/>
      <c r="V1544" s="1909"/>
      <c r="W1544" s="1909"/>
      <c r="X1544" s="1909"/>
      <c r="Y1544" s="1909"/>
      <c r="Z1544" s="1909"/>
      <c r="AA1544" s="1909"/>
      <c r="AB1544" s="1909"/>
      <c r="AC1544" s="1909"/>
      <c r="AD1544" s="1909"/>
      <c r="AE1544" s="1909"/>
      <c r="AF1544" s="1909"/>
      <c r="AG1544" s="1909"/>
      <c r="AH1544" s="1909"/>
      <c r="AI1544" s="1909"/>
      <c r="AJ1544" s="1909"/>
      <c r="AK1544" s="1909"/>
      <c r="AL1544" s="1909"/>
      <c r="AM1544" s="1909"/>
      <c r="AN1544" s="1909"/>
      <c r="AO1544" s="1909"/>
      <c r="AP1544" s="1909"/>
      <c r="AQ1544" s="1909"/>
      <c r="AR1544" s="1909"/>
      <c r="AS1544" s="1909"/>
      <c r="AT1544" s="1909"/>
      <c r="AU1544" s="1909"/>
      <c r="AV1544" s="1909"/>
      <c r="AW1544" s="1909"/>
      <c r="AX1544" s="1909"/>
      <c r="AY1544" s="1909"/>
      <c r="AZ1544" s="1909"/>
      <c r="BA1544" s="1909"/>
      <c r="BB1544" s="1909"/>
      <c r="BC1544" s="1909"/>
      <c r="BD1544" s="1909"/>
      <c r="BE1544" s="1909"/>
      <c r="BF1544" s="1909"/>
      <c r="BG1544" s="1909"/>
      <c r="BH1544" s="1909"/>
      <c r="BI1544" s="1909"/>
    </row>
    <row r="1545" spans="1:61">
      <c r="A1545" s="1956"/>
      <c r="B1545" s="1955"/>
      <c r="C1545" s="1955"/>
      <c r="D1545" s="1955"/>
      <c r="E1545" s="1955"/>
      <c r="F1545" s="1955"/>
      <c r="G1545" s="1955"/>
      <c r="H1545" s="1909"/>
      <c r="I1545" s="1909"/>
      <c r="J1545" s="1909"/>
      <c r="K1545" s="1909"/>
      <c r="L1545" s="1909"/>
      <c r="M1545" s="1909"/>
      <c r="N1545" s="1909"/>
      <c r="O1545" s="1909"/>
      <c r="P1545" s="1909"/>
      <c r="Q1545" s="1909"/>
      <c r="R1545" s="1909"/>
      <c r="S1545" s="1909"/>
      <c r="T1545" s="1909"/>
      <c r="U1545" s="1909"/>
      <c r="V1545" s="1909"/>
      <c r="W1545" s="1909"/>
      <c r="X1545" s="1909"/>
      <c r="Y1545" s="1909"/>
      <c r="Z1545" s="1909"/>
      <c r="AA1545" s="1909"/>
      <c r="AB1545" s="1909"/>
      <c r="AC1545" s="1909"/>
      <c r="AD1545" s="1909"/>
      <c r="AE1545" s="1909"/>
      <c r="AF1545" s="1909"/>
      <c r="AG1545" s="1909"/>
      <c r="AH1545" s="1909"/>
      <c r="AI1545" s="1909"/>
      <c r="AJ1545" s="1909"/>
      <c r="AK1545" s="1909"/>
      <c r="AL1545" s="1909"/>
      <c r="AM1545" s="1909"/>
      <c r="AN1545" s="1909"/>
      <c r="AO1545" s="1909"/>
      <c r="AP1545" s="1909"/>
      <c r="AQ1545" s="1909"/>
      <c r="AR1545" s="1909"/>
      <c r="AS1545" s="1909"/>
      <c r="AT1545" s="1909"/>
      <c r="AU1545" s="1909"/>
      <c r="AV1545" s="1909"/>
      <c r="AW1545" s="1909"/>
      <c r="AX1545" s="1909"/>
      <c r="AY1545" s="1909"/>
      <c r="AZ1545" s="1909"/>
      <c r="BA1545" s="1909"/>
      <c r="BB1545" s="1909"/>
      <c r="BC1545" s="1909"/>
      <c r="BD1545" s="1909"/>
      <c r="BE1545" s="1909"/>
      <c r="BF1545" s="1909"/>
      <c r="BG1545" s="1909"/>
      <c r="BH1545" s="1909"/>
      <c r="BI1545" s="1909"/>
    </row>
    <row r="1546" spans="1:61">
      <c r="A1546" s="1956"/>
      <c r="B1546" s="1955"/>
      <c r="C1546" s="1955"/>
      <c r="D1546" s="1955"/>
      <c r="E1546" s="1955"/>
      <c r="F1546" s="1955"/>
      <c r="G1546" s="1955"/>
      <c r="H1546" s="1909"/>
      <c r="I1546" s="1909"/>
      <c r="J1546" s="1909"/>
      <c r="K1546" s="1909"/>
      <c r="L1546" s="1909"/>
      <c r="M1546" s="1909"/>
      <c r="N1546" s="1909"/>
      <c r="O1546" s="1909"/>
      <c r="P1546" s="1909"/>
      <c r="Q1546" s="1909"/>
      <c r="R1546" s="1909"/>
      <c r="S1546" s="1909"/>
      <c r="T1546" s="1909"/>
      <c r="U1546" s="1909"/>
      <c r="V1546" s="1909"/>
      <c r="W1546" s="1909"/>
      <c r="X1546" s="1909"/>
      <c r="Y1546" s="1909"/>
      <c r="Z1546" s="1909"/>
      <c r="AA1546" s="1909"/>
      <c r="AB1546" s="1909"/>
      <c r="AC1546" s="1909"/>
      <c r="AD1546" s="1909"/>
      <c r="AE1546" s="1909"/>
      <c r="AF1546" s="1909"/>
      <c r="AG1546" s="1909"/>
      <c r="AH1546" s="1909"/>
      <c r="AI1546" s="1909"/>
      <c r="AJ1546" s="1909"/>
      <c r="AK1546" s="1909"/>
      <c r="AL1546" s="1909"/>
      <c r="AM1546" s="1909"/>
      <c r="AN1546" s="1909"/>
      <c r="AO1546" s="1909"/>
      <c r="AP1546" s="1909"/>
      <c r="AQ1546" s="1909"/>
      <c r="AR1546" s="1909"/>
      <c r="AS1546" s="1909"/>
      <c r="AT1546" s="1909"/>
      <c r="AU1546" s="1909"/>
      <c r="AV1546" s="1909"/>
      <c r="AW1546" s="1909"/>
      <c r="AX1546" s="1909"/>
      <c r="AY1546" s="1909"/>
      <c r="AZ1546" s="1909"/>
      <c r="BA1546" s="1909"/>
      <c r="BB1546" s="1909"/>
      <c r="BC1546" s="1909"/>
      <c r="BD1546" s="1909"/>
      <c r="BE1546" s="1909"/>
      <c r="BF1546" s="1909"/>
      <c r="BG1546" s="1909"/>
      <c r="BH1546" s="1909"/>
      <c r="BI1546" s="1909"/>
    </row>
    <row r="1547" spans="1:61">
      <c r="A1547" s="1956"/>
      <c r="B1547" s="1955"/>
      <c r="C1547" s="1955"/>
      <c r="D1547" s="1955"/>
      <c r="E1547" s="1955"/>
      <c r="F1547" s="1955"/>
      <c r="G1547" s="1955"/>
      <c r="H1547" s="1909"/>
      <c r="I1547" s="1909"/>
      <c r="J1547" s="1909"/>
      <c r="K1547" s="1909"/>
      <c r="L1547" s="1909"/>
      <c r="M1547" s="1909"/>
      <c r="N1547" s="1909"/>
      <c r="O1547" s="1909"/>
      <c r="P1547" s="1909"/>
      <c r="Q1547" s="1909"/>
      <c r="R1547" s="1909"/>
      <c r="S1547" s="1909"/>
      <c r="T1547" s="1909"/>
      <c r="U1547" s="1909"/>
      <c r="V1547" s="1909"/>
      <c r="W1547" s="1909"/>
      <c r="X1547" s="1909"/>
      <c r="Y1547" s="1909"/>
      <c r="Z1547" s="1909"/>
      <c r="AA1547" s="1909"/>
      <c r="AB1547" s="1909"/>
      <c r="AC1547" s="1909"/>
      <c r="AD1547" s="1909"/>
      <c r="AE1547" s="1909"/>
      <c r="AF1547" s="1909"/>
      <c r="AG1547" s="1909"/>
      <c r="AH1547" s="1909"/>
      <c r="AI1547" s="1909"/>
      <c r="AJ1547" s="1909"/>
      <c r="AK1547" s="1909"/>
      <c r="AL1547" s="1909"/>
      <c r="AM1547" s="1909"/>
      <c r="AN1547" s="1909"/>
      <c r="AO1547" s="1909"/>
      <c r="AP1547" s="1909"/>
      <c r="AQ1547" s="1909"/>
      <c r="AR1547" s="1909"/>
      <c r="AS1547" s="1909"/>
      <c r="AT1547" s="1909"/>
      <c r="AU1547" s="1909"/>
      <c r="AV1547" s="1909"/>
      <c r="AW1547" s="1909"/>
      <c r="AX1547" s="1909"/>
      <c r="AY1547" s="1909"/>
      <c r="AZ1547" s="1909"/>
      <c r="BA1547" s="1909"/>
      <c r="BB1547" s="1909"/>
      <c r="BC1547" s="1909"/>
      <c r="BD1547" s="1909"/>
      <c r="BE1547" s="1909"/>
      <c r="BF1547" s="1909"/>
      <c r="BG1547" s="1909"/>
      <c r="BH1547" s="1909"/>
      <c r="BI1547" s="1909"/>
    </row>
    <row r="1548" spans="1:61">
      <c r="A1548" s="1956"/>
      <c r="B1548" s="1955"/>
      <c r="C1548" s="1955"/>
      <c r="D1548" s="1955"/>
      <c r="E1548" s="1955"/>
      <c r="F1548" s="1955"/>
      <c r="G1548" s="1955"/>
      <c r="H1548" s="1909"/>
      <c r="I1548" s="1909"/>
      <c r="J1548" s="1909"/>
      <c r="K1548" s="1909"/>
      <c r="L1548" s="1909"/>
      <c r="M1548" s="1909"/>
      <c r="N1548" s="1909"/>
      <c r="O1548" s="1909"/>
      <c r="P1548" s="1909"/>
      <c r="Q1548" s="1909"/>
      <c r="R1548" s="1909"/>
      <c r="S1548" s="1909"/>
      <c r="T1548" s="1909"/>
      <c r="U1548" s="1909"/>
      <c r="V1548" s="1909"/>
      <c r="W1548" s="1909"/>
      <c r="X1548" s="1909"/>
      <c r="Y1548" s="1909"/>
      <c r="Z1548" s="1909"/>
      <c r="AA1548" s="1909"/>
      <c r="AB1548" s="1909"/>
      <c r="AC1548" s="1909"/>
      <c r="AD1548" s="1909"/>
      <c r="AE1548" s="1909"/>
      <c r="AF1548" s="1909"/>
      <c r="AG1548" s="1909"/>
      <c r="AH1548" s="1909"/>
      <c r="AI1548" s="1909"/>
      <c r="AJ1548" s="1909"/>
      <c r="AK1548" s="1909"/>
      <c r="AL1548" s="1909"/>
      <c r="AM1548" s="1909"/>
      <c r="AN1548" s="1909"/>
      <c r="AO1548" s="1909"/>
      <c r="AP1548" s="1909"/>
      <c r="AQ1548" s="1909"/>
      <c r="AR1548" s="1909"/>
      <c r="AS1548" s="1909"/>
      <c r="AT1548" s="1909"/>
      <c r="AU1548" s="1909"/>
      <c r="AV1548" s="1909"/>
      <c r="AW1548" s="1909"/>
      <c r="AX1548" s="1909"/>
      <c r="AY1548" s="1909"/>
      <c r="AZ1548" s="1909"/>
      <c r="BA1548" s="1909"/>
      <c r="BB1548" s="1909"/>
      <c r="BC1548" s="1909"/>
      <c r="BD1548" s="1909"/>
      <c r="BE1548" s="1909"/>
      <c r="BF1548" s="1909"/>
      <c r="BG1548" s="1909"/>
      <c r="BH1548" s="1909"/>
      <c r="BI1548" s="1909"/>
    </row>
    <row r="1549" spans="1:61">
      <c r="A1549" s="1956"/>
      <c r="B1549" s="1955"/>
      <c r="C1549" s="1955"/>
      <c r="D1549" s="1955"/>
      <c r="E1549" s="1955"/>
      <c r="F1549" s="1955"/>
      <c r="G1549" s="1955"/>
      <c r="H1549" s="1909"/>
      <c r="I1549" s="1909"/>
      <c r="J1549" s="1909"/>
      <c r="K1549" s="1909"/>
      <c r="L1549" s="1909"/>
      <c r="M1549" s="1909"/>
      <c r="N1549" s="1909"/>
      <c r="O1549" s="1909"/>
      <c r="P1549" s="1909"/>
      <c r="Q1549" s="1909"/>
      <c r="R1549" s="1909"/>
      <c r="S1549" s="1909"/>
      <c r="T1549" s="1909"/>
      <c r="U1549" s="1909"/>
      <c r="V1549" s="1909"/>
      <c r="W1549" s="1909"/>
      <c r="X1549" s="1909"/>
      <c r="Y1549" s="1909"/>
      <c r="Z1549" s="1909"/>
      <c r="AA1549" s="1909"/>
      <c r="AB1549" s="1909"/>
      <c r="AC1549" s="1909"/>
      <c r="AD1549" s="1909"/>
      <c r="AE1549" s="1909"/>
      <c r="AF1549" s="1909"/>
      <c r="AG1549" s="1909"/>
      <c r="AH1549" s="1909"/>
      <c r="AI1549" s="1909"/>
      <c r="AJ1549" s="1909"/>
      <c r="AK1549" s="1909"/>
      <c r="AL1549" s="1909"/>
      <c r="AM1549" s="1909"/>
      <c r="AN1549" s="1909"/>
      <c r="AO1549" s="1909"/>
      <c r="AP1549" s="1909"/>
      <c r="AQ1549" s="1909"/>
      <c r="AR1549" s="1909"/>
      <c r="AS1549" s="1909"/>
      <c r="AT1549" s="1909"/>
      <c r="AU1549" s="1909"/>
      <c r="AV1549" s="1909"/>
      <c r="AW1549" s="1909"/>
      <c r="AX1549" s="1909"/>
      <c r="AY1549" s="1909"/>
      <c r="AZ1549" s="1909"/>
      <c r="BA1549" s="1909"/>
      <c r="BB1549" s="1909"/>
      <c r="BC1549" s="1909"/>
      <c r="BD1549" s="1909"/>
      <c r="BE1549" s="1909"/>
      <c r="BF1549" s="1909"/>
      <c r="BG1549" s="1909"/>
      <c r="BH1549" s="1909"/>
      <c r="BI1549" s="1909"/>
    </row>
    <row r="1550" spans="1:61">
      <c r="A1550" s="1956"/>
      <c r="B1550" s="1955"/>
      <c r="C1550" s="1955"/>
      <c r="D1550" s="1955"/>
      <c r="E1550" s="1955"/>
      <c r="F1550" s="1955"/>
      <c r="G1550" s="1955"/>
      <c r="H1550" s="1909"/>
      <c r="I1550" s="1909"/>
      <c r="J1550" s="1909"/>
      <c r="K1550" s="1909"/>
      <c r="L1550" s="1909"/>
      <c r="M1550" s="1909"/>
      <c r="N1550" s="1909"/>
      <c r="O1550" s="1909"/>
      <c r="P1550" s="1909"/>
      <c r="Q1550" s="1909"/>
      <c r="R1550" s="1909"/>
      <c r="S1550" s="1909"/>
      <c r="T1550" s="1909"/>
      <c r="U1550" s="1909"/>
      <c r="V1550" s="1909"/>
      <c r="W1550" s="1909"/>
      <c r="X1550" s="1909"/>
      <c r="Y1550" s="1909"/>
      <c r="Z1550" s="1909"/>
      <c r="AA1550" s="1909"/>
      <c r="AB1550" s="1909"/>
      <c r="AC1550" s="1909"/>
      <c r="AD1550" s="1909"/>
      <c r="AE1550" s="1909"/>
      <c r="AF1550" s="1909"/>
      <c r="AG1550" s="1909"/>
      <c r="AH1550" s="1909"/>
      <c r="AI1550" s="1909"/>
      <c r="AJ1550" s="1909"/>
      <c r="AK1550" s="1909"/>
      <c r="AL1550" s="1909"/>
      <c r="AM1550" s="1909"/>
      <c r="AN1550" s="1909"/>
      <c r="AO1550" s="1909"/>
      <c r="AP1550" s="1909"/>
      <c r="AQ1550" s="1909"/>
      <c r="AR1550" s="1909"/>
      <c r="AS1550" s="1909"/>
      <c r="AT1550" s="1909"/>
      <c r="AU1550" s="1909"/>
      <c r="AV1550" s="1909"/>
      <c r="AW1550" s="1909"/>
      <c r="AX1550" s="1909"/>
      <c r="AY1550" s="1909"/>
      <c r="AZ1550" s="1909"/>
      <c r="BA1550" s="1909"/>
      <c r="BB1550" s="1909"/>
      <c r="BC1550" s="1909"/>
      <c r="BD1550" s="1909"/>
      <c r="BE1550" s="1909"/>
      <c r="BF1550" s="1909"/>
      <c r="BG1550" s="1909"/>
      <c r="BH1550" s="1909"/>
      <c r="BI1550" s="1909"/>
    </row>
    <row r="1551" spans="1:61">
      <c r="A1551" s="1956"/>
      <c r="B1551" s="1955"/>
      <c r="C1551" s="1955"/>
      <c r="D1551" s="1955"/>
      <c r="E1551" s="1955"/>
      <c r="F1551" s="1955"/>
      <c r="G1551" s="1955"/>
      <c r="H1551" s="1909"/>
      <c r="I1551" s="1909"/>
      <c r="J1551" s="1909"/>
      <c r="K1551" s="1909"/>
      <c r="L1551" s="1909"/>
      <c r="M1551" s="1909"/>
      <c r="N1551" s="1909"/>
      <c r="O1551" s="1909"/>
      <c r="P1551" s="1909"/>
      <c r="Q1551" s="1909"/>
      <c r="R1551" s="1909"/>
      <c r="S1551" s="1909"/>
      <c r="T1551" s="1909"/>
      <c r="U1551" s="1909"/>
      <c r="V1551" s="1909"/>
      <c r="W1551" s="1909"/>
      <c r="X1551" s="1909"/>
      <c r="Y1551" s="1909"/>
      <c r="Z1551" s="1909"/>
      <c r="AA1551" s="1909"/>
      <c r="AB1551" s="1909"/>
      <c r="AC1551" s="1909"/>
      <c r="AD1551" s="1909"/>
      <c r="AE1551" s="1909"/>
      <c r="AF1551" s="1909"/>
      <c r="AG1551" s="1909"/>
      <c r="AH1551" s="1909"/>
      <c r="AI1551" s="1909"/>
      <c r="AJ1551" s="1909"/>
      <c r="AK1551" s="1909"/>
      <c r="AL1551" s="1909"/>
      <c r="AM1551" s="1909"/>
      <c r="AN1551" s="1909"/>
      <c r="AO1551" s="1909"/>
      <c r="AP1551" s="1909"/>
      <c r="AQ1551" s="1909"/>
      <c r="AR1551" s="1909"/>
      <c r="AS1551" s="1909"/>
      <c r="AT1551" s="1909"/>
      <c r="AU1551" s="1909"/>
      <c r="AV1551" s="1909"/>
      <c r="AW1551" s="1909"/>
      <c r="AX1551" s="1909"/>
      <c r="AY1551" s="1909"/>
      <c r="AZ1551" s="1909"/>
      <c r="BA1551" s="1909"/>
      <c r="BB1551" s="1909"/>
      <c r="BC1551" s="1909"/>
      <c r="BD1551" s="1909"/>
      <c r="BE1551" s="1909"/>
      <c r="BF1551" s="1909"/>
      <c r="BG1551" s="1909"/>
      <c r="BH1551" s="1909"/>
      <c r="BI1551" s="1909"/>
    </row>
    <row r="1552" spans="1:61">
      <c r="A1552" s="1956"/>
      <c r="B1552" s="1955"/>
      <c r="C1552" s="1955"/>
      <c r="D1552" s="1955"/>
      <c r="E1552" s="1955"/>
      <c r="F1552" s="1955"/>
      <c r="G1552" s="1955"/>
      <c r="H1552" s="1909"/>
      <c r="I1552" s="1909"/>
      <c r="J1552" s="1909"/>
      <c r="K1552" s="1909"/>
      <c r="L1552" s="1909"/>
      <c r="M1552" s="1909"/>
      <c r="N1552" s="1909"/>
      <c r="O1552" s="1909"/>
      <c r="P1552" s="1909"/>
      <c r="Q1552" s="1909"/>
      <c r="R1552" s="1909"/>
      <c r="S1552" s="1909"/>
      <c r="T1552" s="1909"/>
      <c r="U1552" s="1909"/>
      <c r="V1552" s="1909"/>
      <c r="W1552" s="1909"/>
      <c r="X1552" s="1909"/>
      <c r="Y1552" s="1909"/>
      <c r="Z1552" s="1909"/>
      <c r="AA1552" s="1909"/>
      <c r="AB1552" s="1909"/>
      <c r="AC1552" s="1909"/>
      <c r="AD1552" s="1909"/>
      <c r="AE1552" s="1909"/>
      <c r="AF1552" s="1909"/>
      <c r="AG1552" s="1909"/>
      <c r="AH1552" s="1909"/>
      <c r="AI1552" s="1909"/>
      <c r="AJ1552" s="1909"/>
      <c r="AK1552" s="1909"/>
      <c r="AL1552" s="1909"/>
      <c r="AM1552" s="1909"/>
      <c r="AN1552" s="1909"/>
      <c r="AO1552" s="1909"/>
      <c r="AP1552" s="1909"/>
      <c r="AQ1552" s="1909"/>
      <c r="AR1552" s="1909"/>
      <c r="AS1552" s="1909"/>
      <c r="AT1552" s="1909"/>
      <c r="AU1552" s="1909"/>
      <c r="AV1552" s="1909"/>
      <c r="AW1552" s="1909"/>
      <c r="AX1552" s="1909"/>
      <c r="AY1552" s="1909"/>
      <c r="AZ1552" s="1909"/>
      <c r="BA1552" s="1909"/>
      <c r="BB1552" s="1909"/>
      <c r="BC1552" s="1909"/>
      <c r="BD1552" s="1909"/>
      <c r="BE1552" s="1909"/>
      <c r="BF1552" s="1909"/>
      <c r="BG1552" s="1909"/>
      <c r="BH1552" s="1909"/>
      <c r="BI1552" s="1909"/>
    </row>
    <row r="1553" spans="1:61">
      <c r="A1553" s="1956"/>
      <c r="B1553" s="1955"/>
      <c r="C1553" s="1955"/>
      <c r="D1553" s="1955"/>
      <c r="E1553" s="1955"/>
      <c r="F1553" s="1955"/>
      <c r="G1553" s="1955"/>
      <c r="H1553" s="1909"/>
      <c r="I1553" s="1909"/>
      <c r="J1553" s="1909"/>
      <c r="K1553" s="1909"/>
      <c r="L1553" s="1909"/>
      <c r="M1553" s="1909"/>
      <c r="N1553" s="1909"/>
      <c r="O1553" s="1909"/>
      <c r="P1553" s="1909"/>
      <c r="Q1553" s="1909"/>
      <c r="R1553" s="1909"/>
      <c r="S1553" s="1909"/>
      <c r="T1553" s="1909"/>
      <c r="U1553" s="1909"/>
      <c r="V1553" s="1909"/>
      <c r="W1553" s="1909"/>
      <c r="X1553" s="1909"/>
      <c r="Y1553" s="1909"/>
      <c r="Z1553" s="1909"/>
      <c r="AA1553" s="1909"/>
      <c r="AB1553" s="1909"/>
      <c r="AC1553" s="1909"/>
      <c r="AD1553" s="1909"/>
      <c r="AE1553" s="1909"/>
      <c r="AF1553" s="1909"/>
      <c r="AG1553" s="1909"/>
      <c r="AH1553" s="1909"/>
      <c r="AI1553" s="1909"/>
      <c r="AJ1553" s="1909"/>
      <c r="AK1553" s="1909"/>
      <c r="AL1553" s="1909"/>
      <c r="AM1553" s="1909"/>
      <c r="AN1553" s="1909"/>
      <c r="AO1553" s="1909"/>
      <c r="AP1553" s="1909"/>
      <c r="AQ1553" s="1909"/>
      <c r="AR1553" s="1909"/>
      <c r="AS1553" s="1909"/>
      <c r="AT1553" s="1909"/>
      <c r="AU1553" s="1909"/>
      <c r="AV1553" s="1909"/>
      <c r="AW1553" s="1909"/>
      <c r="AX1553" s="1909"/>
      <c r="AY1553" s="1909"/>
      <c r="AZ1553" s="1909"/>
      <c r="BA1553" s="1909"/>
      <c r="BB1553" s="1909"/>
      <c r="BC1553" s="1909"/>
      <c r="BD1553" s="1909"/>
      <c r="BE1553" s="1909"/>
      <c r="BF1553" s="1909"/>
      <c r="BG1553" s="1909"/>
      <c r="BH1553" s="1909"/>
      <c r="BI1553" s="1909"/>
    </row>
    <row r="1554" spans="1:61">
      <c r="A1554" s="1956"/>
      <c r="B1554" s="1955"/>
      <c r="C1554" s="1955"/>
      <c r="D1554" s="1955"/>
      <c r="E1554" s="1955"/>
      <c r="F1554" s="1955"/>
      <c r="G1554" s="1955"/>
      <c r="H1554" s="1909"/>
      <c r="I1554" s="1909"/>
      <c r="J1554" s="1909"/>
      <c r="K1554" s="1909"/>
      <c r="L1554" s="1909"/>
      <c r="M1554" s="1909"/>
      <c r="N1554" s="1909"/>
      <c r="O1554" s="1909"/>
      <c r="P1554" s="1909"/>
      <c r="Q1554" s="1909"/>
      <c r="R1554" s="1909"/>
      <c r="S1554" s="1909"/>
      <c r="T1554" s="1909"/>
      <c r="U1554" s="1909"/>
      <c r="V1554" s="1909"/>
      <c r="W1554" s="1909"/>
      <c r="X1554" s="1909"/>
      <c r="Y1554" s="1909"/>
      <c r="Z1554" s="1909"/>
      <c r="AA1554" s="1909"/>
      <c r="AB1554" s="1909"/>
      <c r="AC1554" s="1909"/>
      <c r="AD1554" s="1909"/>
      <c r="AE1554" s="1909"/>
      <c r="AF1554" s="1909"/>
      <c r="AG1554" s="1909"/>
      <c r="AH1554" s="1909"/>
      <c r="AI1554" s="1909"/>
      <c r="AJ1554" s="1909"/>
      <c r="AK1554" s="1909"/>
      <c r="AL1554" s="1909"/>
      <c r="AM1554" s="1909"/>
      <c r="AN1554" s="1909"/>
      <c r="AO1554" s="1909"/>
      <c r="AP1554" s="1909"/>
      <c r="AQ1554" s="1909"/>
      <c r="AR1554" s="1909"/>
      <c r="AS1554" s="1909"/>
      <c r="AT1554" s="1909"/>
      <c r="AU1554" s="1909"/>
      <c r="AV1554" s="1909"/>
      <c r="AW1554" s="1909"/>
      <c r="AX1554" s="1909"/>
      <c r="AY1554" s="1909"/>
      <c r="AZ1554" s="1909"/>
      <c r="BA1554" s="1909"/>
      <c r="BB1554" s="1909"/>
      <c r="BC1554" s="1909"/>
      <c r="BD1554" s="1909"/>
      <c r="BE1554" s="1909"/>
      <c r="BF1554" s="1909"/>
      <c r="BG1554" s="1909"/>
      <c r="BH1554" s="1909"/>
      <c r="BI1554" s="1909"/>
    </row>
    <row r="1555" spans="1:61">
      <c r="A1555" s="1956"/>
      <c r="B1555" s="1955"/>
      <c r="C1555" s="1955"/>
      <c r="D1555" s="1955"/>
      <c r="E1555" s="1955"/>
      <c r="F1555" s="1955"/>
      <c r="G1555" s="1955"/>
      <c r="H1555" s="1909"/>
      <c r="I1555" s="1909"/>
      <c r="J1555" s="1909"/>
      <c r="K1555" s="1909"/>
      <c r="L1555" s="1909"/>
      <c r="M1555" s="1909"/>
      <c r="N1555" s="1909"/>
      <c r="O1555" s="1909"/>
      <c r="P1555" s="1909"/>
      <c r="Q1555" s="1909"/>
      <c r="R1555" s="1909"/>
      <c r="S1555" s="1909"/>
      <c r="T1555" s="1909"/>
      <c r="U1555" s="1909"/>
      <c r="V1555" s="1909"/>
      <c r="W1555" s="1909"/>
      <c r="X1555" s="1909"/>
      <c r="Y1555" s="1909"/>
      <c r="Z1555" s="1909"/>
      <c r="AA1555" s="1909"/>
      <c r="AB1555" s="1909"/>
      <c r="AC1555" s="1909"/>
      <c r="AD1555" s="1909"/>
      <c r="AE1555" s="1909"/>
      <c r="AF1555" s="1909"/>
      <c r="AG1555" s="1909"/>
      <c r="AH1555" s="1909"/>
      <c r="AI1555" s="1909"/>
      <c r="AJ1555" s="1909"/>
      <c r="AK1555" s="1909"/>
      <c r="AL1555" s="1909"/>
      <c r="AM1555" s="1909"/>
      <c r="AN1555" s="1909"/>
      <c r="AO1555" s="1909"/>
      <c r="AP1555" s="1909"/>
      <c r="AQ1555" s="1909"/>
      <c r="AR1555" s="1909"/>
      <c r="AS1555" s="1909"/>
      <c r="AT1555" s="1909"/>
      <c r="AU1555" s="1909"/>
      <c r="AV1555" s="1909"/>
      <c r="AW1555" s="1909"/>
      <c r="AX1555" s="1909"/>
      <c r="AY1555" s="1909"/>
      <c r="AZ1555" s="1909"/>
      <c r="BA1555" s="1909"/>
      <c r="BB1555" s="1909"/>
      <c r="BC1555" s="1909"/>
      <c r="BD1555" s="1909"/>
      <c r="BE1555" s="1909"/>
      <c r="BF1555" s="1909"/>
      <c r="BG1555" s="1909"/>
      <c r="BH1555" s="1909"/>
      <c r="BI1555" s="1909"/>
    </row>
    <row r="1556" spans="1:61">
      <c r="A1556" s="1956"/>
      <c r="B1556" s="1955"/>
      <c r="C1556" s="1955"/>
      <c r="D1556" s="1955"/>
      <c r="E1556" s="1955"/>
      <c r="F1556" s="1955"/>
      <c r="G1556" s="1955"/>
      <c r="H1556" s="1909"/>
      <c r="I1556" s="1909"/>
      <c r="J1556" s="1909"/>
      <c r="K1556" s="1909"/>
      <c r="L1556" s="1909"/>
      <c r="M1556" s="1909"/>
      <c r="N1556" s="1909"/>
      <c r="O1556" s="1909"/>
      <c r="P1556" s="1909"/>
      <c r="Q1556" s="1909"/>
      <c r="R1556" s="1909"/>
      <c r="S1556" s="1909"/>
      <c r="T1556" s="1909"/>
      <c r="U1556" s="1909"/>
      <c r="V1556" s="1909"/>
      <c r="W1556" s="1909"/>
      <c r="X1556" s="1909"/>
      <c r="Y1556" s="1909"/>
      <c r="Z1556" s="1909"/>
      <c r="AA1556" s="1909"/>
      <c r="AB1556" s="1909"/>
      <c r="AC1556" s="1909"/>
      <c r="AD1556" s="1909"/>
      <c r="AE1556" s="1909"/>
      <c r="AF1556" s="1909"/>
      <c r="AG1556" s="1909"/>
      <c r="AH1556" s="1909"/>
      <c r="AI1556" s="1909"/>
      <c r="AJ1556" s="1909"/>
      <c r="AK1556" s="1909"/>
      <c r="AL1556" s="1909"/>
      <c r="AM1556" s="1909"/>
      <c r="AN1556" s="1909"/>
      <c r="AO1556" s="1909"/>
      <c r="AP1556" s="1909"/>
      <c r="AQ1556" s="1909"/>
      <c r="AR1556" s="1909"/>
      <c r="AS1556" s="1909"/>
      <c r="AT1556" s="1909"/>
      <c r="AU1556" s="1909"/>
      <c r="AV1556" s="1909"/>
      <c r="AW1556" s="1909"/>
      <c r="AX1556" s="1909"/>
      <c r="AY1556" s="1909"/>
      <c r="AZ1556" s="1909"/>
      <c r="BA1556" s="1909"/>
      <c r="BB1556" s="1909"/>
      <c r="BC1556" s="1909"/>
      <c r="BD1556" s="1909"/>
      <c r="BE1556" s="1909"/>
      <c r="BF1556" s="1909"/>
      <c r="BG1556" s="1909"/>
      <c r="BH1556" s="1909"/>
      <c r="BI1556" s="1909"/>
    </row>
    <row r="1557" spans="1:61">
      <c r="A1557" s="1956"/>
      <c r="B1557" s="1955"/>
      <c r="C1557" s="1955"/>
      <c r="D1557" s="1955"/>
      <c r="E1557" s="1955"/>
      <c r="F1557" s="1955"/>
      <c r="G1557" s="1955"/>
      <c r="H1557" s="1909"/>
      <c r="I1557" s="1909"/>
      <c r="J1557" s="1909"/>
      <c r="K1557" s="1909"/>
      <c r="L1557" s="1909"/>
      <c r="M1557" s="1909"/>
      <c r="N1557" s="1909"/>
      <c r="O1557" s="1909"/>
      <c r="P1557" s="1909"/>
      <c r="Q1557" s="1909"/>
      <c r="R1557" s="1909"/>
      <c r="S1557" s="1909"/>
      <c r="T1557" s="1909"/>
      <c r="U1557" s="1909"/>
      <c r="V1557" s="1909"/>
      <c r="W1557" s="1909"/>
      <c r="X1557" s="1909"/>
      <c r="Y1557" s="1909"/>
      <c r="Z1557" s="1909"/>
      <c r="AA1557" s="1909"/>
      <c r="AB1557" s="1909"/>
      <c r="AC1557" s="1909"/>
      <c r="AD1557" s="1909"/>
      <c r="AE1557" s="1909"/>
      <c r="AF1557" s="1909"/>
      <c r="AG1557" s="1909"/>
      <c r="AH1557" s="1909"/>
      <c r="AI1557" s="1909"/>
      <c r="AJ1557" s="1909"/>
      <c r="AK1557" s="1909"/>
      <c r="AL1557" s="1909"/>
      <c r="AM1557" s="1909"/>
      <c r="AN1557" s="1909"/>
      <c r="AO1557" s="1909"/>
      <c r="AP1557" s="1909"/>
      <c r="AQ1557" s="1909"/>
      <c r="AR1557" s="1909"/>
      <c r="AS1557" s="1909"/>
      <c r="AT1557" s="1909"/>
      <c r="AU1557" s="1909"/>
      <c r="AV1557" s="1909"/>
      <c r="AW1557" s="1909"/>
      <c r="AX1557" s="1909"/>
      <c r="AY1557" s="1909"/>
      <c r="AZ1557" s="1909"/>
      <c r="BA1557" s="1909"/>
      <c r="BB1557" s="1909"/>
      <c r="BC1557" s="1909"/>
      <c r="BD1557" s="1909"/>
      <c r="BE1557" s="1909"/>
      <c r="BF1557" s="1909"/>
      <c r="BG1557" s="1909"/>
      <c r="BH1557" s="1909"/>
      <c r="BI1557" s="1909"/>
    </row>
    <row r="1558" spans="1:61">
      <c r="A1558" s="1956"/>
      <c r="B1558" s="1955"/>
      <c r="C1558" s="1955"/>
      <c r="D1558" s="1955"/>
      <c r="E1558" s="1955"/>
      <c r="F1558" s="1955"/>
      <c r="G1558" s="1955"/>
      <c r="H1558" s="1909"/>
      <c r="I1558" s="1909"/>
      <c r="J1558" s="1909"/>
      <c r="K1558" s="1909"/>
      <c r="L1558" s="1909"/>
      <c r="M1558" s="1909"/>
      <c r="N1558" s="1909"/>
      <c r="O1558" s="1909"/>
      <c r="P1558" s="1909"/>
      <c r="Q1558" s="1909"/>
      <c r="R1558" s="1909"/>
      <c r="S1558" s="1909"/>
      <c r="T1558" s="1909"/>
      <c r="U1558" s="1909"/>
      <c r="V1558" s="1909"/>
      <c r="W1558" s="1909"/>
      <c r="X1558" s="1909"/>
      <c r="Y1558" s="1909"/>
      <c r="Z1558" s="1909"/>
      <c r="AA1558" s="1909"/>
      <c r="AB1558" s="1909"/>
      <c r="AC1558" s="1909"/>
      <c r="AD1558" s="1909"/>
      <c r="AE1558" s="1909"/>
      <c r="AF1558" s="1909"/>
      <c r="AG1558" s="1909"/>
      <c r="AH1558" s="1909"/>
      <c r="AI1558" s="1909"/>
      <c r="AJ1558" s="1909"/>
      <c r="AK1558" s="1909"/>
      <c r="AL1558" s="1909"/>
      <c r="AM1558" s="1909"/>
      <c r="AN1558" s="1909"/>
      <c r="AO1558" s="1909"/>
      <c r="AP1558" s="1909"/>
      <c r="AQ1558" s="1909"/>
      <c r="AR1558" s="1909"/>
      <c r="AS1558" s="1909"/>
      <c r="AT1558" s="1909"/>
      <c r="AU1558" s="1909"/>
      <c r="AV1558" s="1909"/>
      <c r="AW1558" s="1909"/>
      <c r="AX1558" s="1909"/>
      <c r="AY1558" s="1909"/>
      <c r="AZ1558" s="1909"/>
      <c r="BA1558" s="1909"/>
      <c r="BB1558" s="1909"/>
      <c r="BC1558" s="1909"/>
      <c r="BD1558" s="1909"/>
      <c r="BE1558" s="1909"/>
      <c r="BF1558" s="1909"/>
      <c r="BG1558" s="1909"/>
      <c r="BH1558" s="1909"/>
      <c r="BI1558" s="1909"/>
    </row>
    <row r="1559" spans="1:61">
      <c r="A1559" s="1956"/>
      <c r="B1559" s="1955"/>
      <c r="C1559" s="1955"/>
      <c r="D1559" s="1955"/>
      <c r="E1559" s="1955"/>
      <c r="F1559" s="1955"/>
      <c r="G1559" s="1955"/>
      <c r="H1559" s="1909"/>
      <c r="I1559" s="1909"/>
      <c r="J1559" s="1909"/>
      <c r="K1559" s="1909"/>
      <c r="L1559" s="1909"/>
      <c r="M1559" s="1909"/>
      <c r="N1559" s="1909"/>
      <c r="O1559" s="1909"/>
      <c r="P1559" s="1909"/>
      <c r="Q1559" s="1909"/>
      <c r="R1559" s="1909"/>
      <c r="S1559" s="1909"/>
      <c r="T1559" s="1909"/>
      <c r="U1559" s="1909"/>
      <c r="V1559" s="1909"/>
      <c r="W1559" s="1909"/>
      <c r="X1559" s="1909"/>
      <c r="Y1559" s="1909"/>
      <c r="Z1559" s="1909"/>
      <c r="AA1559" s="1909"/>
      <c r="AB1559" s="1909"/>
      <c r="AC1559" s="1909"/>
      <c r="AD1559" s="1909"/>
      <c r="AE1559" s="1909"/>
      <c r="AF1559" s="1909"/>
      <c r="AG1559" s="1909"/>
      <c r="AH1559" s="1909"/>
      <c r="AI1559" s="1909"/>
      <c r="AJ1559" s="1909"/>
      <c r="AK1559" s="1909"/>
      <c r="AL1559" s="1909"/>
      <c r="AM1559" s="1909"/>
      <c r="AN1559" s="1909"/>
      <c r="AO1559" s="1909"/>
      <c r="AP1559" s="1909"/>
      <c r="AQ1559" s="1909"/>
      <c r="AR1559" s="1909"/>
      <c r="AS1559" s="1909"/>
      <c r="AT1559" s="1909"/>
      <c r="AU1559" s="1909"/>
      <c r="AV1559" s="1909"/>
      <c r="AW1559" s="1909"/>
      <c r="AX1559" s="1909"/>
      <c r="AY1559" s="1909"/>
      <c r="AZ1559" s="1909"/>
      <c r="BA1559" s="1909"/>
      <c r="BB1559" s="1909"/>
      <c r="BC1559" s="1909"/>
      <c r="BD1559" s="1909"/>
      <c r="BE1559" s="1909"/>
      <c r="BF1559" s="1909"/>
      <c r="BG1559" s="1909"/>
      <c r="BH1559" s="1909"/>
      <c r="BI1559" s="1909"/>
    </row>
    <row r="1560" spans="1:61">
      <c r="A1560" s="1956"/>
      <c r="B1560" s="1955"/>
      <c r="C1560" s="1955"/>
      <c r="D1560" s="1955"/>
      <c r="E1560" s="1955"/>
      <c r="F1560" s="1955"/>
      <c r="G1560" s="1955"/>
      <c r="H1560" s="1909"/>
      <c r="I1560" s="1909"/>
      <c r="J1560" s="1909"/>
      <c r="K1560" s="1909"/>
      <c r="L1560" s="1909"/>
      <c r="M1560" s="1909"/>
      <c r="N1560" s="1909"/>
      <c r="O1560" s="1909"/>
      <c r="P1560" s="1909"/>
      <c r="Q1560" s="1909"/>
      <c r="R1560" s="1909"/>
      <c r="S1560" s="1909"/>
      <c r="T1560" s="1909"/>
      <c r="U1560" s="1909"/>
      <c r="V1560" s="1909"/>
      <c r="W1560" s="1909"/>
      <c r="X1560" s="1909"/>
      <c r="Y1560" s="1909"/>
      <c r="Z1560" s="1909"/>
      <c r="AA1560" s="1909"/>
      <c r="AB1560" s="1909"/>
      <c r="AC1560" s="1909"/>
      <c r="AD1560" s="1909"/>
      <c r="AE1560" s="1909"/>
      <c r="AF1560" s="1909"/>
      <c r="AG1560" s="1909"/>
      <c r="AH1560" s="1909"/>
      <c r="AI1560" s="1909"/>
      <c r="AJ1560" s="1909"/>
      <c r="AK1560" s="1909"/>
      <c r="AL1560" s="1909"/>
      <c r="AM1560" s="1909"/>
      <c r="AN1560" s="1909"/>
      <c r="AO1560" s="1909"/>
      <c r="AP1560" s="1909"/>
      <c r="AQ1560" s="1909"/>
      <c r="AR1560" s="1909"/>
      <c r="AS1560" s="1909"/>
      <c r="AT1560" s="1909"/>
      <c r="AU1560" s="1909"/>
      <c r="AV1560" s="1909"/>
      <c r="AW1560" s="1909"/>
      <c r="AX1560" s="1909"/>
      <c r="AY1560" s="1909"/>
      <c r="AZ1560" s="1909"/>
      <c r="BA1560" s="1909"/>
      <c r="BB1560" s="1909"/>
      <c r="BC1560" s="1909"/>
      <c r="BD1560" s="1909"/>
      <c r="BE1560" s="1909"/>
      <c r="BF1560" s="1909"/>
      <c r="BG1560" s="1909"/>
      <c r="BH1560" s="1909"/>
      <c r="BI1560" s="1909"/>
    </row>
    <row r="1561" spans="1:61">
      <c r="A1561" s="1956"/>
      <c r="B1561" s="1955"/>
      <c r="C1561" s="1955"/>
      <c r="D1561" s="1955"/>
      <c r="E1561" s="1955"/>
      <c r="F1561" s="1955"/>
      <c r="G1561" s="1955"/>
      <c r="H1561" s="1909"/>
      <c r="I1561" s="1909"/>
      <c r="J1561" s="1909"/>
      <c r="K1561" s="1909"/>
      <c r="L1561" s="1909"/>
      <c r="M1561" s="1909"/>
      <c r="N1561" s="1909"/>
      <c r="O1561" s="1909"/>
      <c r="P1561" s="1909"/>
      <c r="Q1561" s="1909"/>
      <c r="R1561" s="1909"/>
      <c r="S1561" s="1909"/>
      <c r="T1561" s="1909"/>
      <c r="U1561" s="1909"/>
      <c r="V1561" s="1909"/>
      <c r="W1561" s="1909"/>
      <c r="X1561" s="1909"/>
      <c r="Y1561" s="1909"/>
      <c r="Z1561" s="1909"/>
      <c r="AA1561" s="1909"/>
      <c r="AB1561" s="1909"/>
      <c r="AC1561" s="1909"/>
      <c r="AD1561" s="1909"/>
      <c r="AE1561" s="1909"/>
      <c r="AF1561" s="1909"/>
      <c r="AG1561" s="1909"/>
      <c r="AH1561" s="1909"/>
      <c r="AI1561" s="1909"/>
      <c r="AJ1561" s="1909"/>
      <c r="AK1561" s="1909"/>
      <c r="AL1561" s="1909"/>
      <c r="AM1561" s="1909"/>
      <c r="AN1561" s="1909"/>
      <c r="AO1561" s="1909"/>
      <c r="AP1561" s="1909"/>
      <c r="AQ1561" s="1909"/>
      <c r="AR1561" s="1909"/>
      <c r="AS1561" s="1909"/>
      <c r="AT1561" s="1909"/>
      <c r="AU1561" s="1909"/>
      <c r="AV1561" s="1909"/>
      <c r="AW1561" s="1909"/>
      <c r="AX1561" s="1909"/>
      <c r="AY1561" s="1909"/>
      <c r="AZ1561" s="1909"/>
      <c r="BA1561" s="1909"/>
      <c r="BB1561" s="1909"/>
      <c r="BC1561" s="1909"/>
      <c r="BD1561" s="1909"/>
      <c r="BE1561" s="1909"/>
      <c r="BF1561" s="1909"/>
      <c r="BG1561" s="1909"/>
      <c r="BH1561" s="1909"/>
      <c r="BI1561" s="1909"/>
    </row>
    <row r="1562" spans="1:61">
      <c r="A1562" s="1956"/>
      <c r="B1562" s="1955"/>
      <c r="C1562" s="1955"/>
      <c r="D1562" s="1955"/>
      <c r="E1562" s="1955"/>
      <c r="F1562" s="1955"/>
      <c r="G1562" s="1955"/>
      <c r="H1562" s="1909"/>
      <c r="I1562" s="1909"/>
      <c r="J1562" s="1909"/>
      <c r="K1562" s="1909"/>
      <c r="L1562" s="1909"/>
      <c r="M1562" s="1909"/>
      <c r="N1562" s="1909"/>
      <c r="O1562" s="1909"/>
      <c r="P1562" s="1909"/>
      <c r="Q1562" s="1909"/>
      <c r="R1562" s="1909"/>
      <c r="S1562" s="1909"/>
      <c r="T1562" s="1909"/>
      <c r="U1562" s="1909"/>
      <c r="V1562" s="1909"/>
      <c r="W1562" s="1909"/>
      <c r="X1562" s="1909"/>
      <c r="Y1562" s="1909"/>
      <c r="Z1562" s="1909"/>
      <c r="AA1562" s="1909"/>
      <c r="AB1562" s="1909"/>
      <c r="AC1562" s="1909"/>
      <c r="AD1562" s="1909"/>
      <c r="AE1562" s="1909"/>
      <c r="AF1562" s="1909"/>
      <c r="AG1562" s="1909"/>
      <c r="AH1562" s="1909"/>
      <c r="AI1562" s="1909"/>
      <c r="AJ1562" s="1909"/>
      <c r="AK1562" s="1909"/>
      <c r="AL1562" s="1909"/>
      <c r="AM1562" s="1909"/>
      <c r="AN1562" s="1909"/>
      <c r="AO1562" s="1909"/>
      <c r="AP1562" s="1909"/>
      <c r="AQ1562" s="1909"/>
      <c r="AR1562" s="1909"/>
      <c r="AS1562" s="1909"/>
      <c r="AT1562" s="1909"/>
      <c r="AU1562" s="1909"/>
      <c r="AV1562" s="1909"/>
      <c r="AW1562" s="1909"/>
      <c r="AX1562" s="1909"/>
      <c r="AY1562" s="1909"/>
      <c r="AZ1562" s="1909"/>
      <c r="BA1562" s="1909"/>
      <c r="BB1562" s="1909"/>
      <c r="BC1562" s="1909"/>
      <c r="BD1562" s="1909"/>
      <c r="BE1562" s="1909"/>
      <c r="BF1562" s="1909"/>
      <c r="BG1562" s="1909"/>
      <c r="BH1562" s="1909"/>
      <c r="BI1562" s="1909"/>
    </row>
    <row r="1563" spans="1:61">
      <c r="A1563" s="1956"/>
      <c r="B1563" s="1955"/>
      <c r="C1563" s="1955"/>
      <c r="D1563" s="1955"/>
      <c r="E1563" s="1955"/>
      <c r="F1563" s="1955"/>
      <c r="G1563" s="1955"/>
      <c r="H1563" s="1909"/>
      <c r="I1563" s="1909"/>
      <c r="J1563" s="1909"/>
      <c r="K1563" s="1909"/>
      <c r="L1563" s="1909"/>
      <c r="M1563" s="1909"/>
      <c r="N1563" s="1909"/>
      <c r="O1563" s="1909"/>
      <c r="P1563" s="1909"/>
      <c r="Q1563" s="1909"/>
      <c r="R1563" s="1909"/>
      <c r="S1563" s="1909"/>
      <c r="T1563" s="1909"/>
      <c r="U1563" s="1909"/>
      <c r="V1563" s="1909"/>
      <c r="W1563" s="1909"/>
      <c r="X1563" s="1909"/>
      <c r="Y1563" s="1909"/>
      <c r="Z1563" s="1909"/>
      <c r="AA1563" s="1909"/>
      <c r="AB1563" s="1909"/>
      <c r="AC1563" s="1909"/>
      <c r="AD1563" s="1909"/>
      <c r="AE1563" s="1909"/>
      <c r="AF1563" s="1909"/>
      <c r="AG1563" s="1909"/>
      <c r="AH1563" s="1909"/>
      <c r="AI1563" s="1909"/>
      <c r="AJ1563" s="1909"/>
      <c r="AK1563" s="1909"/>
      <c r="AL1563" s="1909"/>
      <c r="AM1563" s="1909"/>
      <c r="AN1563" s="1909"/>
      <c r="AO1563" s="1909"/>
      <c r="AP1563" s="1909"/>
      <c r="AQ1563" s="1909"/>
      <c r="AR1563" s="1909"/>
      <c r="AS1563" s="1909"/>
      <c r="AT1563" s="1909"/>
      <c r="AU1563" s="1909"/>
      <c r="AV1563" s="1909"/>
      <c r="AW1563" s="1909"/>
      <c r="AX1563" s="1909"/>
      <c r="AY1563" s="1909"/>
      <c r="AZ1563" s="1909"/>
      <c r="BA1563" s="1909"/>
      <c r="BB1563" s="1909"/>
      <c r="BC1563" s="1909"/>
      <c r="BD1563" s="1909"/>
      <c r="BE1563" s="1909"/>
      <c r="BF1563" s="1909"/>
      <c r="BG1563" s="1909"/>
      <c r="BH1563" s="1909"/>
      <c r="BI1563" s="1909"/>
    </row>
    <row r="1564" spans="1:61">
      <c r="A1564" s="1956"/>
      <c r="B1564" s="1955"/>
      <c r="C1564" s="1955"/>
      <c r="D1564" s="1955"/>
      <c r="E1564" s="1955"/>
      <c r="F1564" s="1955"/>
      <c r="G1564" s="1955"/>
      <c r="H1564" s="1909"/>
      <c r="I1564" s="1909"/>
      <c r="J1564" s="1909"/>
      <c r="K1564" s="1909"/>
      <c r="L1564" s="1909"/>
      <c r="M1564" s="1909"/>
      <c r="N1564" s="1909"/>
      <c r="O1564" s="1909"/>
      <c r="P1564" s="1909"/>
      <c r="Q1564" s="1909"/>
      <c r="R1564" s="1909"/>
      <c r="S1564" s="1909"/>
      <c r="T1564" s="1909"/>
      <c r="U1564" s="1909"/>
      <c r="V1564" s="1909"/>
      <c r="W1564" s="1909"/>
      <c r="X1564" s="1909"/>
      <c r="Y1564" s="1909"/>
      <c r="Z1564" s="1909"/>
      <c r="AA1564" s="1909"/>
      <c r="AB1564" s="1909"/>
      <c r="AC1564" s="1909"/>
      <c r="AD1564" s="1909"/>
      <c r="AE1564" s="1909"/>
      <c r="AF1564" s="1909"/>
      <c r="AG1564" s="1909"/>
      <c r="AH1564" s="1909"/>
      <c r="AI1564" s="1909"/>
      <c r="AJ1564" s="1909"/>
      <c r="AK1564" s="1909"/>
      <c r="AL1564" s="1909"/>
      <c r="AM1564" s="1909"/>
      <c r="AN1564" s="1909"/>
      <c r="AO1564" s="1909"/>
      <c r="AP1564" s="1909"/>
      <c r="AQ1564" s="1909"/>
      <c r="AR1564" s="1909"/>
      <c r="AS1564" s="1909"/>
      <c r="AT1564" s="1909"/>
      <c r="AU1564" s="1909"/>
      <c r="AV1564" s="1909"/>
      <c r="AW1564" s="1909"/>
      <c r="AX1564" s="1909"/>
      <c r="AY1564" s="1909"/>
      <c r="AZ1564" s="1909"/>
      <c r="BA1564" s="1909"/>
      <c r="BB1564" s="1909"/>
      <c r="BC1564" s="1909"/>
      <c r="BD1564" s="1909"/>
      <c r="BE1564" s="1909"/>
      <c r="BF1564" s="1909"/>
      <c r="BG1564" s="1909"/>
      <c r="BH1564" s="1909"/>
      <c r="BI1564" s="1909"/>
    </row>
    <row r="1565" spans="1:61">
      <c r="A1565" s="1956"/>
      <c r="B1565" s="1955"/>
      <c r="C1565" s="1955"/>
      <c r="D1565" s="1955"/>
      <c r="E1565" s="1955"/>
      <c r="F1565" s="1955"/>
      <c r="G1565" s="1955"/>
      <c r="H1565" s="1909"/>
      <c r="I1565" s="1909"/>
      <c r="J1565" s="1909"/>
      <c r="K1565" s="1909"/>
      <c r="L1565" s="1909"/>
      <c r="M1565" s="1909"/>
      <c r="N1565" s="1909"/>
      <c r="O1565" s="1909"/>
      <c r="P1565" s="1909"/>
      <c r="Q1565" s="1909"/>
      <c r="R1565" s="1909"/>
      <c r="S1565" s="1909"/>
      <c r="T1565" s="1909"/>
      <c r="U1565" s="1909"/>
      <c r="V1565" s="1909"/>
      <c r="W1565" s="1909"/>
      <c r="X1565" s="1909"/>
      <c r="Y1565" s="1909"/>
      <c r="Z1565" s="1909"/>
      <c r="AA1565" s="1909"/>
      <c r="AB1565" s="1909"/>
      <c r="AC1565" s="1909"/>
      <c r="AD1565" s="1909"/>
      <c r="AE1565" s="1909"/>
      <c r="AF1565" s="1909"/>
      <c r="AG1565" s="1909"/>
      <c r="AH1565" s="1909"/>
      <c r="AI1565" s="1909"/>
      <c r="AJ1565" s="1909"/>
      <c r="AK1565" s="1909"/>
      <c r="AL1565" s="1909"/>
      <c r="AM1565" s="1909"/>
      <c r="AN1565" s="1909"/>
      <c r="AO1565" s="1909"/>
      <c r="AP1565" s="1909"/>
      <c r="AQ1565" s="1909"/>
      <c r="AR1565" s="1909"/>
      <c r="AS1565" s="1909"/>
      <c r="AT1565" s="1909"/>
      <c r="AU1565" s="1909"/>
      <c r="AV1565" s="1909"/>
      <c r="AW1565" s="1909"/>
      <c r="AX1565" s="1909"/>
      <c r="AY1565" s="1909"/>
      <c r="AZ1565" s="1909"/>
      <c r="BA1565" s="1909"/>
      <c r="BB1565" s="1909"/>
      <c r="BC1565" s="1909"/>
      <c r="BD1565" s="1909"/>
      <c r="BE1565" s="1909"/>
      <c r="BF1565" s="1909"/>
      <c r="BG1565" s="1909"/>
      <c r="BH1565" s="1909"/>
      <c r="BI1565" s="1909"/>
    </row>
    <row r="1566" spans="1:61">
      <c r="A1566" s="1956"/>
      <c r="B1566" s="1955"/>
      <c r="C1566" s="1955"/>
      <c r="D1566" s="1955"/>
      <c r="E1566" s="1955"/>
      <c r="F1566" s="1955"/>
      <c r="G1566" s="1955"/>
      <c r="H1566" s="1909"/>
      <c r="I1566" s="1909"/>
      <c r="J1566" s="1909"/>
      <c r="K1566" s="1909"/>
      <c r="L1566" s="1909"/>
      <c r="M1566" s="1909"/>
      <c r="N1566" s="1909"/>
      <c r="O1566" s="1909"/>
      <c r="P1566" s="1909"/>
      <c r="Q1566" s="1909"/>
      <c r="R1566" s="1909"/>
      <c r="S1566" s="1909"/>
      <c r="T1566" s="1909"/>
      <c r="U1566" s="1909"/>
      <c r="V1566" s="1909"/>
      <c r="W1566" s="1909"/>
      <c r="X1566" s="1909"/>
      <c r="Y1566" s="1909"/>
      <c r="Z1566" s="1909"/>
      <c r="AA1566" s="1909"/>
      <c r="AB1566" s="1909"/>
      <c r="AC1566" s="1909"/>
      <c r="AD1566" s="1909"/>
      <c r="AE1566" s="1909"/>
      <c r="AF1566" s="1909"/>
      <c r="AG1566" s="1909"/>
      <c r="AH1566" s="1909"/>
      <c r="AI1566" s="1909"/>
      <c r="AJ1566" s="1909"/>
      <c r="AK1566" s="1909"/>
      <c r="AL1566" s="1909"/>
      <c r="AM1566" s="1909"/>
      <c r="AN1566" s="1909"/>
      <c r="AO1566" s="1909"/>
      <c r="AP1566" s="1909"/>
      <c r="AQ1566" s="1909"/>
      <c r="AR1566" s="1909"/>
      <c r="AS1566" s="1909"/>
      <c r="AT1566" s="1909"/>
      <c r="AU1566" s="1909"/>
      <c r="AV1566" s="1909"/>
      <c r="AW1566" s="1909"/>
      <c r="AX1566" s="1909"/>
      <c r="AY1566" s="1909"/>
      <c r="AZ1566" s="1909"/>
      <c r="BA1566" s="1909"/>
      <c r="BB1566" s="1909"/>
      <c r="BC1566" s="1909"/>
      <c r="BD1566" s="1909"/>
      <c r="BE1566" s="1909"/>
      <c r="BF1566" s="1909"/>
      <c r="BG1566" s="1909"/>
      <c r="BH1566" s="1909"/>
      <c r="BI1566" s="1909"/>
    </row>
    <row r="1567" spans="1:61">
      <c r="A1567" s="1956"/>
      <c r="B1567" s="1955"/>
      <c r="C1567" s="1955"/>
      <c r="D1567" s="1955"/>
      <c r="E1567" s="1955"/>
      <c r="F1567" s="1955"/>
      <c r="G1567" s="1955"/>
      <c r="H1567" s="1909"/>
      <c r="I1567" s="1909"/>
      <c r="J1567" s="1909"/>
      <c r="K1567" s="1909"/>
      <c r="L1567" s="1909"/>
      <c r="M1567" s="1909"/>
      <c r="N1567" s="1909"/>
      <c r="O1567" s="1909"/>
      <c r="P1567" s="1909"/>
      <c r="Q1567" s="1909"/>
      <c r="R1567" s="1909"/>
      <c r="S1567" s="1909"/>
      <c r="T1567" s="1909"/>
      <c r="U1567" s="1909"/>
      <c r="V1567" s="1909"/>
      <c r="W1567" s="1909"/>
      <c r="X1567" s="1909"/>
      <c r="Y1567" s="1909"/>
      <c r="Z1567" s="1909"/>
      <c r="AA1567" s="1909"/>
      <c r="AB1567" s="1909"/>
      <c r="AC1567" s="1909"/>
      <c r="AD1567" s="1909"/>
      <c r="AE1567" s="1909"/>
      <c r="AF1567" s="1909"/>
      <c r="AG1567" s="1909"/>
      <c r="AH1567" s="1909"/>
      <c r="AI1567" s="1909"/>
      <c r="AJ1567" s="1909"/>
      <c r="AK1567" s="1909"/>
      <c r="AL1567" s="1909"/>
      <c r="AM1567" s="1909"/>
      <c r="AN1567" s="1909"/>
      <c r="AO1567" s="1909"/>
      <c r="AP1567" s="1909"/>
      <c r="AQ1567" s="1909"/>
      <c r="AR1567" s="1909"/>
      <c r="AS1567" s="1909"/>
      <c r="AT1567" s="1909"/>
      <c r="AU1567" s="1909"/>
      <c r="AV1567" s="1909"/>
      <c r="AW1567" s="1909"/>
      <c r="AX1567" s="1909"/>
      <c r="AY1567" s="1909"/>
      <c r="AZ1567" s="1909"/>
      <c r="BA1567" s="1909"/>
      <c r="BB1567" s="1909"/>
      <c r="BC1567" s="1909"/>
      <c r="BD1567" s="1909"/>
      <c r="BE1567" s="1909"/>
      <c r="BF1567" s="1909"/>
      <c r="BG1567" s="1909"/>
      <c r="BH1567" s="1909"/>
      <c r="BI1567" s="1909"/>
    </row>
    <row r="1568" spans="1:61">
      <c r="A1568" s="1956"/>
      <c r="B1568" s="1955"/>
      <c r="C1568" s="1955"/>
      <c r="D1568" s="1955"/>
      <c r="E1568" s="1955"/>
      <c r="F1568" s="1955"/>
      <c r="G1568" s="1955"/>
      <c r="H1568" s="1909"/>
      <c r="I1568" s="1909"/>
      <c r="J1568" s="1909"/>
      <c r="K1568" s="1909"/>
      <c r="L1568" s="1909"/>
      <c r="M1568" s="1909"/>
      <c r="N1568" s="1909"/>
      <c r="O1568" s="1909"/>
      <c r="P1568" s="1909"/>
      <c r="Q1568" s="1909"/>
      <c r="R1568" s="1909"/>
      <c r="S1568" s="1909"/>
      <c r="T1568" s="1909"/>
      <c r="U1568" s="1909"/>
      <c r="V1568" s="1909"/>
      <c r="W1568" s="1909"/>
      <c r="X1568" s="1909"/>
      <c r="Y1568" s="1909"/>
      <c r="Z1568" s="1909"/>
      <c r="AA1568" s="1909"/>
      <c r="AB1568" s="1909"/>
      <c r="AC1568" s="1909"/>
      <c r="AD1568" s="1909"/>
      <c r="AE1568" s="1909"/>
      <c r="AF1568" s="1909"/>
      <c r="AG1568" s="1909"/>
      <c r="AH1568" s="1909"/>
      <c r="AI1568" s="1909"/>
      <c r="AJ1568" s="1909"/>
      <c r="AK1568" s="1909"/>
      <c r="AL1568" s="1909"/>
      <c r="AM1568" s="1909"/>
      <c r="AN1568" s="1909"/>
      <c r="AO1568" s="1909"/>
      <c r="AP1568" s="1909"/>
      <c r="AQ1568" s="1909"/>
      <c r="AR1568" s="1909"/>
      <c r="AS1568" s="1909"/>
      <c r="AT1568" s="1909"/>
      <c r="AU1568" s="1909"/>
      <c r="AV1568" s="1909"/>
      <c r="AW1568" s="1909"/>
      <c r="AX1568" s="1909"/>
      <c r="AY1568" s="1909"/>
      <c r="AZ1568" s="1909"/>
      <c r="BA1568" s="1909"/>
      <c r="BB1568" s="1909"/>
      <c r="BC1568" s="1909"/>
      <c r="BD1568" s="1909"/>
      <c r="BE1568" s="1909"/>
      <c r="BF1568" s="1909"/>
      <c r="BG1568" s="1909"/>
      <c r="BH1568" s="1909"/>
      <c r="BI1568" s="1909"/>
    </row>
    <row r="1569" spans="1:61">
      <c r="A1569" s="1956"/>
      <c r="B1569" s="1955"/>
      <c r="C1569" s="1955"/>
      <c r="D1569" s="1955"/>
      <c r="E1569" s="1955"/>
      <c r="F1569" s="1955"/>
      <c r="G1569" s="1955"/>
      <c r="H1569" s="1909"/>
      <c r="I1569" s="1909"/>
      <c r="J1569" s="1909"/>
      <c r="K1569" s="1909"/>
      <c r="L1569" s="1909"/>
      <c r="M1569" s="1909"/>
      <c r="N1569" s="1909"/>
      <c r="O1569" s="1909"/>
      <c r="P1569" s="1909"/>
      <c r="Q1569" s="1909"/>
      <c r="R1569" s="1909"/>
      <c r="S1569" s="1909"/>
      <c r="T1569" s="1909"/>
      <c r="U1569" s="1909"/>
      <c r="V1569" s="1909"/>
      <c r="W1569" s="1909"/>
      <c r="X1569" s="1909"/>
      <c r="Y1569" s="1909"/>
      <c r="Z1569" s="1909"/>
      <c r="AA1569" s="1909"/>
      <c r="AB1569" s="1909"/>
      <c r="AC1569" s="1909"/>
      <c r="AD1569" s="1909"/>
      <c r="AE1569" s="1909"/>
      <c r="AF1569" s="1909"/>
      <c r="AG1569" s="1909"/>
      <c r="AH1569" s="1909"/>
      <c r="AI1569" s="1909"/>
      <c r="AJ1569" s="1909"/>
      <c r="AK1569" s="1909"/>
      <c r="AL1569" s="1909"/>
      <c r="AM1569" s="1909"/>
      <c r="AN1569" s="1909"/>
      <c r="AO1569" s="1909"/>
      <c r="AP1569" s="1909"/>
      <c r="AQ1569" s="1909"/>
      <c r="AR1569" s="1909"/>
      <c r="AS1569" s="1909"/>
      <c r="AT1569" s="1909"/>
      <c r="AU1569" s="1909"/>
      <c r="AV1569" s="1909"/>
      <c r="AW1569" s="1909"/>
      <c r="AX1569" s="1909"/>
      <c r="AY1569" s="1909"/>
      <c r="AZ1569" s="1909"/>
      <c r="BA1569" s="1909"/>
      <c r="BB1569" s="1909"/>
      <c r="BC1569" s="1909"/>
      <c r="BD1569" s="1909"/>
      <c r="BE1569" s="1909"/>
      <c r="BF1569" s="1909"/>
      <c r="BG1569" s="1909"/>
      <c r="BH1569" s="1909"/>
      <c r="BI1569" s="1909"/>
    </row>
    <row r="1570" spans="1:61">
      <c r="A1570" s="1956"/>
      <c r="B1570" s="1955"/>
      <c r="C1570" s="1955"/>
      <c r="D1570" s="1955"/>
      <c r="E1570" s="1955"/>
      <c r="F1570" s="1955"/>
      <c r="G1570" s="1955"/>
      <c r="H1570" s="1909"/>
      <c r="I1570" s="1909"/>
      <c r="J1570" s="1909"/>
      <c r="K1570" s="1909"/>
      <c r="L1570" s="1909"/>
      <c r="M1570" s="1909"/>
      <c r="N1570" s="1909"/>
      <c r="O1570" s="1909"/>
      <c r="P1570" s="1909"/>
      <c r="Q1570" s="1909"/>
      <c r="R1570" s="1909"/>
      <c r="S1570" s="1909"/>
      <c r="T1570" s="1909"/>
      <c r="U1570" s="1909"/>
      <c r="V1570" s="1909"/>
      <c r="W1570" s="1909"/>
      <c r="X1570" s="1909"/>
      <c r="Y1570" s="1909"/>
      <c r="Z1570" s="1909"/>
      <c r="AA1570" s="1909"/>
      <c r="AB1570" s="1909"/>
      <c r="AC1570" s="1909"/>
      <c r="AD1570" s="1909"/>
      <c r="AE1570" s="1909"/>
      <c r="AF1570" s="1909"/>
      <c r="AG1570" s="1909"/>
      <c r="AH1570" s="1909"/>
      <c r="AI1570" s="1909"/>
      <c r="AJ1570" s="1909"/>
      <c r="AK1570" s="1909"/>
      <c r="AL1570" s="1909"/>
      <c r="AM1570" s="1909"/>
      <c r="AN1570" s="1909"/>
      <c r="AO1570" s="1909"/>
      <c r="AP1570" s="1909"/>
      <c r="AQ1570" s="1909"/>
      <c r="AR1570" s="1909"/>
      <c r="AS1570" s="1909"/>
      <c r="AT1570" s="1909"/>
      <c r="AU1570" s="1909"/>
      <c r="AV1570" s="1909"/>
      <c r="AW1570" s="1909"/>
      <c r="AX1570" s="1909"/>
      <c r="AY1570" s="1909"/>
      <c r="AZ1570" s="1909"/>
      <c r="BA1570" s="1909"/>
      <c r="BB1570" s="1909"/>
      <c r="BC1570" s="1909"/>
      <c r="BD1570" s="1909"/>
      <c r="BE1570" s="1909"/>
      <c r="BF1570" s="1909"/>
      <c r="BG1570" s="1909"/>
      <c r="BH1570" s="1909"/>
      <c r="BI1570" s="1909"/>
    </row>
    <row r="1571" spans="1:61">
      <c r="A1571" s="1956"/>
      <c r="B1571" s="1955"/>
      <c r="C1571" s="1955"/>
      <c r="D1571" s="1955"/>
      <c r="E1571" s="1955"/>
      <c r="F1571" s="1955"/>
      <c r="G1571" s="1955"/>
      <c r="H1571" s="1909"/>
      <c r="I1571" s="1909"/>
      <c r="J1571" s="1909"/>
      <c r="K1571" s="1909"/>
      <c r="L1571" s="1909"/>
      <c r="M1571" s="1909"/>
      <c r="N1571" s="1909"/>
      <c r="O1571" s="1909"/>
      <c r="P1571" s="1909"/>
      <c r="Q1571" s="1909"/>
      <c r="R1571" s="1909"/>
      <c r="S1571" s="1909"/>
      <c r="T1571" s="1909"/>
      <c r="U1571" s="1909"/>
      <c r="V1571" s="1909"/>
      <c r="W1571" s="1909"/>
      <c r="X1571" s="1909"/>
      <c r="Y1571" s="1909"/>
      <c r="Z1571" s="1909"/>
      <c r="AA1571" s="1909"/>
      <c r="AB1571" s="1909"/>
      <c r="AC1571" s="1909"/>
      <c r="AD1571" s="1909"/>
      <c r="AE1571" s="1909"/>
      <c r="AF1571" s="1909"/>
      <c r="AG1571" s="1909"/>
      <c r="AH1571" s="1909"/>
      <c r="AI1571" s="1909"/>
      <c r="AJ1571" s="1909"/>
      <c r="AK1571" s="1909"/>
      <c r="AL1571" s="1909"/>
      <c r="AM1571" s="1909"/>
      <c r="AN1571" s="1909"/>
      <c r="AO1571" s="1909"/>
      <c r="AP1571" s="1909"/>
      <c r="AQ1571" s="1909"/>
      <c r="AR1571" s="1909"/>
      <c r="AS1571" s="1909"/>
      <c r="AT1571" s="1909"/>
      <c r="AU1571" s="1909"/>
      <c r="AV1571" s="1909"/>
      <c r="AW1571" s="1909"/>
      <c r="AX1571" s="1909"/>
      <c r="AY1571" s="1909"/>
      <c r="AZ1571" s="1909"/>
      <c r="BA1571" s="1909"/>
      <c r="BB1571" s="1909"/>
      <c r="BC1571" s="1909"/>
      <c r="BD1571" s="1909"/>
      <c r="BE1571" s="1909"/>
      <c r="BF1571" s="1909"/>
      <c r="BG1571" s="1909"/>
      <c r="BH1571" s="1909"/>
      <c r="BI1571" s="1909"/>
    </row>
    <row r="1572" spans="1:61">
      <c r="A1572" s="1956"/>
      <c r="B1572" s="1955"/>
      <c r="C1572" s="1955"/>
      <c r="D1572" s="1955"/>
      <c r="E1572" s="1955"/>
      <c r="F1572" s="1955"/>
      <c r="G1572" s="1955"/>
      <c r="H1572" s="1909"/>
      <c r="I1572" s="1909"/>
      <c r="J1572" s="1909"/>
      <c r="K1572" s="1909"/>
      <c r="L1572" s="1909"/>
      <c r="M1572" s="1909"/>
      <c r="N1572" s="1909"/>
      <c r="O1572" s="1909"/>
      <c r="P1572" s="1909"/>
      <c r="Q1572" s="1909"/>
      <c r="R1572" s="1909"/>
      <c r="S1572" s="1909"/>
      <c r="T1572" s="1909"/>
      <c r="U1572" s="1909"/>
      <c r="V1572" s="1909"/>
      <c r="W1572" s="1909"/>
      <c r="X1572" s="1909"/>
      <c r="Y1572" s="1909"/>
      <c r="Z1572" s="1909"/>
      <c r="AA1572" s="1909"/>
      <c r="AB1572" s="1909"/>
      <c r="AC1572" s="1909"/>
      <c r="AD1572" s="1909"/>
      <c r="AE1572" s="1909"/>
      <c r="AF1572" s="1909"/>
      <c r="AG1572" s="1909"/>
      <c r="AH1572" s="1909"/>
      <c r="AI1572" s="1909"/>
      <c r="AJ1572" s="1909"/>
      <c r="AK1572" s="1909"/>
      <c r="AL1572" s="1909"/>
      <c r="AM1572" s="1909"/>
      <c r="AN1572" s="1909"/>
      <c r="AO1572" s="1909"/>
      <c r="AP1572" s="1909"/>
      <c r="AQ1572" s="1909"/>
      <c r="AR1572" s="1909"/>
      <c r="AS1572" s="1909"/>
      <c r="AT1572" s="1909"/>
      <c r="AU1572" s="1909"/>
      <c r="AV1572" s="1909"/>
      <c r="AW1572" s="1909"/>
      <c r="AX1572" s="1909"/>
      <c r="AY1572" s="1909"/>
      <c r="AZ1572" s="1909"/>
      <c r="BA1572" s="1909"/>
      <c r="BB1572" s="1909"/>
      <c r="BC1572" s="1909"/>
      <c r="BD1572" s="1909"/>
      <c r="BE1572" s="1909"/>
      <c r="BF1572" s="1909"/>
      <c r="BG1572" s="1909"/>
      <c r="BH1572" s="1909"/>
      <c r="BI1572" s="1909"/>
    </row>
    <row r="1573" spans="1:61">
      <c r="A1573" s="1956"/>
      <c r="B1573" s="1955"/>
      <c r="C1573" s="1955"/>
      <c r="D1573" s="1955"/>
      <c r="E1573" s="1955"/>
      <c r="F1573" s="1955"/>
      <c r="G1573" s="1955"/>
      <c r="H1573" s="1909"/>
      <c r="I1573" s="1909"/>
      <c r="J1573" s="1909"/>
      <c r="K1573" s="1909"/>
      <c r="L1573" s="1909"/>
      <c r="M1573" s="1909"/>
      <c r="N1573" s="1909"/>
      <c r="O1573" s="1909"/>
      <c r="P1573" s="1909"/>
      <c r="Q1573" s="1909"/>
      <c r="R1573" s="1909"/>
      <c r="S1573" s="1909"/>
      <c r="T1573" s="1909"/>
      <c r="U1573" s="1909"/>
      <c r="V1573" s="1909"/>
      <c r="W1573" s="1909"/>
      <c r="X1573" s="1909"/>
      <c r="Y1573" s="1909"/>
      <c r="Z1573" s="1909"/>
      <c r="AA1573" s="1909"/>
      <c r="AB1573" s="1909"/>
      <c r="AC1573" s="1909"/>
      <c r="AD1573" s="1909"/>
      <c r="AE1573" s="1909"/>
      <c r="AF1573" s="1909"/>
      <c r="AG1573" s="1909"/>
      <c r="AH1573" s="1909"/>
      <c r="AI1573" s="1909"/>
      <c r="AJ1573" s="1909"/>
      <c r="AK1573" s="1909"/>
      <c r="AL1573" s="1909"/>
      <c r="AM1573" s="1909"/>
      <c r="AN1573" s="1909"/>
      <c r="AO1573" s="1909"/>
      <c r="AP1573" s="1909"/>
      <c r="AQ1573" s="1909"/>
      <c r="AR1573" s="1909"/>
      <c r="AS1573" s="1909"/>
      <c r="AT1573" s="1909"/>
      <c r="AU1573" s="1909"/>
      <c r="AV1573" s="1909"/>
      <c r="AW1573" s="1909"/>
      <c r="AX1573" s="1909"/>
      <c r="AY1573" s="1909"/>
      <c r="AZ1573" s="1909"/>
      <c r="BA1573" s="1909"/>
      <c r="BB1573" s="1909"/>
      <c r="BC1573" s="1909"/>
      <c r="BD1573" s="1909"/>
      <c r="BE1573" s="1909"/>
      <c r="BF1573" s="1909"/>
      <c r="BG1573" s="1909"/>
      <c r="BH1573" s="1909"/>
      <c r="BI1573" s="1909"/>
    </row>
    <row r="1574" spans="1:61">
      <c r="A1574" s="1956"/>
      <c r="B1574" s="1955"/>
      <c r="C1574" s="1955"/>
      <c r="D1574" s="1955"/>
      <c r="E1574" s="1955"/>
      <c r="F1574" s="1955"/>
      <c r="G1574" s="1955"/>
      <c r="H1574" s="1909"/>
      <c r="I1574" s="1909"/>
      <c r="J1574" s="1909"/>
      <c r="K1574" s="1909"/>
      <c r="L1574" s="1909"/>
      <c r="M1574" s="1909"/>
      <c r="N1574" s="1909"/>
      <c r="O1574" s="1909"/>
      <c r="P1574" s="1909"/>
      <c r="Q1574" s="1909"/>
      <c r="R1574" s="1909"/>
      <c r="S1574" s="1909"/>
      <c r="T1574" s="1909"/>
      <c r="U1574" s="1909"/>
      <c r="V1574" s="1909"/>
      <c r="W1574" s="1909"/>
      <c r="X1574" s="1909"/>
      <c r="Y1574" s="1909"/>
      <c r="Z1574" s="1909"/>
      <c r="AA1574" s="1909"/>
      <c r="AB1574" s="1909"/>
      <c r="AC1574" s="1909"/>
      <c r="AD1574" s="1909"/>
      <c r="AE1574" s="1909"/>
      <c r="AF1574" s="1909"/>
      <c r="AG1574" s="1909"/>
      <c r="AH1574" s="1909"/>
      <c r="AI1574" s="1909"/>
      <c r="AJ1574" s="1909"/>
      <c r="AK1574" s="1909"/>
      <c r="AL1574" s="1909"/>
      <c r="AM1574" s="1909"/>
      <c r="AN1574" s="1909"/>
      <c r="AO1574" s="1909"/>
      <c r="AP1574" s="1909"/>
      <c r="AQ1574" s="1909"/>
      <c r="AR1574" s="1909"/>
      <c r="AS1574" s="1909"/>
      <c r="AT1574" s="1909"/>
      <c r="AU1574" s="1909"/>
      <c r="AV1574" s="1909"/>
      <c r="AW1574" s="1909"/>
      <c r="AX1574" s="1909"/>
      <c r="AY1574" s="1909"/>
      <c r="AZ1574" s="1909"/>
      <c r="BA1574" s="1909"/>
      <c r="BB1574" s="1909"/>
      <c r="BC1574" s="1909"/>
      <c r="BD1574" s="1909"/>
      <c r="BE1574" s="1909"/>
      <c r="BF1574" s="1909"/>
      <c r="BG1574" s="1909"/>
      <c r="BH1574" s="1909"/>
      <c r="BI1574" s="1909"/>
    </row>
    <row r="1575" spans="1:61">
      <c r="A1575" s="1956"/>
      <c r="B1575" s="1955"/>
      <c r="C1575" s="1955"/>
      <c r="D1575" s="1955"/>
      <c r="E1575" s="1955"/>
      <c r="F1575" s="1955"/>
      <c r="G1575" s="1955"/>
      <c r="H1575" s="1909"/>
      <c r="I1575" s="1909"/>
      <c r="J1575" s="1909"/>
      <c r="K1575" s="1909"/>
      <c r="L1575" s="1909"/>
      <c r="M1575" s="1909"/>
      <c r="N1575" s="1909"/>
      <c r="O1575" s="1909"/>
      <c r="P1575" s="1909"/>
      <c r="Q1575" s="1909"/>
      <c r="R1575" s="1909"/>
      <c r="S1575" s="1909"/>
      <c r="T1575" s="1909"/>
      <c r="U1575" s="1909"/>
      <c r="V1575" s="1909"/>
      <c r="W1575" s="1909"/>
      <c r="X1575" s="1909"/>
      <c r="Y1575" s="1909"/>
      <c r="Z1575" s="1909"/>
      <c r="AA1575" s="1909"/>
      <c r="AB1575" s="1909"/>
      <c r="AC1575" s="1909"/>
      <c r="AD1575" s="1909"/>
      <c r="AE1575" s="1909"/>
      <c r="AF1575" s="1909"/>
      <c r="AG1575" s="1909"/>
      <c r="AH1575" s="1909"/>
      <c r="AI1575" s="1909"/>
      <c r="AJ1575" s="1909"/>
      <c r="AK1575" s="1909"/>
      <c r="AL1575" s="1909"/>
      <c r="AM1575" s="1909"/>
      <c r="AN1575" s="1909"/>
      <c r="AO1575" s="1909"/>
      <c r="AP1575" s="1909"/>
      <c r="AQ1575" s="1909"/>
      <c r="AR1575" s="1909"/>
      <c r="AS1575" s="1909"/>
      <c r="AT1575" s="1909"/>
      <c r="AU1575" s="1909"/>
      <c r="AV1575" s="1909"/>
      <c r="AW1575" s="1909"/>
      <c r="AX1575" s="1909"/>
      <c r="AY1575" s="1909"/>
      <c r="AZ1575" s="1909"/>
      <c r="BA1575" s="1909"/>
      <c r="BB1575" s="1909"/>
      <c r="BC1575" s="1909"/>
      <c r="BD1575" s="1909"/>
      <c r="BE1575" s="1909"/>
      <c r="BF1575" s="1909"/>
      <c r="BG1575" s="1909"/>
      <c r="BH1575" s="1909"/>
      <c r="BI1575" s="1909"/>
    </row>
  </sheetData>
  <sheetProtection password="C797" sheet="1" objects="1" scenarios="1"/>
  <protectedRanges>
    <protectedRange sqref="E12" name="Range2"/>
    <protectedRange sqref="E8:E10" name="Range1"/>
  </protectedRanges>
  <mergeCells count="4">
    <mergeCell ref="B9:B10"/>
    <mergeCell ref="E9:E10"/>
    <mergeCell ref="B12:B16"/>
    <mergeCell ref="E12:E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51"/>
  <sheetViews>
    <sheetView workbookViewId="0">
      <selection activeCell="D12" sqref="D12"/>
    </sheetView>
  </sheetViews>
  <sheetFormatPr defaultRowHeight="13.2"/>
  <cols>
    <col min="1" max="1" width="3.33203125" customWidth="1"/>
    <col min="2" max="2" width="40.5546875" customWidth="1"/>
    <col min="3" max="6" width="18.6640625" customWidth="1"/>
    <col min="7" max="7" width="4.44140625" customWidth="1"/>
    <col min="8" max="8" width="3.88671875" customWidth="1"/>
  </cols>
  <sheetData>
    <row r="1" spans="1:66" ht="15.6">
      <c r="A1" s="3"/>
      <c r="B1" s="1923" t="s">
        <v>638</v>
      </c>
      <c r="C1" s="3"/>
      <c r="D1" s="3"/>
      <c r="E1" s="3"/>
      <c r="F1" s="3"/>
      <c r="G1" s="3"/>
      <c r="H1" s="3"/>
      <c r="I1" s="1909"/>
      <c r="J1" s="1909"/>
      <c r="K1" s="1909"/>
      <c r="L1" s="1909"/>
      <c r="M1" s="1909"/>
      <c r="N1" s="1909"/>
      <c r="O1" s="1909"/>
      <c r="P1" s="1909"/>
      <c r="Q1" s="1909"/>
      <c r="R1" s="1909"/>
      <c r="S1" s="1909"/>
      <c r="T1" s="1909"/>
      <c r="U1" s="1909"/>
      <c r="V1" s="1909"/>
      <c r="W1" s="1909"/>
      <c r="X1" s="1909"/>
      <c r="Y1" s="1909"/>
      <c r="Z1" s="1909"/>
      <c r="AA1" s="1909"/>
      <c r="AB1" s="1909"/>
      <c r="AC1" s="1909"/>
      <c r="AD1" s="1909"/>
      <c r="AE1" s="1909"/>
      <c r="AF1" s="1909"/>
      <c r="AG1" s="1909"/>
      <c r="AH1" s="1909"/>
      <c r="AI1" s="1909"/>
      <c r="AJ1" s="1909"/>
      <c r="AK1" s="1909"/>
      <c r="AL1" s="1909"/>
      <c r="AM1" s="1909"/>
      <c r="AN1" s="1909"/>
      <c r="AO1" s="1909"/>
      <c r="AP1" s="1909"/>
      <c r="AQ1" s="1909"/>
      <c r="AR1" s="1909"/>
      <c r="AS1" s="1909"/>
      <c r="AT1" s="1909"/>
      <c r="AU1" s="1909"/>
      <c r="AV1" s="1909"/>
      <c r="AW1" s="1909"/>
      <c r="AX1" s="1909"/>
      <c r="AY1" s="1909"/>
      <c r="AZ1" s="1909"/>
      <c r="BA1" s="1909"/>
      <c r="BB1" s="1909"/>
      <c r="BC1" s="1909"/>
      <c r="BD1" s="1909"/>
      <c r="BE1" s="1909"/>
      <c r="BF1" s="1909"/>
      <c r="BG1" s="1909"/>
      <c r="BH1" s="1909"/>
      <c r="BI1" s="1909"/>
      <c r="BJ1" s="1909"/>
      <c r="BK1" s="1909"/>
      <c r="BL1" s="1909"/>
      <c r="BM1" s="1909"/>
      <c r="BN1" s="1909"/>
    </row>
    <row r="2" spans="1:66" ht="13.8" thickBot="1">
      <c r="A2" s="3"/>
      <c r="B2" s="3"/>
      <c r="C2" s="3"/>
      <c r="D2" s="3"/>
      <c r="E2" s="3"/>
      <c r="F2" s="3"/>
      <c r="G2" s="3"/>
      <c r="H2" s="3"/>
      <c r="I2" s="1909"/>
      <c r="J2" s="1909"/>
      <c r="K2" s="1909"/>
      <c r="L2" s="1909"/>
      <c r="M2" s="1909"/>
      <c r="N2" s="1909"/>
      <c r="O2" s="1909"/>
      <c r="P2" s="1909"/>
      <c r="Q2" s="1909"/>
      <c r="R2" s="1909"/>
      <c r="S2" s="1909"/>
      <c r="T2" s="1909"/>
      <c r="U2" s="1909"/>
      <c r="V2" s="1909"/>
      <c r="W2" s="1909"/>
      <c r="X2" s="1909"/>
      <c r="Y2" s="1909"/>
      <c r="Z2" s="1909"/>
      <c r="AA2" s="1909"/>
      <c r="AB2" s="1909"/>
      <c r="AC2" s="1909"/>
      <c r="AD2" s="1909"/>
      <c r="AE2" s="1909"/>
      <c r="AF2" s="1909"/>
      <c r="AG2" s="1909"/>
      <c r="AH2" s="1909"/>
      <c r="AI2" s="1909"/>
      <c r="AJ2" s="1909"/>
      <c r="AK2" s="1909"/>
      <c r="AL2" s="1909"/>
      <c r="AM2" s="1909"/>
      <c r="AN2" s="1909"/>
      <c r="AO2" s="1909"/>
      <c r="AP2" s="1909"/>
      <c r="AQ2" s="1909"/>
      <c r="AR2" s="1909"/>
      <c r="AS2" s="1909"/>
      <c r="AT2" s="1909"/>
      <c r="AU2" s="1909"/>
      <c r="AV2" s="1909"/>
      <c r="AW2" s="1909"/>
      <c r="AX2" s="1909"/>
      <c r="AY2" s="1909"/>
      <c r="AZ2" s="1909"/>
      <c r="BA2" s="1909"/>
      <c r="BB2" s="1909"/>
      <c r="BC2" s="1909"/>
      <c r="BD2" s="1909"/>
      <c r="BE2" s="1909"/>
      <c r="BF2" s="1909"/>
      <c r="BG2" s="1909"/>
      <c r="BH2" s="1909"/>
      <c r="BI2" s="1909"/>
      <c r="BJ2" s="1909"/>
      <c r="BK2" s="1909"/>
      <c r="BL2" s="1909"/>
      <c r="BM2" s="1909"/>
      <c r="BN2" s="1909"/>
    </row>
    <row r="3" spans="1:66" ht="13.8" thickBot="1">
      <c r="A3" s="3"/>
      <c r="B3" s="1879" t="s">
        <v>2793</v>
      </c>
      <c r="C3" s="1959"/>
      <c r="D3" s="1960" t="s">
        <v>166</v>
      </c>
      <c r="E3" s="1928" t="str">
        <f>'1 Summary'!$G$2</f>
        <v/>
      </c>
      <c r="F3" s="1961"/>
      <c r="G3" s="3"/>
      <c r="H3" s="1930"/>
      <c r="I3" s="1909"/>
      <c r="J3" s="1909"/>
      <c r="K3" s="1909"/>
      <c r="L3" s="1909"/>
      <c r="M3" s="1909"/>
      <c r="N3" s="1909"/>
      <c r="O3" s="1909"/>
      <c r="P3" s="1909"/>
      <c r="Q3" s="1909"/>
      <c r="R3" s="1909"/>
      <c r="S3" s="1909"/>
      <c r="T3" s="1909"/>
      <c r="U3" s="1909"/>
      <c r="V3" s="1909"/>
      <c r="W3" s="1909"/>
      <c r="X3" s="1909"/>
      <c r="Y3" s="1909"/>
      <c r="Z3" s="1909"/>
      <c r="AA3" s="1909"/>
      <c r="AB3" s="1909"/>
      <c r="AC3" s="1909"/>
      <c r="AD3" s="1909"/>
      <c r="AE3" s="1909"/>
      <c r="AF3" s="1909"/>
      <c r="AG3" s="1909"/>
      <c r="AH3" s="1909"/>
      <c r="AI3" s="1909"/>
      <c r="AJ3" s="1909"/>
      <c r="AK3" s="1909"/>
      <c r="AL3" s="1909"/>
      <c r="AM3" s="1909"/>
      <c r="AN3" s="1909"/>
      <c r="AO3" s="1909"/>
      <c r="AP3" s="1909"/>
      <c r="AQ3" s="1909"/>
      <c r="AR3" s="1909"/>
      <c r="AS3" s="1909"/>
      <c r="AT3" s="1909"/>
      <c r="AU3" s="1909"/>
      <c r="AV3" s="1909"/>
      <c r="AW3" s="1909"/>
      <c r="AX3" s="1909"/>
      <c r="AY3" s="1909"/>
      <c r="AZ3" s="1909"/>
      <c r="BA3" s="1909"/>
      <c r="BB3" s="1909"/>
      <c r="BC3" s="1909"/>
      <c r="BD3" s="1909"/>
      <c r="BE3" s="1909"/>
      <c r="BF3" s="1909"/>
      <c r="BG3" s="1909"/>
      <c r="BH3" s="1909"/>
      <c r="BI3" s="1909"/>
      <c r="BJ3" s="1909"/>
      <c r="BK3" s="1909"/>
      <c r="BL3" s="1909"/>
      <c r="BM3" s="1909"/>
      <c r="BN3" s="1909"/>
    </row>
    <row r="4" spans="1:66" ht="13.8" thickBot="1">
      <c r="A4" s="3"/>
      <c r="B4" s="1879" t="s">
        <v>2794</v>
      </c>
      <c r="C4" s="1962"/>
      <c r="D4" s="1963" t="s">
        <v>669</v>
      </c>
      <c r="E4" s="1931">
        <f>'1 Summary'!G3</f>
        <v>0</v>
      </c>
      <c r="F4" s="67"/>
      <c r="G4" s="3"/>
      <c r="H4" s="16"/>
      <c r="I4" s="1909"/>
      <c r="J4" s="1909"/>
      <c r="K4" s="1909"/>
      <c r="L4" s="1909"/>
      <c r="M4" s="1909"/>
      <c r="N4" s="1909"/>
      <c r="O4" s="1909"/>
      <c r="P4" s="1909"/>
      <c r="Q4" s="1909"/>
      <c r="R4" s="1909"/>
      <c r="S4" s="1909"/>
      <c r="T4" s="1909"/>
      <c r="U4" s="1909"/>
      <c r="V4" s="1909"/>
      <c r="W4" s="1909"/>
      <c r="X4" s="1909"/>
      <c r="Y4" s="1909"/>
      <c r="Z4" s="1909"/>
      <c r="AA4" s="1909"/>
      <c r="AB4" s="1909"/>
      <c r="AC4" s="1909"/>
      <c r="AD4" s="1909"/>
      <c r="AE4" s="1909"/>
      <c r="AF4" s="1909"/>
      <c r="AG4" s="1909"/>
      <c r="AH4" s="1909"/>
      <c r="AI4" s="1909"/>
      <c r="AJ4" s="1909"/>
      <c r="AK4" s="1909"/>
      <c r="AL4" s="1909"/>
      <c r="AM4" s="1909"/>
      <c r="AN4" s="1909"/>
      <c r="AO4" s="1909"/>
      <c r="AP4" s="1909"/>
      <c r="AQ4" s="1909"/>
      <c r="AR4" s="1909"/>
      <c r="AS4" s="1909"/>
      <c r="AT4" s="1909"/>
      <c r="AU4" s="1909"/>
      <c r="AV4" s="1909"/>
      <c r="AW4" s="1909"/>
      <c r="AX4" s="1909"/>
      <c r="AY4" s="1909"/>
      <c r="AZ4" s="1909"/>
      <c r="BA4" s="1909"/>
      <c r="BB4" s="1909"/>
      <c r="BC4" s="1909"/>
      <c r="BD4" s="1909"/>
      <c r="BE4" s="1909"/>
      <c r="BF4" s="1909"/>
      <c r="BG4" s="1909"/>
      <c r="BH4" s="1909"/>
      <c r="BI4" s="1909"/>
      <c r="BJ4" s="1909"/>
      <c r="BK4" s="1909"/>
      <c r="BL4" s="1909"/>
      <c r="BM4" s="1909"/>
      <c r="BN4" s="1909"/>
    </row>
    <row r="5" spans="1:66">
      <c r="A5" s="3"/>
      <c r="B5" s="1964"/>
      <c r="C5" s="1962"/>
      <c r="D5" s="1962"/>
      <c r="E5" s="3"/>
      <c r="F5" s="67"/>
      <c r="G5" s="67"/>
      <c r="H5" s="16"/>
      <c r="I5" s="1909"/>
      <c r="J5" s="1909"/>
      <c r="K5" s="1909"/>
      <c r="L5" s="1909"/>
      <c r="M5" s="1909"/>
      <c r="N5" s="1909"/>
      <c r="O5" s="1909"/>
      <c r="P5" s="1909"/>
      <c r="Q5" s="1909"/>
      <c r="R5" s="1909"/>
      <c r="S5" s="1909"/>
      <c r="T5" s="1909"/>
      <c r="U5" s="1909"/>
      <c r="V5" s="1909"/>
      <c r="W5" s="1909"/>
      <c r="X5" s="1909"/>
      <c r="Y5" s="1909"/>
      <c r="Z5" s="1909"/>
      <c r="AA5" s="1909"/>
      <c r="AB5" s="1909"/>
      <c r="AC5" s="1909"/>
      <c r="AD5" s="1909"/>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909"/>
      <c r="BA5" s="1909"/>
      <c r="BB5" s="1909"/>
      <c r="BC5" s="1909"/>
      <c r="BD5" s="1909"/>
      <c r="BE5" s="1909"/>
      <c r="BF5" s="1909"/>
      <c r="BG5" s="1909"/>
      <c r="BH5" s="1909"/>
      <c r="BI5" s="1909"/>
      <c r="BJ5" s="1909"/>
      <c r="BK5" s="1909"/>
      <c r="BL5" s="1909"/>
      <c r="BM5" s="1909"/>
      <c r="BN5" s="1909"/>
    </row>
    <row r="6" spans="1:66">
      <c r="A6" s="3"/>
      <c r="B6" s="1964" t="s">
        <v>2795</v>
      </c>
      <c r="C6" s="1962"/>
      <c r="D6" s="1962"/>
      <c r="E6" s="3"/>
      <c r="F6" s="67"/>
      <c r="G6" s="67"/>
      <c r="H6" s="16"/>
      <c r="I6" s="1909"/>
      <c r="J6" s="1909"/>
      <c r="K6" s="1909"/>
      <c r="L6" s="1909"/>
      <c r="M6" s="1909"/>
      <c r="N6" s="1909"/>
      <c r="O6" s="1909"/>
      <c r="P6" s="1909"/>
      <c r="Q6" s="1909"/>
      <c r="R6" s="1909"/>
      <c r="S6" s="1909"/>
      <c r="T6" s="1909"/>
      <c r="U6" s="1909"/>
      <c r="V6" s="1909"/>
      <c r="W6" s="1909"/>
      <c r="X6" s="1909"/>
      <c r="Y6" s="1909"/>
      <c r="Z6" s="1909"/>
      <c r="AA6" s="1909"/>
      <c r="AB6" s="1909"/>
      <c r="AC6" s="1909"/>
      <c r="AD6" s="1909"/>
      <c r="AE6" s="1909"/>
      <c r="AF6" s="1909"/>
      <c r="AG6" s="1909"/>
      <c r="AH6" s="1909"/>
      <c r="AI6" s="1909"/>
      <c r="AJ6" s="1909"/>
      <c r="AK6" s="1909"/>
      <c r="AL6" s="1909"/>
      <c r="AM6" s="1909"/>
      <c r="AN6" s="1909"/>
      <c r="AO6" s="1909"/>
      <c r="AP6" s="1909"/>
      <c r="AQ6" s="1909"/>
      <c r="AR6" s="1909"/>
      <c r="AS6" s="1909"/>
      <c r="AT6" s="1909"/>
      <c r="AU6" s="1909"/>
      <c r="AV6" s="1909"/>
      <c r="AW6" s="1909"/>
      <c r="AX6" s="1909"/>
      <c r="AY6" s="1909"/>
      <c r="AZ6" s="1909"/>
      <c r="BA6" s="1909"/>
      <c r="BB6" s="1909"/>
      <c r="BC6" s="1909"/>
      <c r="BD6" s="1909"/>
      <c r="BE6" s="1909"/>
      <c r="BF6" s="1909"/>
      <c r="BG6" s="1909"/>
      <c r="BH6" s="1909"/>
      <c r="BI6" s="1909"/>
      <c r="BJ6" s="1909"/>
      <c r="BK6" s="1909"/>
      <c r="BL6" s="1909"/>
      <c r="BM6" s="1909"/>
      <c r="BN6" s="1909"/>
    </row>
    <row r="7" spans="1:66">
      <c r="A7" s="3"/>
      <c r="B7" s="1965"/>
      <c r="C7" s="1962"/>
      <c r="D7" s="1962"/>
      <c r="E7" s="3"/>
      <c r="F7" s="67"/>
      <c r="G7" s="67"/>
      <c r="H7" s="16"/>
      <c r="I7" s="1909"/>
      <c r="J7" s="1909"/>
      <c r="K7" s="1909"/>
      <c r="L7" s="1909"/>
      <c r="M7" s="1909"/>
      <c r="N7" s="1909"/>
      <c r="O7" s="1909"/>
      <c r="P7" s="1909"/>
      <c r="Q7" s="1909"/>
      <c r="R7" s="1909"/>
      <c r="S7" s="1909"/>
      <c r="T7" s="1909"/>
      <c r="U7" s="1909"/>
      <c r="V7" s="1909"/>
      <c r="W7" s="1909"/>
      <c r="X7" s="1909"/>
      <c r="Y7" s="1909"/>
      <c r="Z7" s="1909"/>
      <c r="AA7" s="1909"/>
      <c r="AB7" s="1909"/>
      <c r="AC7" s="1909"/>
      <c r="AD7" s="1909"/>
      <c r="AE7" s="1909"/>
      <c r="AF7" s="1909"/>
      <c r="AG7" s="1909"/>
      <c r="AH7" s="1909"/>
      <c r="AI7" s="1909"/>
      <c r="AJ7" s="1909"/>
      <c r="AK7" s="1909"/>
      <c r="AL7" s="1909"/>
      <c r="AM7" s="1909"/>
      <c r="AN7" s="1909"/>
      <c r="AO7" s="1909"/>
      <c r="AP7" s="1909"/>
      <c r="AQ7" s="1909"/>
      <c r="AR7" s="1909"/>
      <c r="AS7" s="1909"/>
      <c r="AT7" s="1909"/>
      <c r="AU7" s="1909"/>
      <c r="AV7" s="1909"/>
      <c r="AW7" s="1909"/>
      <c r="AX7" s="1909"/>
      <c r="AY7" s="1909"/>
      <c r="AZ7" s="1909"/>
      <c r="BA7" s="1909"/>
      <c r="BB7" s="1909"/>
      <c r="BC7" s="1909"/>
      <c r="BD7" s="1909"/>
      <c r="BE7" s="1909"/>
      <c r="BF7" s="1909"/>
      <c r="BG7" s="1909"/>
      <c r="BH7" s="1909"/>
      <c r="BI7" s="1909"/>
      <c r="BJ7" s="1909"/>
      <c r="BK7" s="1909"/>
      <c r="BL7" s="1909"/>
      <c r="BM7" s="1909"/>
      <c r="BN7" s="1909"/>
    </row>
    <row r="8" spans="1:66">
      <c r="A8" s="3"/>
      <c r="B8" s="1966" t="s">
        <v>1328</v>
      </c>
      <c r="C8" s="1967"/>
      <c r="D8" s="1967"/>
      <c r="E8" s="31"/>
      <c r="F8" s="157"/>
      <c r="G8" s="67"/>
      <c r="H8" s="16"/>
      <c r="I8" s="1909"/>
      <c r="J8" s="1909"/>
      <c r="K8" s="1909"/>
      <c r="L8" s="1909"/>
      <c r="M8" s="1909"/>
      <c r="N8" s="1909"/>
      <c r="O8" s="1909"/>
      <c r="P8" s="1909"/>
      <c r="Q8" s="1909"/>
      <c r="R8" s="1909"/>
      <c r="S8" s="1909"/>
      <c r="T8" s="1909"/>
      <c r="U8" s="1909"/>
      <c r="V8" s="1909"/>
      <c r="W8" s="1909"/>
      <c r="X8" s="1909"/>
      <c r="Y8" s="1909"/>
      <c r="Z8" s="1909"/>
      <c r="AA8" s="1909"/>
      <c r="AB8" s="1909"/>
      <c r="AC8" s="1909"/>
      <c r="AD8" s="1909"/>
      <c r="AE8" s="1909"/>
      <c r="AF8" s="1909"/>
      <c r="AG8" s="1909"/>
      <c r="AH8" s="1909"/>
      <c r="AI8" s="1909"/>
      <c r="AJ8" s="1909"/>
      <c r="AK8" s="1909"/>
      <c r="AL8" s="1909"/>
      <c r="AM8" s="1909"/>
      <c r="AN8" s="1909"/>
      <c r="AO8" s="1909"/>
      <c r="AP8" s="1909"/>
      <c r="AQ8" s="1909"/>
      <c r="AR8" s="1909"/>
      <c r="AS8" s="1909"/>
      <c r="AT8" s="1909"/>
      <c r="AU8" s="1909"/>
      <c r="AV8" s="1909"/>
      <c r="AW8" s="1909"/>
      <c r="AX8" s="1909"/>
      <c r="AY8" s="1909"/>
      <c r="AZ8" s="1909"/>
      <c r="BA8" s="1909"/>
      <c r="BB8" s="1909"/>
      <c r="BC8" s="1909"/>
      <c r="BD8" s="1909"/>
      <c r="BE8" s="1909"/>
      <c r="BF8" s="1909"/>
      <c r="BG8" s="1909"/>
      <c r="BH8" s="1909"/>
      <c r="BI8" s="1909"/>
      <c r="BJ8" s="1909"/>
      <c r="BK8" s="1909"/>
      <c r="BL8" s="1909"/>
      <c r="BM8" s="1909"/>
      <c r="BN8" s="1909"/>
    </row>
    <row r="9" spans="1:66">
      <c r="A9" s="3"/>
      <c r="B9" s="1968" t="s">
        <v>2796</v>
      </c>
      <c r="C9" s="1969" t="s">
        <v>2797</v>
      </c>
      <c r="D9" s="1969" t="s">
        <v>554</v>
      </c>
      <c r="E9" s="1969" t="s">
        <v>2798</v>
      </c>
      <c r="F9" s="1969" t="s">
        <v>1036</v>
      </c>
      <c r="G9" s="67"/>
      <c r="H9" s="16"/>
      <c r="I9" s="1909"/>
      <c r="J9" s="1909"/>
      <c r="K9" s="1909"/>
      <c r="L9" s="1909"/>
      <c r="M9" s="1909"/>
      <c r="N9" s="1909"/>
      <c r="O9" s="1909"/>
      <c r="P9" s="1909"/>
      <c r="Q9" s="1909"/>
      <c r="R9" s="1909"/>
      <c r="S9" s="1909"/>
      <c r="T9" s="1909"/>
      <c r="U9" s="1909"/>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09"/>
      <c r="AS9" s="1909"/>
      <c r="AT9" s="1909"/>
      <c r="AU9" s="1909"/>
      <c r="AV9" s="1909"/>
      <c r="AW9" s="1909"/>
      <c r="AX9" s="1909"/>
      <c r="AY9" s="1909"/>
      <c r="AZ9" s="1909"/>
      <c r="BA9" s="1909"/>
      <c r="BB9" s="1909"/>
      <c r="BC9" s="1909"/>
      <c r="BD9" s="1909"/>
      <c r="BE9" s="1909"/>
      <c r="BF9" s="1909"/>
      <c r="BG9" s="1909"/>
      <c r="BH9" s="1909"/>
      <c r="BI9" s="1909"/>
      <c r="BJ9" s="1909"/>
      <c r="BK9" s="1909"/>
      <c r="BL9" s="1909"/>
      <c r="BM9" s="1909"/>
      <c r="BN9" s="1909"/>
    </row>
    <row r="10" spans="1:66">
      <c r="A10" s="3"/>
      <c r="B10" s="172"/>
      <c r="C10" s="1970" t="s">
        <v>1325</v>
      </c>
      <c r="D10" s="1970" t="s">
        <v>1326</v>
      </c>
      <c r="E10" s="1970" t="s">
        <v>1327</v>
      </c>
      <c r="F10" s="1970" t="s">
        <v>858</v>
      </c>
      <c r="G10" s="67"/>
      <c r="H10" s="16"/>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K10" s="1909"/>
      <c r="AL10" s="1909"/>
      <c r="AM10" s="1909"/>
      <c r="AN10" s="1909"/>
      <c r="AO10" s="1909"/>
      <c r="AP10" s="1909"/>
      <c r="AQ10" s="1909"/>
      <c r="AR10" s="1909"/>
      <c r="AS10" s="1909"/>
      <c r="AT10" s="1909"/>
      <c r="AU10" s="1909"/>
      <c r="AV10" s="1909"/>
      <c r="AW10" s="1909"/>
      <c r="AX10" s="1909"/>
      <c r="AY10" s="1909"/>
      <c r="AZ10" s="1909"/>
      <c r="BA10" s="1909"/>
      <c r="BB10" s="1909"/>
      <c r="BC10" s="1909"/>
      <c r="BD10" s="1909"/>
      <c r="BE10" s="1909"/>
      <c r="BF10" s="1909"/>
      <c r="BG10" s="1909"/>
      <c r="BH10" s="1909"/>
      <c r="BI10" s="1909"/>
      <c r="BJ10" s="1909"/>
      <c r="BK10" s="1909"/>
      <c r="BL10" s="1909"/>
      <c r="BM10" s="1909"/>
      <c r="BN10" s="1909"/>
    </row>
    <row r="11" spans="1:66">
      <c r="A11" s="3"/>
      <c r="B11" s="1971" t="s">
        <v>2799</v>
      </c>
      <c r="C11" s="1972"/>
      <c r="D11" s="1972"/>
      <c r="E11" s="1972"/>
      <c r="F11" s="1973">
        <f>SUM(C11:E11)</f>
        <v>0</v>
      </c>
      <c r="G11" s="67"/>
      <c r="H11" s="16"/>
      <c r="I11" s="1909"/>
      <c r="J11" s="1909"/>
      <c r="K11" s="1909"/>
      <c r="L11" s="1909"/>
      <c r="M11" s="1909"/>
      <c r="N11" s="1909"/>
      <c r="O11" s="1909"/>
      <c r="P11" s="1909"/>
      <c r="Q11" s="1909"/>
      <c r="R11" s="1909"/>
      <c r="S11" s="1909"/>
      <c r="T11" s="1909"/>
      <c r="U11" s="1909"/>
      <c r="V11" s="1909"/>
      <c r="W11" s="1909"/>
      <c r="X11" s="1909"/>
      <c r="Y11" s="1909"/>
      <c r="Z11" s="1909"/>
      <c r="AA11" s="1909"/>
      <c r="AB11" s="1909"/>
      <c r="AC11" s="1909"/>
      <c r="AD11" s="1909"/>
      <c r="AE11" s="1909"/>
      <c r="AF11" s="1909"/>
      <c r="AG11" s="1909"/>
      <c r="AH11" s="1909"/>
      <c r="AI11" s="1909"/>
      <c r="AJ11" s="1909"/>
      <c r="AK11" s="1909"/>
      <c r="AL11" s="1909"/>
      <c r="AM11" s="1909"/>
      <c r="AN11" s="1909"/>
      <c r="AO11" s="1909"/>
      <c r="AP11" s="1909"/>
      <c r="AQ11" s="1909"/>
      <c r="AR11" s="1909"/>
      <c r="AS11" s="1909"/>
      <c r="AT11" s="1909"/>
      <c r="AU11" s="1909"/>
      <c r="AV11" s="1909"/>
      <c r="AW11" s="1909"/>
      <c r="AX11" s="1909"/>
      <c r="AY11" s="1909"/>
      <c r="AZ11" s="1909"/>
      <c r="BA11" s="1909"/>
      <c r="BB11" s="1909"/>
      <c r="BC11" s="1909"/>
      <c r="BD11" s="1909"/>
      <c r="BE11" s="1909"/>
      <c r="BF11" s="1909"/>
      <c r="BG11" s="1909"/>
      <c r="BH11" s="1909"/>
      <c r="BI11" s="1909"/>
      <c r="BJ11" s="1909"/>
      <c r="BK11" s="1909"/>
      <c r="BL11" s="1909"/>
      <c r="BM11" s="1909"/>
      <c r="BN11" s="1909"/>
    </row>
    <row r="12" spans="1:66">
      <c r="A12" s="3"/>
      <c r="B12" s="1971" t="s">
        <v>2800</v>
      </c>
      <c r="C12" s="1972"/>
      <c r="D12" s="1972"/>
      <c r="E12" s="1972"/>
      <c r="F12" s="1973">
        <f>SUM(C12:E12)</f>
        <v>0</v>
      </c>
      <c r="G12" s="67"/>
      <c r="H12" s="16"/>
      <c r="I12" s="1909"/>
      <c r="J12" s="1909"/>
      <c r="K12" s="1909"/>
      <c r="L12" s="1909"/>
      <c r="M12" s="1909"/>
      <c r="N12" s="1909"/>
      <c r="O12" s="1909"/>
      <c r="P12" s="1909"/>
      <c r="Q12" s="1909"/>
      <c r="R12" s="1909"/>
      <c r="S12" s="1909"/>
      <c r="T12" s="1909"/>
      <c r="U12" s="1909"/>
      <c r="V12" s="1909"/>
      <c r="W12" s="1909"/>
      <c r="X12" s="1909"/>
      <c r="Y12" s="1909"/>
      <c r="Z12" s="1909"/>
      <c r="AA12" s="1909"/>
      <c r="AB12" s="1909"/>
      <c r="AC12" s="1909"/>
      <c r="AD12" s="1909"/>
      <c r="AE12" s="1909"/>
      <c r="AF12" s="1909"/>
      <c r="AG12" s="1909"/>
      <c r="AH12" s="1909"/>
      <c r="AI12" s="1909"/>
      <c r="AJ12" s="1909"/>
      <c r="AK12" s="1909"/>
      <c r="AL12" s="1909"/>
      <c r="AM12" s="1909"/>
      <c r="AN12" s="1909"/>
      <c r="AO12" s="1909"/>
      <c r="AP12" s="1909"/>
      <c r="AQ12" s="1909"/>
      <c r="AR12" s="1909"/>
      <c r="AS12" s="1909"/>
      <c r="AT12" s="1909"/>
      <c r="AU12" s="1909"/>
      <c r="AV12" s="1909"/>
      <c r="AW12" s="1909"/>
      <c r="AX12" s="1909"/>
      <c r="AY12" s="1909"/>
      <c r="AZ12" s="1909"/>
      <c r="BA12" s="1909"/>
      <c r="BB12" s="1909"/>
      <c r="BC12" s="1909"/>
      <c r="BD12" s="1909"/>
      <c r="BE12" s="1909"/>
      <c r="BF12" s="1909"/>
      <c r="BG12" s="1909"/>
      <c r="BH12" s="1909"/>
      <c r="BI12" s="1909"/>
      <c r="BJ12" s="1909"/>
      <c r="BK12" s="1909"/>
      <c r="BL12" s="1909"/>
      <c r="BM12" s="1909"/>
      <c r="BN12" s="1909"/>
    </row>
    <row r="13" spans="1:66">
      <c r="A13" s="3"/>
      <c r="B13" s="1971" t="s">
        <v>2801</v>
      </c>
      <c r="C13" s="1973">
        <f>SUM(C11:C12)</f>
        <v>0</v>
      </c>
      <c r="D13" s="1973">
        <f>SUM(D11:D12)</f>
        <v>0</v>
      </c>
      <c r="E13" s="1973">
        <f>SUM(E11:E12)</f>
        <v>0</v>
      </c>
      <c r="F13" s="1973">
        <f>SUM(F11:F12)</f>
        <v>0</v>
      </c>
      <c r="G13" s="67"/>
      <c r="H13" s="16"/>
      <c r="I13" s="1909"/>
      <c r="J13" s="1909"/>
      <c r="K13" s="1909"/>
      <c r="L13" s="1909"/>
      <c r="M13" s="1909"/>
      <c r="N13" s="1909"/>
      <c r="O13" s="1909"/>
      <c r="P13" s="1909"/>
      <c r="Q13" s="1909"/>
      <c r="R13" s="1909"/>
      <c r="S13" s="1909"/>
      <c r="T13" s="1909"/>
      <c r="U13" s="1909"/>
      <c r="V13" s="1909"/>
      <c r="W13" s="1909"/>
      <c r="X13" s="1909"/>
      <c r="Y13" s="1909"/>
      <c r="Z13" s="1909"/>
      <c r="AA13" s="1909"/>
      <c r="AB13" s="1909"/>
      <c r="AC13" s="1909"/>
      <c r="AD13" s="1909"/>
      <c r="AE13" s="1909"/>
      <c r="AF13" s="1909"/>
      <c r="AG13" s="1909"/>
      <c r="AH13" s="1909"/>
      <c r="AI13" s="1909"/>
      <c r="AJ13" s="1909"/>
      <c r="AK13" s="1909"/>
      <c r="AL13" s="1909"/>
      <c r="AM13" s="1909"/>
      <c r="AN13" s="1909"/>
      <c r="AO13" s="1909"/>
      <c r="AP13" s="1909"/>
      <c r="AQ13" s="1909"/>
      <c r="AR13" s="1909"/>
      <c r="AS13" s="1909"/>
      <c r="AT13" s="1909"/>
      <c r="AU13" s="1909"/>
      <c r="AV13" s="1909"/>
      <c r="AW13" s="1909"/>
      <c r="AX13" s="1909"/>
      <c r="AY13" s="1909"/>
      <c r="AZ13" s="1909"/>
      <c r="BA13" s="1909"/>
      <c r="BB13" s="1909"/>
      <c r="BC13" s="1909"/>
      <c r="BD13" s="1909"/>
      <c r="BE13" s="1909"/>
      <c r="BF13" s="1909"/>
      <c r="BG13" s="1909"/>
      <c r="BH13" s="1909"/>
      <c r="BI13" s="1909"/>
      <c r="BJ13" s="1909"/>
      <c r="BK13" s="1909"/>
      <c r="BL13" s="1909"/>
      <c r="BM13" s="1909"/>
      <c r="BN13" s="1909"/>
    </row>
    <row r="14" spans="1:66">
      <c r="A14" s="3"/>
      <c r="B14" s="172"/>
      <c r="C14" s="1974"/>
      <c r="D14" s="1974"/>
      <c r="E14" s="1974"/>
      <c r="F14" s="1974"/>
      <c r="G14" s="67"/>
      <c r="H14" s="16"/>
      <c r="I14" s="1909"/>
      <c r="J14" s="1909"/>
      <c r="K14" s="1909"/>
      <c r="L14" s="1909"/>
      <c r="M14" s="1909"/>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09"/>
      <c r="AL14" s="1909"/>
      <c r="AM14" s="1909"/>
      <c r="AN14" s="1909"/>
      <c r="AO14" s="1909"/>
      <c r="AP14" s="1909"/>
      <c r="AQ14" s="1909"/>
      <c r="AR14" s="1909"/>
      <c r="AS14" s="1909"/>
      <c r="AT14" s="1909"/>
      <c r="AU14" s="1909"/>
      <c r="AV14" s="1909"/>
      <c r="AW14" s="1909"/>
      <c r="AX14" s="1909"/>
      <c r="AY14" s="1909"/>
      <c r="AZ14" s="1909"/>
      <c r="BA14" s="1909"/>
      <c r="BB14" s="1909"/>
      <c r="BC14" s="1909"/>
      <c r="BD14" s="1909"/>
      <c r="BE14" s="1909"/>
      <c r="BF14" s="1909"/>
      <c r="BG14" s="1909"/>
      <c r="BH14" s="1909"/>
      <c r="BI14" s="1909"/>
      <c r="BJ14" s="1909"/>
      <c r="BK14" s="1909"/>
      <c r="BL14" s="1909"/>
      <c r="BM14" s="1909"/>
      <c r="BN14" s="1909"/>
    </row>
    <row r="15" spans="1:66">
      <c r="A15" s="3"/>
      <c r="B15" s="1971" t="s">
        <v>2802</v>
      </c>
      <c r="C15" s="1972"/>
      <c r="D15" s="1972"/>
      <c r="E15" s="1972"/>
      <c r="F15" s="1973">
        <f>SUM(C15:E15)</f>
        <v>0</v>
      </c>
      <c r="G15" s="67"/>
      <c r="H15" s="16"/>
      <c r="I15" s="1909"/>
      <c r="J15" s="1909"/>
      <c r="K15" s="1909"/>
      <c r="L15" s="1909"/>
      <c r="M15" s="1909"/>
      <c r="N15" s="1909"/>
      <c r="O15" s="1909"/>
      <c r="P15" s="1909"/>
      <c r="Q15" s="1909"/>
      <c r="R15" s="1909"/>
      <c r="S15" s="1909"/>
      <c r="T15" s="1909"/>
      <c r="U15" s="1909"/>
      <c r="V15" s="1909"/>
      <c r="W15" s="1909"/>
      <c r="X15" s="1909"/>
      <c r="Y15" s="1909"/>
      <c r="Z15" s="1909"/>
      <c r="AA15" s="1909"/>
      <c r="AB15" s="1909"/>
      <c r="AC15" s="1909"/>
      <c r="AD15" s="1909"/>
      <c r="AE15" s="1909"/>
      <c r="AF15" s="1909"/>
      <c r="AG15" s="1909"/>
      <c r="AH15" s="1909"/>
      <c r="AI15" s="1909"/>
      <c r="AJ15" s="1909"/>
      <c r="AK15" s="1909"/>
      <c r="AL15" s="1909"/>
      <c r="AM15" s="1909"/>
      <c r="AN15" s="1909"/>
      <c r="AO15" s="1909"/>
      <c r="AP15" s="1909"/>
      <c r="AQ15" s="1909"/>
      <c r="AR15" s="1909"/>
      <c r="AS15" s="1909"/>
      <c r="AT15" s="1909"/>
      <c r="AU15" s="1909"/>
      <c r="AV15" s="1909"/>
      <c r="AW15" s="1909"/>
      <c r="AX15" s="1909"/>
      <c r="AY15" s="1909"/>
      <c r="AZ15" s="1909"/>
      <c r="BA15" s="1909"/>
      <c r="BB15" s="1909"/>
      <c r="BC15" s="1909"/>
      <c r="BD15" s="1909"/>
      <c r="BE15" s="1909"/>
      <c r="BF15" s="1909"/>
      <c r="BG15" s="1909"/>
      <c r="BH15" s="1909"/>
      <c r="BI15" s="1909"/>
      <c r="BJ15" s="1909"/>
      <c r="BK15" s="1909"/>
      <c r="BL15" s="1909"/>
      <c r="BM15" s="1909"/>
      <c r="BN15" s="1909"/>
    </row>
    <row r="16" spans="1:66">
      <c r="A16" s="3"/>
      <c r="B16" s="1971" t="s">
        <v>2803</v>
      </c>
      <c r="C16" s="1972"/>
      <c r="D16" s="1972"/>
      <c r="E16" s="1972"/>
      <c r="F16" s="1973">
        <f>SUM(C16:E16)</f>
        <v>0</v>
      </c>
      <c r="G16" s="67"/>
      <c r="H16" s="16"/>
      <c r="I16" s="1909"/>
      <c r="J16" s="1909"/>
      <c r="K16" s="1909"/>
      <c r="L16" s="1909"/>
      <c r="M16" s="1909"/>
      <c r="N16" s="1909"/>
      <c r="O16" s="1909"/>
      <c r="P16" s="1909"/>
      <c r="Q16" s="1909"/>
      <c r="R16" s="1909"/>
      <c r="S16" s="1909"/>
      <c r="T16" s="1909"/>
      <c r="U16" s="1909"/>
      <c r="V16" s="1909"/>
      <c r="W16" s="1909"/>
      <c r="X16" s="1909"/>
      <c r="Y16" s="1909"/>
      <c r="Z16" s="1909"/>
      <c r="AA16" s="1909"/>
      <c r="AB16" s="1909"/>
      <c r="AC16" s="1909"/>
      <c r="AD16" s="1909"/>
      <c r="AE16" s="1909"/>
      <c r="AF16" s="1909"/>
      <c r="AG16" s="1909"/>
      <c r="AH16" s="1909"/>
      <c r="AI16" s="1909"/>
      <c r="AJ16" s="1909"/>
      <c r="AK16" s="1909"/>
      <c r="AL16" s="1909"/>
      <c r="AM16" s="1909"/>
      <c r="AN16" s="1909"/>
      <c r="AO16" s="1909"/>
      <c r="AP16" s="1909"/>
      <c r="AQ16" s="1909"/>
      <c r="AR16" s="1909"/>
      <c r="AS16" s="1909"/>
      <c r="AT16" s="1909"/>
      <c r="AU16" s="1909"/>
      <c r="AV16" s="1909"/>
      <c r="AW16" s="1909"/>
      <c r="AX16" s="1909"/>
      <c r="AY16" s="1909"/>
      <c r="AZ16" s="1909"/>
      <c r="BA16" s="1909"/>
      <c r="BB16" s="1909"/>
      <c r="BC16" s="1909"/>
      <c r="BD16" s="1909"/>
      <c r="BE16" s="1909"/>
      <c r="BF16" s="1909"/>
      <c r="BG16" s="1909"/>
      <c r="BH16" s="1909"/>
      <c r="BI16" s="1909"/>
      <c r="BJ16" s="1909"/>
      <c r="BK16" s="1909"/>
      <c r="BL16" s="1909"/>
      <c r="BM16" s="1909"/>
      <c r="BN16" s="1909"/>
    </row>
    <row r="17" spans="1:66">
      <c r="A17" s="3"/>
      <c r="B17" s="1971" t="s">
        <v>2804</v>
      </c>
      <c r="C17" s="1973">
        <f>SUM(C15:C16)</f>
        <v>0</v>
      </c>
      <c r="D17" s="1973">
        <f>SUM(D15:D16)</f>
        <v>0</v>
      </c>
      <c r="E17" s="1973">
        <f>SUM(E15:E16)</f>
        <v>0</v>
      </c>
      <c r="F17" s="1973">
        <f>SUM(F15:F16)</f>
        <v>0</v>
      </c>
      <c r="G17" s="67"/>
      <c r="H17" s="16"/>
      <c r="I17" s="1909"/>
      <c r="J17" s="1909"/>
      <c r="K17" s="1909"/>
      <c r="L17" s="1909"/>
      <c r="M17" s="1909"/>
      <c r="N17" s="1909"/>
      <c r="O17" s="1909"/>
      <c r="P17" s="1909"/>
      <c r="Q17" s="1909"/>
      <c r="R17" s="1909"/>
      <c r="S17" s="1909"/>
      <c r="T17" s="1909"/>
      <c r="U17" s="1909"/>
      <c r="V17" s="1909"/>
      <c r="W17" s="1909"/>
      <c r="X17" s="1909"/>
      <c r="Y17" s="1909"/>
      <c r="Z17" s="1909"/>
      <c r="AA17" s="1909"/>
      <c r="AB17" s="1909"/>
      <c r="AC17" s="1909"/>
      <c r="AD17" s="1909"/>
      <c r="AE17" s="1909"/>
      <c r="AF17" s="1909"/>
      <c r="AG17" s="1909"/>
      <c r="AH17" s="1909"/>
      <c r="AI17" s="1909"/>
      <c r="AJ17" s="1909"/>
      <c r="AK17" s="1909"/>
      <c r="AL17" s="1909"/>
      <c r="AM17" s="1909"/>
      <c r="AN17" s="1909"/>
      <c r="AO17" s="1909"/>
      <c r="AP17" s="1909"/>
      <c r="AQ17" s="1909"/>
      <c r="AR17" s="1909"/>
      <c r="AS17" s="1909"/>
      <c r="AT17" s="1909"/>
      <c r="AU17" s="1909"/>
      <c r="AV17" s="1909"/>
      <c r="AW17" s="1909"/>
      <c r="AX17" s="1909"/>
      <c r="AY17" s="1909"/>
      <c r="AZ17" s="1909"/>
      <c r="BA17" s="1909"/>
      <c r="BB17" s="1909"/>
      <c r="BC17" s="1909"/>
      <c r="BD17" s="1909"/>
      <c r="BE17" s="1909"/>
      <c r="BF17" s="1909"/>
      <c r="BG17" s="1909"/>
      <c r="BH17" s="1909"/>
      <c r="BI17" s="1909"/>
      <c r="BJ17" s="1909"/>
      <c r="BK17" s="1909"/>
      <c r="BL17" s="1909"/>
      <c r="BM17" s="1909"/>
      <c r="BN17" s="1909"/>
    </row>
    <row r="18" spans="1:66">
      <c r="A18" s="3"/>
      <c r="B18" s="172"/>
      <c r="C18" s="1974"/>
      <c r="D18" s="1974"/>
      <c r="E18" s="1974"/>
      <c r="F18" s="1974"/>
      <c r="G18" s="67"/>
      <c r="H18" s="16"/>
      <c r="I18" s="1909"/>
      <c r="J18" s="1909"/>
      <c r="K18" s="1909"/>
      <c r="L18" s="1909"/>
      <c r="M18" s="1909"/>
      <c r="N18" s="1909"/>
      <c r="O18" s="1909"/>
      <c r="P18" s="1909"/>
      <c r="Q18" s="1909"/>
      <c r="R18" s="1909"/>
      <c r="S18" s="1909"/>
      <c r="T18" s="1909"/>
      <c r="U18" s="1909"/>
      <c r="V18" s="1909"/>
      <c r="W18" s="1909"/>
      <c r="X18" s="1909"/>
      <c r="Y18" s="1909"/>
      <c r="Z18" s="1909"/>
      <c r="AA18" s="1909"/>
      <c r="AB18" s="1909"/>
      <c r="AC18" s="1909"/>
      <c r="AD18" s="1909"/>
      <c r="AE18" s="1909"/>
      <c r="AF18" s="1909"/>
      <c r="AG18" s="1909"/>
      <c r="AH18" s="1909"/>
      <c r="AI18" s="1909"/>
      <c r="AJ18" s="1909"/>
      <c r="AK18" s="1909"/>
      <c r="AL18" s="1909"/>
      <c r="AM18" s="1909"/>
      <c r="AN18" s="1909"/>
      <c r="AO18" s="1909"/>
      <c r="AP18" s="1909"/>
      <c r="AQ18" s="1909"/>
      <c r="AR18" s="1909"/>
      <c r="AS18" s="1909"/>
      <c r="AT18" s="1909"/>
      <c r="AU18" s="1909"/>
      <c r="AV18" s="1909"/>
      <c r="AW18" s="1909"/>
      <c r="AX18" s="1909"/>
      <c r="AY18" s="1909"/>
      <c r="AZ18" s="1909"/>
      <c r="BA18" s="1909"/>
      <c r="BB18" s="1909"/>
      <c r="BC18" s="1909"/>
      <c r="BD18" s="1909"/>
      <c r="BE18" s="1909"/>
      <c r="BF18" s="1909"/>
      <c r="BG18" s="1909"/>
      <c r="BH18" s="1909"/>
      <c r="BI18" s="1909"/>
      <c r="BJ18" s="1909"/>
      <c r="BK18" s="1909"/>
      <c r="BL18" s="1909"/>
      <c r="BM18" s="1909"/>
      <c r="BN18" s="1909"/>
    </row>
    <row r="19" spans="1:66">
      <c r="A19" s="3"/>
      <c r="B19" s="1971" t="s">
        <v>2805</v>
      </c>
      <c r="C19" s="1973">
        <f>+C17+C13</f>
        <v>0</v>
      </c>
      <c r="D19" s="1973">
        <f>+D17+D13</f>
        <v>0</v>
      </c>
      <c r="E19" s="1973">
        <f>+E17+E13</f>
        <v>0</v>
      </c>
      <c r="F19" s="1973">
        <f>+F17+F13</f>
        <v>0</v>
      </c>
      <c r="G19" s="67"/>
      <c r="H19" s="16"/>
      <c r="I19" s="1909"/>
      <c r="J19" s="1909"/>
      <c r="K19" s="1909"/>
      <c r="L19" s="1909"/>
      <c r="M19" s="1909"/>
      <c r="N19" s="1909"/>
      <c r="O19" s="1909"/>
      <c r="P19" s="1909"/>
      <c r="Q19" s="1909"/>
      <c r="R19" s="1909"/>
      <c r="S19" s="1909"/>
      <c r="T19" s="1909"/>
      <c r="U19" s="1909"/>
      <c r="V19" s="1909"/>
      <c r="W19" s="1909"/>
      <c r="X19" s="1909"/>
      <c r="Y19" s="1909"/>
      <c r="Z19" s="1909"/>
      <c r="AA19" s="1909"/>
      <c r="AB19" s="1909"/>
      <c r="AC19" s="1909"/>
      <c r="AD19" s="1909"/>
      <c r="AE19" s="1909"/>
      <c r="AF19" s="1909"/>
      <c r="AG19" s="1909"/>
      <c r="AH19" s="1909"/>
      <c r="AI19" s="1909"/>
      <c r="AJ19" s="1909"/>
      <c r="AK19" s="1909"/>
      <c r="AL19" s="1909"/>
      <c r="AM19" s="1909"/>
      <c r="AN19" s="1909"/>
      <c r="AO19" s="1909"/>
      <c r="AP19" s="1909"/>
      <c r="AQ19" s="1909"/>
      <c r="AR19" s="1909"/>
      <c r="AS19" s="1909"/>
      <c r="AT19" s="1909"/>
      <c r="AU19" s="1909"/>
      <c r="AV19" s="1909"/>
      <c r="AW19" s="1909"/>
      <c r="AX19" s="1909"/>
      <c r="AY19" s="1909"/>
      <c r="AZ19" s="1909"/>
      <c r="BA19" s="1909"/>
      <c r="BB19" s="1909"/>
      <c r="BC19" s="1909"/>
      <c r="BD19" s="1909"/>
      <c r="BE19" s="1909"/>
      <c r="BF19" s="1909"/>
      <c r="BG19" s="1909"/>
      <c r="BH19" s="1909"/>
      <c r="BI19" s="1909"/>
      <c r="BJ19" s="1909"/>
      <c r="BK19" s="1909"/>
      <c r="BL19" s="1909"/>
      <c r="BM19" s="1909"/>
      <c r="BN19" s="1909"/>
    </row>
    <row r="20" spans="1:66">
      <c r="A20" s="3"/>
      <c r="B20" s="1975"/>
      <c r="C20" s="1976"/>
      <c r="D20" s="1976"/>
      <c r="E20" s="1976"/>
      <c r="F20" s="1976"/>
      <c r="G20" s="67"/>
      <c r="H20" s="16"/>
      <c r="I20" s="1909"/>
      <c r="J20" s="1909"/>
      <c r="K20" s="1909"/>
      <c r="L20" s="1909"/>
      <c r="M20" s="1909"/>
      <c r="N20" s="1909"/>
      <c r="O20" s="1909"/>
      <c r="P20" s="1909"/>
      <c r="Q20" s="1909"/>
      <c r="R20" s="1909"/>
      <c r="S20" s="1909"/>
      <c r="T20" s="1909"/>
      <c r="U20" s="1909"/>
      <c r="V20" s="1909"/>
      <c r="W20" s="1909"/>
      <c r="X20" s="1909"/>
      <c r="Y20" s="1909"/>
      <c r="Z20" s="1909"/>
      <c r="AA20" s="1909"/>
      <c r="AB20" s="1909"/>
      <c r="AC20" s="1909"/>
      <c r="AD20" s="1909"/>
      <c r="AE20" s="1909"/>
      <c r="AF20" s="1909"/>
      <c r="AG20" s="1909"/>
      <c r="AH20" s="1909"/>
      <c r="AI20" s="1909"/>
      <c r="AJ20" s="1909"/>
      <c r="AK20" s="1909"/>
      <c r="AL20" s="1909"/>
      <c r="AM20" s="1909"/>
      <c r="AN20" s="1909"/>
      <c r="AO20" s="1909"/>
      <c r="AP20" s="1909"/>
      <c r="AQ20" s="1909"/>
      <c r="AR20" s="1909"/>
      <c r="AS20" s="1909"/>
      <c r="AT20" s="1909"/>
      <c r="AU20" s="1909"/>
      <c r="AV20" s="1909"/>
      <c r="AW20" s="1909"/>
      <c r="AX20" s="1909"/>
      <c r="AY20" s="1909"/>
      <c r="AZ20" s="1909"/>
      <c r="BA20" s="1909"/>
      <c r="BB20" s="1909"/>
      <c r="BC20" s="1909"/>
      <c r="BD20" s="1909"/>
      <c r="BE20" s="1909"/>
      <c r="BF20" s="1909"/>
      <c r="BG20" s="1909"/>
      <c r="BH20" s="1909"/>
      <c r="BI20" s="1909"/>
      <c r="BJ20" s="1909"/>
      <c r="BK20" s="1909"/>
      <c r="BL20" s="1909"/>
      <c r="BM20" s="1909"/>
      <c r="BN20" s="1909"/>
    </row>
    <row r="21" spans="1:66">
      <c r="A21" s="3"/>
      <c r="B21" s="1975"/>
      <c r="C21" s="1976"/>
      <c r="D21" s="1976"/>
      <c r="E21" s="1976"/>
      <c r="F21" s="1976"/>
      <c r="G21" s="67"/>
      <c r="H21" s="16"/>
      <c r="I21" s="1909"/>
      <c r="J21" s="1909"/>
      <c r="K21" s="1909"/>
      <c r="L21" s="1909"/>
      <c r="M21" s="1909"/>
      <c r="N21" s="1909"/>
      <c r="O21" s="1909"/>
      <c r="P21" s="1909"/>
      <c r="Q21" s="1909"/>
      <c r="R21" s="1909"/>
      <c r="S21" s="1909"/>
      <c r="T21" s="1909"/>
      <c r="U21" s="1909"/>
      <c r="V21" s="1909"/>
      <c r="W21" s="1909"/>
      <c r="X21" s="1909"/>
      <c r="Y21" s="1909"/>
      <c r="Z21" s="1909"/>
      <c r="AA21" s="1909"/>
      <c r="AB21" s="1909"/>
      <c r="AC21" s="1909"/>
      <c r="AD21" s="1909"/>
      <c r="AE21" s="1909"/>
      <c r="AF21" s="1909"/>
      <c r="AG21" s="1909"/>
      <c r="AH21" s="1909"/>
      <c r="AI21" s="1909"/>
      <c r="AJ21" s="1909"/>
      <c r="AK21" s="1909"/>
      <c r="AL21" s="1909"/>
      <c r="AM21" s="1909"/>
      <c r="AN21" s="1909"/>
      <c r="AO21" s="1909"/>
      <c r="AP21" s="1909"/>
      <c r="AQ21" s="1909"/>
      <c r="AR21" s="1909"/>
      <c r="AS21" s="1909"/>
      <c r="AT21" s="1909"/>
      <c r="AU21" s="1909"/>
      <c r="AV21" s="1909"/>
      <c r="AW21" s="1909"/>
      <c r="AX21" s="1909"/>
      <c r="AY21" s="1909"/>
      <c r="AZ21" s="1909"/>
      <c r="BA21" s="1909"/>
      <c r="BB21" s="1909"/>
      <c r="BC21" s="1909"/>
      <c r="BD21" s="1909"/>
      <c r="BE21" s="1909"/>
      <c r="BF21" s="1909"/>
      <c r="BG21" s="1909"/>
      <c r="BH21" s="1909"/>
      <c r="BI21" s="1909"/>
      <c r="BJ21" s="1909"/>
      <c r="BK21" s="1909"/>
      <c r="BL21" s="1909"/>
      <c r="BM21" s="1909"/>
      <c r="BN21" s="1909"/>
    </row>
    <row r="22" spans="1:66">
      <c r="A22" s="3"/>
      <c r="B22" s="1968" t="s">
        <v>2806</v>
      </c>
      <c r="C22" s="1969" t="s">
        <v>2797</v>
      </c>
      <c r="D22" s="1969" t="s">
        <v>554</v>
      </c>
      <c r="E22" s="1969" t="s">
        <v>1036</v>
      </c>
      <c r="F22" s="31"/>
      <c r="G22" s="67"/>
      <c r="H22" s="16"/>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1909"/>
      <c r="AL22" s="1909"/>
      <c r="AM22" s="1909"/>
      <c r="AN22" s="1909"/>
      <c r="AO22" s="1909"/>
      <c r="AP22" s="1909"/>
      <c r="AQ22" s="1909"/>
      <c r="AR22" s="1909"/>
      <c r="AS22" s="1909"/>
      <c r="AT22" s="1909"/>
      <c r="AU22" s="1909"/>
      <c r="AV22" s="1909"/>
      <c r="AW22" s="1909"/>
      <c r="AX22" s="1909"/>
      <c r="AY22" s="1909"/>
      <c r="AZ22" s="1909"/>
      <c r="BA22" s="1909"/>
      <c r="BB22" s="1909"/>
      <c r="BC22" s="1909"/>
      <c r="BD22" s="1909"/>
      <c r="BE22" s="1909"/>
      <c r="BF22" s="1909"/>
      <c r="BG22" s="1909"/>
      <c r="BH22" s="1909"/>
      <c r="BI22" s="1909"/>
      <c r="BJ22" s="1909"/>
      <c r="BK22" s="1909"/>
      <c r="BL22" s="1909"/>
      <c r="BM22" s="1909"/>
      <c r="BN22" s="1909"/>
    </row>
    <row r="23" spans="1:66">
      <c r="A23" s="3"/>
      <c r="B23" s="172"/>
      <c r="C23" s="1970" t="s">
        <v>1325</v>
      </c>
      <c r="D23" s="1970" t="s">
        <v>1326</v>
      </c>
      <c r="E23" s="1970" t="s">
        <v>1327</v>
      </c>
      <c r="F23" s="31"/>
      <c r="G23" s="67"/>
      <c r="H23" s="16"/>
      <c r="I23" s="1909"/>
      <c r="J23" s="1909"/>
      <c r="K23" s="1909"/>
      <c r="L23" s="1909"/>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09"/>
      <c r="AM23" s="1909"/>
      <c r="AN23" s="1909"/>
      <c r="AO23" s="1909"/>
      <c r="AP23" s="1909"/>
      <c r="AQ23" s="1909"/>
      <c r="AR23" s="1909"/>
      <c r="AS23" s="1909"/>
      <c r="AT23" s="1909"/>
      <c r="AU23" s="1909"/>
      <c r="AV23" s="1909"/>
      <c r="AW23" s="1909"/>
      <c r="AX23" s="1909"/>
      <c r="AY23" s="1909"/>
      <c r="AZ23" s="1909"/>
      <c r="BA23" s="1909"/>
      <c r="BB23" s="1909"/>
      <c r="BC23" s="1909"/>
      <c r="BD23" s="1909"/>
      <c r="BE23" s="1909"/>
      <c r="BF23" s="1909"/>
      <c r="BG23" s="1909"/>
      <c r="BH23" s="1909"/>
      <c r="BI23" s="1909"/>
      <c r="BJ23" s="1909"/>
      <c r="BK23" s="1909"/>
      <c r="BL23" s="1909"/>
      <c r="BM23" s="1909"/>
      <c r="BN23" s="1909"/>
    </row>
    <row r="24" spans="1:66">
      <c r="A24" s="3"/>
      <c r="B24" s="1971" t="s">
        <v>2807</v>
      </c>
      <c r="C24" s="1972"/>
      <c r="D24" s="1972"/>
      <c r="E24" s="1973">
        <f>SUM(C24:D24)</f>
        <v>0</v>
      </c>
      <c r="F24" s="31"/>
      <c r="G24" s="67"/>
      <c r="H24" s="16"/>
      <c r="I24" s="1909"/>
      <c r="J24" s="1909"/>
      <c r="K24" s="1909"/>
      <c r="L24" s="1909"/>
      <c r="M24" s="1909"/>
      <c r="N24" s="1909"/>
      <c r="O24" s="1909"/>
      <c r="P24" s="1909"/>
      <c r="Q24" s="1909"/>
      <c r="R24" s="1909"/>
      <c r="S24" s="1909"/>
      <c r="T24" s="1909"/>
      <c r="U24" s="1909"/>
      <c r="V24" s="1909"/>
      <c r="W24" s="1909"/>
      <c r="X24" s="1909"/>
      <c r="Y24" s="1909"/>
      <c r="Z24" s="1909"/>
      <c r="AA24" s="1909"/>
      <c r="AB24" s="1909"/>
      <c r="AC24" s="1909"/>
      <c r="AD24" s="1909"/>
      <c r="AE24" s="1909"/>
      <c r="AF24" s="1909"/>
      <c r="AG24" s="1909"/>
      <c r="AH24" s="1909"/>
      <c r="AI24" s="1909"/>
      <c r="AJ24" s="1909"/>
      <c r="AK24" s="1909"/>
      <c r="AL24" s="1909"/>
      <c r="AM24" s="1909"/>
      <c r="AN24" s="1909"/>
      <c r="AO24" s="1909"/>
      <c r="AP24" s="1909"/>
      <c r="AQ24" s="1909"/>
      <c r="AR24" s="1909"/>
      <c r="AS24" s="1909"/>
      <c r="AT24" s="1909"/>
      <c r="AU24" s="1909"/>
      <c r="AV24" s="1909"/>
      <c r="AW24" s="1909"/>
      <c r="AX24" s="1909"/>
      <c r="AY24" s="1909"/>
      <c r="AZ24" s="1909"/>
      <c r="BA24" s="1909"/>
      <c r="BB24" s="1909"/>
      <c r="BC24" s="1909"/>
      <c r="BD24" s="1909"/>
      <c r="BE24" s="1909"/>
      <c r="BF24" s="1909"/>
      <c r="BG24" s="1909"/>
      <c r="BH24" s="1909"/>
      <c r="BI24" s="1909"/>
      <c r="BJ24" s="1909"/>
      <c r="BK24" s="1909"/>
      <c r="BL24" s="1909"/>
      <c r="BM24" s="1909"/>
      <c r="BN24" s="1909"/>
    </row>
    <row r="25" spans="1:66">
      <c r="A25" s="3"/>
      <c r="B25" s="1971" t="s">
        <v>2808</v>
      </c>
      <c r="C25" s="1972"/>
      <c r="D25" s="1972"/>
      <c r="E25" s="1973">
        <f>SUM(C25:D25)</f>
        <v>0</v>
      </c>
      <c r="F25" s="31"/>
      <c r="G25" s="67"/>
      <c r="H25" s="16"/>
      <c r="I25" s="1909"/>
      <c r="J25" s="1909"/>
      <c r="K25" s="1909"/>
      <c r="L25" s="1909"/>
      <c r="M25" s="1909"/>
      <c r="N25" s="1909"/>
      <c r="O25" s="1909"/>
      <c r="P25" s="1909"/>
      <c r="Q25" s="1909"/>
      <c r="R25" s="1909"/>
      <c r="S25" s="1909"/>
      <c r="T25" s="1909"/>
      <c r="U25" s="1909"/>
      <c r="V25" s="1909"/>
      <c r="W25" s="1909"/>
      <c r="X25" s="1909"/>
      <c r="Y25" s="1909"/>
      <c r="Z25" s="1909"/>
      <c r="AA25" s="1909"/>
      <c r="AB25" s="1909"/>
      <c r="AC25" s="1909"/>
      <c r="AD25" s="1909"/>
      <c r="AE25" s="1909"/>
      <c r="AF25" s="1909"/>
      <c r="AG25" s="1909"/>
      <c r="AH25" s="1909"/>
      <c r="AI25" s="1909"/>
      <c r="AJ25" s="1909"/>
      <c r="AK25" s="1909"/>
      <c r="AL25" s="1909"/>
      <c r="AM25" s="1909"/>
      <c r="AN25" s="1909"/>
      <c r="AO25" s="1909"/>
      <c r="AP25" s="1909"/>
      <c r="AQ25" s="1909"/>
      <c r="AR25" s="1909"/>
      <c r="AS25" s="1909"/>
      <c r="AT25" s="1909"/>
      <c r="AU25" s="1909"/>
      <c r="AV25" s="1909"/>
      <c r="AW25" s="1909"/>
      <c r="AX25" s="1909"/>
      <c r="AY25" s="1909"/>
      <c r="AZ25" s="1909"/>
      <c r="BA25" s="1909"/>
      <c r="BB25" s="1909"/>
      <c r="BC25" s="1909"/>
      <c r="BD25" s="1909"/>
      <c r="BE25" s="1909"/>
      <c r="BF25" s="1909"/>
      <c r="BG25" s="1909"/>
      <c r="BH25" s="1909"/>
      <c r="BI25" s="1909"/>
      <c r="BJ25" s="1909"/>
      <c r="BK25" s="1909"/>
      <c r="BL25" s="1909"/>
      <c r="BM25" s="1909"/>
      <c r="BN25" s="1909"/>
    </row>
    <row r="26" spans="1:66">
      <c r="A26" s="3"/>
      <c r="B26" s="1971" t="s">
        <v>2809</v>
      </c>
      <c r="C26" s="1972"/>
      <c r="D26" s="1972"/>
      <c r="E26" s="1973">
        <f>SUM(C26:D26)</f>
        <v>0</v>
      </c>
      <c r="F26" s="31"/>
      <c r="G26" s="67"/>
      <c r="H26" s="16"/>
      <c r="I26" s="1909"/>
      <c r="J26" s="1909"/>
      <c r="K26" s="1909"/>
      <c r="L26" s="1909"/>
      <c r="M26" s="1909"/>
      <c r="N26" s="1909"/>
      <c r="O26" s="1909"/>
      <c r="P26" s="1909"/>
      <c r="Q26" s="1909"/>
      <c r="R26" s="1909"/>
      <c r="S26" s="1909"/>
      <c r="T26" s="1909"/>
      <c r="U26" s="1909"/>
      <c r="V26" s="1909"/>
      <c r="W26" s="1909"/>
      <c r="X26" s="1909"/>
      <c r="Y26" s="1909"/>
      <c r="Z26" s="1909"/>
      <c r="AA26" s="1909"/>
      <c r="AB26" s="1909"/>
      <c r="AC26" s="1909"/>
      <c r="AD26" s="1909"/>
      <c r="AE26" s="1909"/>
      <c r="AF26" s="1909"/>
      <c r="AG26" s="1909"/>
      <c r="AH26" s="1909"/>
      <c r="AI26" s="1909"/>
      <c r="AJ26" s="1909"/>
      <c r="AK26" s="1909"/>
      <c r="AL26" s="1909"/>
      <c r="AM26" s="1909"/>
      <c r="AN26" s="1909"/>
      <c r="AO26" s="1909"/>
      <c r="AP26" s="1909"/>
      <c r="AQ26" s="1909"/>
      <c r="AR26" s="1909"/>
      <c r="AS26" s="1909"/>
      <c r="AT26" s="1909"/>
      <c r="AU26" s="1909"/>
      <c r="AV26" s="1909"/>
      <c r="AW26" s="1909"/>
      <c r="AX26" s="1909"/>
      <c r="AY26" s="1909"/>
      <c r="AZ26" s="1909"/>
      <c r="BA26" s="1909"/>
      <c r="BB26" s="1909"/>
      <c r="BC26" s="1909"/>
      <c r="BD26" s="1909"/>
      <c r="BE26" s="1909"/>
      <c r="BF26" s="1909"/>
      <c r="BG26" s="1909"/>
      <c r="BH26" s="1909"/>
      <c r="BI26" s="1909"/>
      <c r="BJ26" s="1909"/>
      <c r="BK26" s="1909"/>
      <c r="BL26" s="1909"/>
      <c r="BM26" s="1909"/>
      <c r="BN26" s="1909"/>
    </row>
    <row r="27" spans="1:66">
      <c r="A27" s="3"/>
      <c r="B27" s="172"/>
      <c r="C27" s="1974"/>
      <c r="D27" s="1974"/>
      <c r="E27" s="1974"/>
      <c r="F27" s="31"/>
      <c r="G27" s="67"/>
      <c r="H27" s="16"/>
      <c r="I27" s="1909"/>
      <c r="J27" s="1909"/>
      <c r="K27" s="1909"/>
      <c r="L27" s="1909"/>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09"/>
      <c r="AM27" s="1909"/>
      <c r="AN27" s="1909"/>
      <c r="AO27" s="1909"/>
      <c r="AP27" s="1909"/>
      <c r="AQ27" s="1909"/>
      <c r="AR27" s="1909"/>
      <c r="AS27" s="1909"/>
      <c r="AT27" s="1909"/>
      <c r="AU27" s="1909"/>
      <c r="AV27" s="1909"/>
      <c r="AW27" s="1909"/>
      <c r="AX27" s="1909"/>
      <c r="AY27" s="1909"/>
      <c r="AZ27" s="1909"/>
      <c r="BA27" s="1909"/>
      <c r="BB27" s="1909"/>
      <c r="BC27" s="1909"/>
      <c r="BD27" s="1909"/>
      <c r="BE27" s="1909"/>
      <c r="BF27" s="1909"/>
      <c r="BG27" s="1909"/>
      <c r="BH27" s="1909"/>
      <c r="BI27" s="1909"/>
      <c r="BJ27" s="1909"/>
      <c r="BK27" s="1909"/>
      <c r="BL27" s="1909"/>
      <c r="BM27" s="1909"/>
      <c r="BN27" s="1909"/>
    </row>
    <row r="28" spans="1:66" ht="26.4">
      <c r="A28" s="3"/>
      <c r="B28" s="1971" t="s">
        <v>2810</v>
      </c>
      <c r="C28" s="1977">
        <f>SUM(C24:C26)</f>
        <v>0</v>
      </c>
      <c r="D28" s="1977">
        <f>SUM(D24:D26)</f>
        <v>0</v>
      </c>
      <c r="E28" s="1977">
        <f>SUM(E24:E26)</f>
        <v>0</v>
      </c>
      <c r="F28" s="31"/>
      <c r="G28" s="67"/>
      <c r="H28" s="16"/>
      <c r="I28" s="1909"/>
      <c r="J28" s="1909"/>
      <c r="K28" s="1909"/>
      <c r="L28" s="1909"/>
      <c r="M28" s="1909"/>
      <c r="N28" s="1909"/>
      <c r="O28" s="1909"/>
      <c r="P28" s="1909"/>
      <c r="Q28" s="1909"/>
      <c r="R28" s="1909"/>
      <c r="S28" s="1909"/>
      <c r="T28" s="1909"/>
      <c r="U28" s="1909"/>
      <c r="V28" s="1909"/>
      <c r="W28" s="1909"/>
      <c r="X28" s="1909"/>
      <c r="Y28" s="1909"/>
      <c r="Z28" s="1909"/>
      <c r="AA28" s="1909"/>
      <c r="AB28" s="1909"/>
      <c r="AC28" s="1909"/>
      <c r="AD28" s="1909"/>
      <c r="AE28" s="1909"/>
      <c r="AF28" s="1909"/>
      <c r="AG28" s="1909"/>
      <c r="AH28" s="1909"/>
      <c r="AI28" s="1909"/>
      <c r="AJ28" s="1909"/>
      <c r="AK28" s="1909"/>
      <c r="AL28" s="1909"/>
      <c r="AM28" s="1909"/>
      <c r="AN28" s="1909"/>
      <c r="AO28" s="1909"/>
      <c r="AP28" s="1909"/>
      <c r="AQ28" s="1909"/>
      <c r="AR28" s="1909"/>
      <c r="AS28" s="1909"/>
      <c r="AT28" s="1909"/>
      <c r="AU28" s="1909"/>
      <c r="AV28" s="1909"/>
      <c r="AW28" s="1909"/>
      <c r="AX28" s="1909"/>
      <c r="AY28" s="1909"/>
      <c r="AZ28" s="1909"/>
      <c r="BA28" s="1909"/>
      <c r="BB28" s="1909"/>
      <c r="BC28" s="1909"/>
      <c r="BD28" s="1909"/>
      <c r="BE28" s="1909"/>
      <c r="BF28" s="1909"/>
      <c r="BG28" s="1909"/>
      <c r="BH28" s="1909"/>
      <c r="BI28" s="1909"/>
      <c r="BJ28" s="1909"/>
      <c r="BK28" s="1909"/>
      <c r="BL28" s="1909"/>
      <c r="BM28" s="1909"/>
      <c r="BN28" s="1909"/>
    </row>
    <row r="29" spans="1:66">
      <c r="A29" s="3"/>
      <c r="B29" s="1964"/>
      <c r="C29" s="1967"/>
      <c r="D29" s="1967"/>
      <c r="E29" s="31"/>
      <c r="F29" s="157"/>
      <c r="G29" s="67"/>
      <c r="H29" s="16"/>
      <c r="I29" s="1909"/>
      <c r="J29" s="1909"/>
      <c r="K29" s="1909"/>
      <c r="L29" s="1909"/>
      <c r="M29" s="1909"/>
      <c r="N29" s="1909"/>
      <c r="O29" s="1909"/>
      <c r="P29" s="1909"/>
      <c r="Q29" s="1909"/>
      <c r="R29" s="1909"/>
      <c r="S29" s="1909"/>
      <c r="T29" s="1909"/>
      <c r="U29" s="1909"/>
      <c r="V29" s="1909"/>
      <c r="W29" s="1909"/>
      <c r="X29" s="1909"/>
      <c r="Y29" s="1909"/>
      <c r="Z29" s="1909"/>
      <c r="AA29" s="1909"/>
      <c r="AB29" s="1909"/>
      <c r="AC29" s="1909"/>
      <c r="AD29" s="1909"/>
      <c r="AE29" s="1909"/>
      <c r="AF29" s="1909"/>
      <c r="AG29" s="1909"/>
      <c r="AH29" s="1909"/>
      <c r="AI29" s="1909"/>
      <c r="AJ29" s="1909"/>
      <c r="AK29" s="1909"/>
      <c r="AL29" s="1909"/>
      <c r="AM29" s="1909"/>
      <c r="AN29" s="1909"/>
      <c r="AO29" s="1909"/>
      <c r="AP29" s="1909"/>
      <c r="AQ29" s="1909"/>
      <c r="AR29" s="1909"/>
      <c r="AS29" s="1909"/>
      <c r="AT29" s="1909"/>
      <c r="AU29" s="1909"/>
      <c r="AV29" s="1909"/>
      <c r="AW29" s="1909"/>
      <c r="AX29" s="1909"/>
      <c r="AY29" s="1909"/>
      <c r="AZ29" s="1909"/>
      <c r="BA29" s="1909"/>
      <c r="BB29" s="1909"/>
      <c r="BC29" s="1909"/>
      <c r="BD29" s="1909"/>
      <c r="BE29" s="1909"/>
      <c r="BF29" s="1909"/>
      <c r="BG29" s="1909"/>
      <c r="BH29" s="1909"/>
      <c r="BI29" s="1909"/>
      <c r="BJ29" s="1909"/>
      <c r="BK29" s="1909"/>
      <c r="BL29" s="1909"/>
      <c r="BM29" s="1909"/>
      <c r="BN29" s="1909"/>
    </row>
    <row r="30" spans="1:66">
      <c r="A30" s="3"/>
      <c r="B30" s="1964"/>
      <c r="C30" s="1967"/>
      <c r="D30" s="1967"/>
      <c r="E30" s="31"/>
      <c r="F30" s="157"/>
      <c r="G30" s="67"/>
      <c r="H30" s="16"/>
      <c r="I30" s="1909"/>
      <c r="J30" s="1909"/>
      <c r="K30" s="1909"/>
      <c r="L30" s="1909"/>
      <c r="M30" s="1909"/>
      <c r="N30" s="1909"/>
      <c r="O30" s="1909"/>
      <c r="P30" s="1909"/>
      <c r="Q30" s="1909"/>
      <c r="R30" s="1909"/>
      <c r="S30" s="1909"/>
      <c r="T30" s="1909"/>
      <c r="U30" s="1909"/>
      <c r="V30" s="1909"/>
      <c r="W30" s="1909"/>
      <c r="X30" s="1909"/>
      <c r="Y30" s="1909"/>
      <c r="Z30" s="1909"/>
      <c r="AA30" s="1909"/>
      <c r="AB30" s="1909"/>
      <c r="AC30" s="1909"/>
      <c r="AD30" s="1909"/>
      <c r="AE30" s="1909"/>
      <c r="AF30" s="1909"/>
      <c r="AG30" s="1909"/>
      <c r="AH30" s="1909"/>
      <c r="AI30" s="1909"/>
      <c r="AJ30" s="1909"/>
      <c r="AK30" s="1909"/>
      <c r="AL30" s="1909"/>
      <c r="AM30" s="1909"/>
      <c r="AN30" s="1909"/>
      <c r="AO30" s="1909"/>
      <c r="AP30" s="1909"/>
      <c r="AQ30" s="1909"/>
      <c r="AR30" s="1909"/>
      <c r="AS30" s="1909"/>
      <c r="AT30" s="1909"/>
      <c r="AU30" s="1909"/>
      <c r="AV30" s="1909"/>
      <c r="AW30" s="1909"/>
      <c r="AX30" s="1909"/>
      <c r="AY30" s="1909"/>
      <c r="AZ30" s="1909"/>
      <c r="BA30" s="1909"/>
      <c r="BB30" s="1909"/>
      <c r="BC30" s="1909"/>
      <c r="BD30" s="1909"/>
      <c r="BE30" s="1909"/>
      <c r="BF30" s="1909"/>
      <c r="BG30" s="1909"/>
      <c r="BH30" s="1909"/>
      <c r="BI30" s="1909"/>
      <c r="BJ30" s="1909"/>
      <c r="BK30" s="1909"/>
      <c r="BL30" s="1909"/>
      <c r="BM30" s="1909"/>
      <c r="BN30" s="1909"/>
    </row>
    <row r="31" spans="1:66">
      <c r="A31" s="3"/>
      <c r="B31" s="1966" t="s">
        <v>1035</v>
      </c>
      <c r="C31" s="1967"/>
      <c r="D31" s="1967"/>
      <c r="E31" s="31"/>
      <c r="F31" s="157"/>
      <c r="G31" s="67"/>
      <c r="H31" s="16"/>
      <c r="I31" s="1909"/>
      <c r="J31" s="1909"/>
      <c r="K31" s="1909"/>
      <c r="L31" s="1909"/>
      <c r="M31" s="1909"/>
      <c r="N31" s="1909"/>
      <c r="O31" s="1909"/>
      <c r="P31" s="1909"/>
      <c r="Q31" s="1909"/>
      <c r="R31" s="1909"/>
      <c r="S31" s="1909"/>
      <c r="T31" s="1909"/>
      <c r="U31" s="1909"/>
      <c r="V31" s="1909"/>
      <c r="W31" s="1909"/>
      <c r="X31" s="1909"/>
      <c r="Y31" s="1909"/>
      <c r="Z31" s="1909"/>
      <c r="AA31" s="1909"/>
      <c r="AB31" s="1909"/>
      <c r="AC31" s="1909"/>
      <c r="AD31" s="1909"/>
      <c r="AE31" s="1909"/>
      <c r="AF31" s="1909"/>
      <c r="AG31" s="1909"/>
      <c r="AH31" s="1909"/>
      <c r="AI31" s="1909"/>
      <c r="AJ31" s="1909"/>
      <c r="AK31" s="1909"/>
      <c r="AL31" s="1909"/>
      <c r="AM31" s="1909"/>
      <c r="AN31" s="1909"/>
      <c r="AO31" s="1909"/>
      <c r="AP31" s="1909"/>
      <c r="AQ31" s="1909"/>
      <c r="AR31" s="1909"/>
      <c r="AS31" s="1909"/>
      <c r="AT31" s="1909"/>
      <c r="AU31" s="1909"/>
      <c r="AV31" s="1909"/>
      <c r="AW31" s="1909"/>
      <c r="AX31" s="1909"/>
      <c r="AY31" s="1909"/>
      <c r="AZ31" s="1909"/>
      <c r="BA31" s="1909"/>
      <c r="BB31" s="1909"/>
      <c r="BC31" s="1909"/>
      <c r="BD31" s="1909"/>
      <c r="BE31" s="1909"/>
      <c r="BF31" s="1909"/>
      <c r="BG31" s="1909"/>
      <c r="BH31" s="1909"/>
      <c r="BI31" s="1909"/>
      <c r="BJ31" s="1909"/>
      <c r="BK31" s="1909"/>
      <c r="BL31" s="1909"/>
      <c r="BM31" s="1909"/>
      <c r="BN31" s="1909"/>
    </row>
    <row r="32" spans="1:66">
      <c r="A32" s="3"/>
      <c r="B32" s="1968" t="s">
        <v>2796</v>
      </c>
      <c r="C32" s="1969" t="s">
        <v>2797</v>
      </c>
      <c r="D32" s="1969" t="s">
        <v>554</v>
      </c>
      <c r="E32" s="1969" t="s">
        <v>2798</v>
      </c>
      <c r="F32" s="1969" t="s">
        <v>1036</v>
      </c>
      <c r="G32" s="67"/>
      <c r="H32" s="16"/>
      <c r="I32" s="1909"/>
      <c r="J32" s="1909"/>
      <c r="K32" s="1909"/>
      <c r="L32" s="1909"/>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09"/>
      <c r="AM32" s="1909"/>
      <c r="AN32" s="1909"/>
      <c r="AO32" s="1909"/>
      <c r="AP32" s="1909"/>
      <c r="AQ32" s="1909"/>
      <c r="AR32" s="1909"/>
      <c r="AS32" s="1909"/>
      <c r="AT32" s="1909"/>
      <c r="AU32" s="1909"/>
      <c r="AV32" s="1909"/>
      <c r="AW32" s="1909"/>
      <c r="AX32" s="1909"/>
      <c r="AY32" s="1909"/>
      <c r="AZ32" s="1909"/>
      <c r="BA32" s="1909"/>
      <c r="BB32" s="1909"/>
      <c r="BC32" s="1909"/>
      <c r="BD32" s="1909"/>
      <c r="BE32" s="1909"/>
      <c r="BF32" s="1909"/>
      <c r="BG32" s="1909"/>
      <c r="BH32" s="1909"/>
      <c r="BI32" s="1909"/>
      <c r="BJ32" s="1909"/>
      <c r="BK32" s="1909"/>
      <c r="BL32" s="1909"/>
      <c r="BM32" s="1909"/>
      <c r="BN32" s="1909"/>
    </row>
    <row r="33" spans="1:66">
      <c r="A33" s="3"/>
      <c r="B33" s="172"/>
      <c r="C33" s="1970" t="s">
        <v>1325</v>
      </c>
      <c r="D33" s="1970" t="s">
        <v>1326</v>
      </c>
      <c r="E33" s="1970" t="s">
        <v>1327</v>
      </c>
      <c r="F33" s="1970" t="s">
        <v>858</v>
      </c>
      <c r="G33" s="67"/>
      <c r="H33" s="16"/>
      <c r="I33" s="1909"/>
      <c r="J33" s="1909"/>
      <c r="K33" s="1909"/>
      <c r="L33" s="1909"/>
      <c r="M33" s="1909"/>
      <c r="N33" s="1909"/>
      <c r="O33" s="1909"/>
      <c r="P33" s="1909"/>
      <c r="Q33" s="1909"/>
      <c r="R33" s="1909"/>
      <c r="S33" s="1909"/>
      <c r="T33" s="1909"/>
      <c r="U33" s="1909"/>
      <c r="V33" s="1909"/>
      <c r="W33" s="1909"/>
      <c r="X33" s="1909"/>
      <c r="Y33" s="1909"/>
      <c r="Z33" s="1909"/>
      <c r="AA33" s="1909"/>
      <c r="AB33" s="1909"/>
      <c r="AC33" s="1909"/>
      <c r="AD33" s="1909"/>
      <c r="AE33" s="1909"/>
      <c r="AF33" s="1909"/>
      <c r="AG33" s="1909"/>
      <c r="AH33" s="1909"/>
      <c r="AI33" s="1909"/>
      <c r="AJ33" s="1909"/>
      <c r="AK33" s="1909"/>
      <c r="AL33" s="1909"/>
      <c r="AM33" s="1909"/>
      <c r="AN33" s="1909"/>
      <c r="AO33" s="1909"/>
      <c r="AP33" s="1909"/>
      <c r="AQ33" s="1909"/>
      <c r="AR33" s="1909"/>
      <c r="AS33" s="1909"/>
      <c r="AT33" s="1909"/>
      <c r="AU33" s="1909"/>
      <c r="AV33" s="1909"/>
      <c r="AW33" s="1909"/>
      <c r="AX33" s="1909"/>
      <c r="AY33" s="1909"/>
      <c r="AZ33" s="1909"/>
      <c r="BA33" s="1909"/>
      <c r="BB33" s="1909"/>
      <c r="BC33" s="1909"/>
      <c r="BD33" s="1909"/>
      <c r="BE33" s="1909"/>
      <c r="BF33" s="1909"/>
      <c r="BG33" s="1909"/>
      <c r="BH33" s="1909"/>
      <c r="BI33" s="1909"/>
      <c r="BJ33" s="1909"/>
      <c r="BK33" s="1909"/>
      <c r="BL33" s="1909"/>
      <c r="BM33" s="1909"/>
      <c r="BN33" s="1909"/>
    </row>
    <row r="34" spans="1:66">
      <c r="A34" s="3"/>
      <c r="B34" s="1971" t="s">
        <v>2811</v>
      </c>
      <c r="C34" s="1972"/>
      <c r="D34" s="1972"/>
      <c r="E34" s="1972"/>
      <c r="F34" s="1973">
        <f>SUM(C34:E34)</f>
        <v>0</v>
      </c>
      <c r="G34" s="67"/>
      <c r="H34" s="16"/>
      <c r="I34" s="1909"/>
      <c r="J34" s="1909"/>
      <c r="K34" s="1909"/>
      <c r="L34" s="1909"/>
      <c r="M34" s="1909"/>
      <c r="N34" s="1909"/>
      <c r="O34" s="1909"/>
      <c r="P34" s="1909"/>
      <c r="Q34" s="1909"/>
      <c r="R34" s="1909"/>
      <c r="S34" s="1909"/>
      <c r="T34" s="1909"/>
      <c r="U34" s="1909"/>
      <c r="V34" s="1909"/>
      <c r="W34" s="1909"/>
      <c r="X34" s="1909"/>
      <c r="Y34" s="1909"/>
      <c r="Z34" s="1909"/>
      <c r="AA34" s="1909"/>
      <c r="AB34" s="1909"/>
      <c r="AC34" s="1909"/>
      <c r="AD34" s="1909"/>
      <c r="AE34" s="1909"/>
      <c r="AF34" s="1909"/>
      <c r="AG34" s="1909"/>
      <c r="AH34" s="1909"/>
      <c r="AI34" s="1909"/>
      <c r="AJ34" s="1909"/>
      <c r="AK34" s="1909"/>
      <c r="AL34" s="1909"/>
      <c r="AM34" s="1909"/>
      <c r="AN34" s="1909"/>
      <c r="AO34" s="1909"/>
      <c r="AP34" s="1909"/>
      <c r="AQ34" s="1909"/>
      <c r="AR34" s="1909"/>
      <c r="AS34" s="1909"/>
      <c r="AT34" s="1909"/>
      <c r="AU34" s="1909"/>
      <c r="AV34" s="1909"/>
      <c r="AW34" s="1909"/>
      <c r="AX34" s="1909"/>
      <c r="AY34" s="1909"/>
      <c r="AZ34" s="1909"/>
      <c r="BA34" s="1909"/>
      <c r="BB34" s="1909"/>
      <c r="BC34" s="1909"/>
      <c r="BD34" s="1909"/>
      <c r="BE34" s="1909"/>
      <c r="BF34" s="1909"/>
      <c r="BG34" s="1909"/>
      <c r="BH34" s="1909"/>
      <c r="BI34" s="1909"/>
      <c r="BJ34" s="1909"/>
      <c r="BK34" s="1909"/>
      <c r="BL34" s="1909"/>
      <c r="BM34" s="1909"/>
      <c r="BN34" s="1909"/>
    </row>
    <row r="35" spans="1:66">
      <c r="A35" s="3"/>
      <c r="B35" s="1971" t="s">
        <v>2812</v>
      </c>
      <c r="C35" s="1972"/>
      <c r="D35" s="1972"/>
      <c r="E35" s="1972"/>
      <c r="F35" s="1973">
        <f>SUM(C35:E35)</f>
        <v>0</v>
      </c>
      <c r="G35" s="67"/>
      <c r="H35" s="16"/>
      <c r="I35" s="1909"/>
      <c r="J35" s="1909"/>
      <c r="K35" s="1909"/>
      <c r="L35" s="1909"/>
      <c r="M35" s="1909"/>
      <c r="N35" s="1909"/>
      <c r="O35" s="1909"/>
      <c r="P35" s="1909"/>
      <c r="Q35" s="1909"/>
      <c r="R35" s="1909"/>
      <c r="S35" s="1909"/>
      <c r="T35" s="1909"/>
      <c r="U35" s="1909"/>
      <c r="V35" s="1909"/>
      <c r="W35" s="1909"/>
      <c r="X35" s="1909"/>
      <c r="Y35" s="1909"/>
      <c r="Z35" s="1909"/>
      <c r="AA35" s="1909"/>
      <c r="AB35" s="1909"/>
      <c r="AC35" s="1909"/>
      <c r="AD35" s="1909"/>
      <c r="AE35" s="1909"/>
      <c r="AF35" s="1909"/>
      <c r="AG35" s="1909"/>
      <c r="AH35" s="1909"/>
      <c r="AI35" s="1909"/>
      <c r="AJ35" s="1909"/>
      <c r="AK35" s="1909"/>
      <c r="AL35" s="1909"/>
      <c r="AM35" s="1909"/>
      <c r="AN35" s="1909"/>
      <c r="AO35" s="1909"/>
      <c r="AP35" s="1909"/>
      <c r="AQ35" s="1909"/>
      <c r="AR35" s="1909"/>
      <c r="AS35" s="1909"/>
      <c r="AT35" s="1909"/>
      <c r="AU35" s="1909"/>
      <c r="AV35" s="1909"/>
      <c r="AW35" s="1909"/>
      <c r="AX35" s="1909"/>
      <c r="AY35" s="1909"/>
      <c r="AZ35" s="1909"/>
      <c r="BA35" s="1909"/>
      <c r="BB35" s="1909"/>
      <c r="BC35" s="1909"/>
      <c r="BD35" s="1909"/>
      <c r="BE35" s="1909"/>
      <c r="BF35" s="1909"/>
      <c r="BG35" s="1909"/>
      <c r="BH35" s="1909"/>
      <c r="BI35" s="1909"/>
      <c r="BJ35" s="1909"/>
      <c r="BK35" s="1909"/>
      <c r="BL35" s="1909"/>
      <c r="BM35" s="1909"/>
      <c r="BN35" s="1909"/>
    </row>
    <row r="36" spans="1:66">
      <c r="A36" s="3"/>
      <c r="B36" s="1971" t="s">
        <v>2813</v>
      </c>
      <c r="C36" s="1973">
        <f>SUM(C34:C35)</f>
        <v>0</v>
      </c>
      <c r="D36" s="1973">
        <f>SUM(D34:D35)</f>
        <v>0</v>
      </c>
      <c r="E36" s="1973">
        <f>SUM(E34:E35)</f>
        <v>0</v>
      </c>
      <c r="F36" s="1973">
        <f>SUM(F34:F35)</f>
        <v>0</v>
      </c>
      <c r="G36" s="67"/>
      <c r="H36" s="16"/>
      <c r="I36" s="1909"/>
      <c r="J36" s="1909"/>
      <c r="K36" s="1909"/>
      <c r="L36" s="1909"/>
      <c r="M36" s="1909"/>
      <c r="N36" s="1909"/>
      <c r="O36" s="1909"/>
      <c r="P36" s="1909"/>
      <c r="Q36" s="1909"/>
      <c r="R36" s="1909"/>
      <c r="S36" s="1909"/>
      <c r="T36" s="1909"/>
      <c r="U36" s="1909"/>
      <c r="V36" s="1909"/>
      <c r="W36" s="1909"/>
      <c r="X36" s="1909"/>
      <c r="Y36" s="1909"/>
      <c r="Z36" s="1909"/>
      <c r="AA36" s="1909"/>
      <c r="AB36" s="1909"/>
      <c r="AC36" s="1909"/>
      <c r="AD36" s="1909"/>
      <c r="AE36" s="1909"/>
      <c r="AF36" s="1909"/>
      <c r="AG36" s="1909"/>
      <c r="AH36" s="1909"/>
      <c r="AI36" s="1909"/>
      <c r="AJ36" s="1909"/>
      <c r="AK36" s="1909"/>
      <c r="AL36" s="1909"/>
      <c r="AM36" s="1909"/>
      <c r="AN36" s="1909"/>
      <c r="AO36" s="1909"/>
      <c r="AP36" s="1909"/>
      <c r="AQ36" s="1909"/>
      <c r="AR36" s="1909"/>
      <c r="AS36" s="1909"/>
      <c r="AT36" s="1909"/>
      <c r="AU36" s="1909"/>
      <c r="AV36" s="1909"/>
      <c r="AW36" s="1909"/>
      <c r="AX36" s="1909"/>
      <c r="AY36" s="1909"/>
      <c r="AZ36" s="1909"/>
      <c r="BA36" s="1909"/>
      <c r="BB36" s="1909"/>
      <c r="BC36" s="1909"/>
      <c r="BD36" s="1909"/>
      <c r="BE36" s="1909"/>
      <c r="BF36" s="1909"/>
      <c r="BG36" s="1909"/>
      <c r="BH36" s="1909"/>
      <c r="BI36" s="1909"/>
      <c r="BJ36" s="1909"/>
      <c r="BK36" s="1909"/>
      <c r="BL36" s="1909"/>
      <c r="BM36" s="1909"/>
      <c r="BN36" s="1909"/>
    </row>
    <row r="37" spans="1:66">
      <c r="A37" s="3"/>
      <c r="B37" s="172"/>
      <c r="C37" s="1974"/>
      <c r="D37" s="1974"/>
      <c r="E37" s="1974"/>
      <c r="F37" s="1974"/>
      <c r="G37" s="67"/>
      <c r="H37" s="16"/>
      <c r="I37" s="1909"/>
      <c r="J37" s="1909"/>
      <c r="K37" s="1909"/>
      <c r="L37" s="1909"/>
      <c r="M37" s="1909"/>
      <c r="N37" s="1909"/>
      <c r="O37" s="1909"/>
      <c r="P37" s="1909"/>
      <c r="Q37" s="1909"/>
      <c r="R37" s="1909"/>
      <c r="S37" s="1909"/>
      <c r="T37" s="1909"/>
      <c r="U37" s="1909"/>
      <c r="V37" s="1909"/>
      <c r="W37" s="1909"/>
      <c r="X37" s="1909"/>
      <c r="Y37" s="1909"/>
      <c r="Z37" s="1909"/>
      <c r="AA37" s="1909"/>
      <c r="AB37" s="1909"/>
      <c r="AC37" s="1909"/>
      <c r="AD37" s="1909"/>
      <c r="AE37" s="1909"/>
      <c r="AF37" s="1909"/>
      <c r="AG37" s="1909"/>
      <c r="AH37" s="1909"/>
      <c r="AI37" s="1909"/>
      <c r="AJ37" s="1909"/>
      <c r="AK37" s="1909"/>
      <c r="AL37" s="1909"/>
      <c r="AM37" s="1909"/>
      <c r="AN37" s="1909"/>
      <c r="AO37" s="1909"/>
      <c r="AP37" s="1909"/>
      <c r="AQ37" s="1909"/>
      <c r="AR37" s="1909"/>
      <c r="AS37" s="1909"/>
      <c r="AT37" s="1909"/>
      <c r="AU37" s="1909"/>
      <c r="AV37" s="1909"/>
      <c r="AW37" s="1909"/>
      <c r="AX37" s="1909"/>
      <c r="AY37" s="1909"/>
      <c r="AZ37" s="1909"/>
      <c r="BA37" s="1909"/>
      <c r="BB37" s="1909"/>
      <c r="BC37" s="1909"/>
      <c r="BD37" s="1909"/>
      <c r="BE37" s="1909"/>
      <c r="BF37" s="1909"/>
      <c r="BG37" s="1909"/>
      <c r="BH37" s="1909"/>
      <c r="BI37" s="1909"/>
      <c r="BJ37" s="1909"/>
      <c r="BK37" s="1909"/>
      <c r="BL37" s="1909"/>
      <c r="BM37" s="1909"/>
      <c r="BN37" s="1909"/>
    </row>
    <row r="38" spans="1:66">
      <c r="A38" s="3"/>
      <c r="B38" s="1971" t="s">
        <v>2814</v>
      </c>
      <c r="C38" s="1972"/>
      <c r="D38" s="1972"/>
      <c r="E38" s="1972"/>
      <c r="F38" s="1973">
        <f>SUM(C38:E38)</f>
        <v>0</v>
      </c>
      <c r="G38" s="67"/>
      <c r="H38" s="16"/>
      <c r="I38" s="1909"/>
      <c r="J38" s="1909"/>
      <c r="K38" s="1909"/>
      <c r="L38" s="1909"/>
      <c r="M38" s="1909"/>
      <c r="N38" s="1909"/>
      <c r="O38" s="1909"/>
      <c r="P38" s="1909"/>
      <c r="Q38" s="1909"/>
      <c r="R38" s="1909"/>
      <c r="S38" s="1909"/>
      <c r="T38" s="1909"/>
      <c r="U38" s="1909"/>
      <c r="V38" s="1909"/>
      <c r="W38" s="1909"/>
      <c r="X38" s="1909"/>
      <c r="Y38" s="1909"/>
      <c r="Z38" s="1909"/>
      <c r="AA38" s="1909"/>
      <c r="AB38" s="1909"/>
      <c r="AC38" s="1909"/>
      <c r="AD38" s="1909"/>
      <c r="AE38" s="1909"/>
      <c r="AF38" s="1909"/>
      <c r="AG38" s="1909"/>
      <c r="AH38" s="1909"/>
      <c r="AI38" s="1909"/>
      <c r="AJ38" s="1909"/>
      <c r="AK38" s="1909"/>
      <c r="AL38" s="1909"/>
      <c r="AM38" s="1909"/>
      <c r="AN38" s="1909"/>
      <c r="AO38" s="1909"/>
      <c r="AP38" s="1909"/>
      <c r="AQ38" s="1909"/>
      <c r="AR38" s="1909"/>
      <c r="AS38" s="1909"/>
      <c r="AT38" s="1909"/>
      <c r="AU38" s="1909"/>
      <c r="AV38" s="1909"/>
      <c r="AW38" s="1909"/>
      <c r="AX38" s="1909"/>
      <c r="AY38" s="1909"/>
      <c r="AZ38" s="1909"/>
      <c r="BA38" s="1909"/>
      <c r="BB38" s="1909"/>
      <c r="BC38" s="1909"/>
      <c r="BD38" s="1909"/>
      <c r="BE38" s="1909"/>
      <c r="BF38" s="1909"/>
      <c r="BG38" s="1909"/>
      <c r="BH38" s="1909"/>
      <c r="BI38" s="1909"/>
      <c r="BJ38" s="1909"/>
      <c r="BK38" s="1909"/>
      <c r="BL38" s="1909"/>
      <c r="BM38" s="1909"/>
      <c r="BN38" s="1909"/>
    </row>
    <row r="39" spans="1:66">
      <c r="A39" s="3"/>
      <c r="B39" s="1971" t="s">
        <v>2815</v>
      </c>
      <c r="C39" s="1972"/>
      <c r="D39" s="1972"/>
      <c r="E39" s="1972"/>
      <c r="F39" s="1973">
        <f>SUM(C39:E39)</f>
        <v>0</v>
      </c>
      <c r="G39" s="67"/>
      <c r="H39" s="16"/>
      <c r="I39" s="1909"/>
      <c r="J39" s="1909"/>
      <c r="K39" s="1909"/>
      <c r="L39" s="1909"/>
      <c r="M39" s="1909"/>
      <c r="N39" s="1909"/>
      <c r="O39" s="1909"/>
      <c r="P39" s="1909"/>
      <c r="Q39" s="1909"/>
      <c r="R39" s="1909"/>
      <c r="S39" s="1909"/>
      <c r="T39" s="1909"/>
      <c r="U39" s="1909"/>
      <c r="V39" s="1909"/>
      <c r="W39" s="1909"/>
      <c r="X39" s="1909"/>
      <c r="Y39" s="1909"/>
      <c r="Z39" s="1909"/>
      <c r="AA39" s="1909"/>
      <c r="AB39" s="1909"/>
      <c r="AC39" s="1909"/>
      <c r="AD39" s="1909"/>
      <c r="AE39" s="1909"/>
      <c r="AF39" s="1909"/>
      <c r="AG39" s="1909"/>
      <c r="AH39" s="1909"/>
      <c r="AI39" s="1909"/>
      <c r="AJ39" s="1909"/>
      <c r="AK39" s="1909"/>
      <c r="AL39" s="1909"/>
      <c r="AM39" s="1909"/>
      <c r="AN39" s="1909"/>
      <c r="AO39" s="1909"/>
      <c r="AP39" s="1909"/>
      <c r="AQ39" s="1909"/>
      <c r="AR39" s="1909"/>
      <c r="AS39" s="1909"/>
      <c r="AT39" s="1909"/>
      <c r="AU39" s="1909"/>
      <c r="AV39" s="1909"/>
      <c r="AW39" s="1909"/>
      <c r="AX39" s="1909"/>
      <c r="AY39" s="1909"/>
      <c r="AZ39" s="1909"/>
      <c r="BA39" s="1909"/>
      <c r="BB39" s="1909"/>
      <c r="BC39" s="1909"/>
      <c r="BD39" s="1909"/>
      <c r="BE39" s="1909"/>
      <c r="BF39" s="1909"/>
      <c r="BG39" s="1909"/>
      <c r="BH39" s="1909"/>
      <c r="BI39" s="1909"/>
      <c r="BJ39" s="1909"/>
      <c r="BK39" s="1909"/>
      <c r="BL39" s="1909"/>
      <c r="BM39" s="1909"/>
      <c r="BN39" s="1909"/>
    </row>
    <row r="40" spans="1:66">
      <c r="A40" s="3"/>
      <c r="B40" s="1971" t="s">
        <v>2816</v>
      </c>
      <c r="C40" s="1973">
        <f>SUM(C38:C39)</f>
        <v>0</v>
      </c>
      <c r="D40" s="1973">
        <f>SUM(D38:D39)</f>
        <v>0</v>
      </c>
      <c r="E40" s="1973">
        <f>SUM(E38:E39)</f>
        <v>0</v>
      </c>
      <c r="F40" s="1973">
        <f>SUM(F38:F39)</f>
        <v>0</v>
      </c>
      <c r="G40" s="67"/>
      <c r="H40" s="16"/>
      <c r="I40" s="1909"/>
      <c r="J40" s="1909"/>
      <c r="K40" s="1909"/>
      <c r="L40" s="1909"/>
      <c r="M40" s="1909"/>
      <c r="N40" s="1909"/>
      <c r="O40" s="1909"/>
      <c r="P40" s="1909"/>
      <c r="Q40" s="1909"/>
      <c r="R40" s="1909"/>
      <c r="S40" s="1909"/>
      <c r="T40" s="1909"/>
      <c r="U40" s="1909"/>
      <c r="V40" s="1909"/>
      <c r="W40" s="1909"/>
      <c r="X40" s="1909"/>
      <c r="Y40" s="1909"/>
      <c r="Z40" s="1909"/>
      <c r="AA40" s="1909"/>
      <c r="AB40" s="1909"/>
      <c r="AC40" s="1909"/>
      <c r="AD40" s="1909"/>
      <c r="AE40" s="1909"/>
      <c r="AF40" s="1909"/>
      <c r="AG40" s="1909"/>
      <c r="AH40" s="1909"/>
      <c r="AI40" s="1909"/>
      <c r="AJ40" s="1909"/>
      <c r="AK40" s="1909"/>
      <c r="AL40" s="1909"/>
      <c r="AM40" s="1909"/>
      <c r="AN40" s="1909"/>
      <c r="AO40" s="1909"/>
      <c r="AP40" s="1909"/>
      <c r="AQ40" s="1909"/>
      <c r="AR40" s="1909"/>
      <c r="AS40" s="1909"/>
      <c r="AT40" s="1909"/>
      <c r="AU40" s="1909"/>
      <c r="AV40" s="1909"/>
      <c r="AW40" s="1909"/>
      <c r="AX40" s="1909"/>
      <c r="AY40" s="1909"/>
      <c r="AZ40" s="1909"/>
      <c r="BA40" s="1909"/>
      <c r="BB40" s="1909"/>
      <c r="BC40" s="1909"/>
      <c r="BD40" s="1909"/>
      <c r="BE40" s="1909"/>
      <c r="BF40" s="1909"/>
      <c r="BG40" s="1909"/>
      <c r="BH40" s="1909"/>
      <c r="BI40" s="1909"/>
      <c r="BJ40" s="1909"/>
      <c r="BK40" s="1909"/>
      <c r="BL40" s="1909"/>
      <c r="BM40" s="1909"/>
      <c r="BN40" s="1909"/>
    </row>
    <row r="41" spans="1:66">
      <c r="A41" s="3"/>
      <c r="B41" s="172"/>
      <c r="C41" s="1974"/>
      <c r="D41" s="1974"/>
      <c r="E41" s="1974"/>
      <c r="F41" s="1974"/>
      <c r="G41" s="67"/>
      <c r="H41" s="16"/>
      <c r="I41" s="1909"/>
      <c r="J41" s="1909"/>
      <c r="K41" s="1909"/>
      <c r="L41" s="1909"/>
      <c r="M41" s="1909"/>
      <c r="N41" s="1909"/>
      <c r="O41" s="1909"/>
      <c r="P41" s="1909"/>
      <c r="Q41" s="1909"/>
      <c r="R41" s="1909"/>
      <c r="S41" s="1909"/>
      <c r="T41" s="1909"/>
      <c r="U41" s="1909"/>
      <c r="V41" s="1909"/>
      <c r="W41" s="1909"/>
      <c r="X41" s="1909"/>
      <c r="Y41" s="1909"/>
      <c r="Z41" s="1909"/>
      <c r="AA41" s="1909"/>
      <c r="AB41" s="1909"/>
      <c r="AC41" s="1909"/>
      <c r="AD41" s="1909"/>
      <c r="AE41" s="1909"/>
      <c r="AF41" s="1909"/>
      <c r="AG41" s="1909"/>
      <c r="AH41" s="1909"/>
      <c r="AI41" s="1909"/>
      <c r="AJ41" s="1909"/>
      <c r="AK41" s="1909"/>
      <c r="AL41" s="1909"/>
      <c r="AM41" s="1909"/>
      <c r="AN41" s="1909"/>
      <c r="AO41" s="1909"/>
      <c r="AP41" s="1909"/>
      <c r="AQ41" s="1909"/>
      <c r="AR41" s="1909"/>
      <c r="AS41" s="1909"/>
      <c r="AT41" s="1909"/>
      <c r="AU41" s="1909"/>
      <c r="AV41" s="1909"/>
      <c r="AW41" s="1909"/>
      <c r="AX41" s="1909"/>
      <c r="AY41" s="1909"/>
      <c r="AZ41" s="1909"/>
      <c r="BA41" s="1909"/>
      <c r="BB41" s="1909"/>
      <c r="BC41" s="1909"/>
      <c r="BD41" s="1909"/>
      <c r="BE41" s="1909"/>
      <c r="BF41" s="1909"/>
      <c r="BG41" s="1909"/>
      <c r="BH41" s="1909"/>
      <c r="BI41" s="1909"/>
      <c r="BJ41" s="1909"/>
      <c r="BK41" s="1909"/>
      <c r="BL41" s="1909"/>
      <c r="BM41" s="1909"/>
      <c r="BN41" s="1909"/>
    </row>
    <row r="42" spans="1:66">
      <c r="A42" s="3"/>
      <c r="B42" s="1971" t="s">
        <v>2817</v>
      </c>
      <c r="C42" s="1973">
        <f>+C40+C36</f>
        <v>0</v>
      </c>
      <c r="D42" s="1973">
        <f>+D40+D36</f>
        <v>0</v>
      </c>
      <c r="E42" s="1973">
        <f>+E40+E36</f>
        <v>0</v>
      </c>
      <c r="F42" s="1973">
        <f>+F40+F36</f>
        <v>0</v>
      </c>
      <c r="G42" s="67"/>
      <c r="H42" s="16"/>
      <c r="I42" s="1909"/>
      <c r="J42" s="1909"/>
      <c r="K42" s="1909"/>
      <c r="L42" s="1909"/>
      <c r="M42" s="1909"/>
      <c r="N42" s="1909"/>
      <c r="O42" s="1909"/>
      <c r="P42" s="1909"/>
      <c r="Q42" s="1909"/>
      <c r="R42" s="1909"/>
      <c r="S42" s="1909"/>
      <c r="T42" s="1909"/>
      <c r="U42" s="1909"/>
      <c r="V42" s="1909"/>
      <c r="W42" s="1909"/>
      <c r="X42" s="1909"/>
      <c r="Y42" s="1909"/>
      <c r="Z42" s="1909"/>
      <c r="AA42" s="1909"/>
      <c r="AB42" s="1909"/>
      <c r="AC42" s="1909"/>
      <c r="AD42" s="1909"/>
      <c r="AE42" s="1909"/>
      <c r="AF42" s="1909"/>
      <c r="AG42" s="1909"/>
      <c r="AH42" s="1909"/>
      <c r="AI42" s="1909"/>
      <c r="AJ42" s="1909"/>
      <c r="AK42" s="1909"/>
      <c r="AL42" s="1909"/>
      <c r="AM42" s="1909"/>
      <c r="AN42" s="1909"/>
      <c r="AO42" s="1909"/>
      <c r="AP42" s="1909"/>
      <c r="AQ42" s="1909"/>
      <c r="AR42" s="1909"/>
      <c r="AS42" s="1909"/>
      <c r="AT42" s="1909"/>
      <c r="AU42" s="1909"/>
      <c r="AV42" s="1909"/>
      <c r="AW42" s="1909"/>
      <c r="AX42" s="1909"/>
      <c r="AY42" s="1909"/>
      <c r="AZ42" s="1909"/>
      <c r="BA42" s="1909"/>
      <c r="BB42" s="1909"/>
      <c r="BC42" s="1909"/>
      <c r="BD42" s="1909"/>
      <c r="BE42" s="1909"/>
      <c r="BF42" s="1909"/>
      <c r="BG42" s="1909"/>
      <c r="BH42" s="1909"/>
      <c r="BI42" s="1909"/>
      <c r="BJ42" s="1909"/>
      <c r="BK42" s="1909"/>
      <c r="BL42" s="1909"/>
      <c r="BM42" s="1909"/>
      <c r="BN42" s="1909"/>
    </row>
    <row r="43" spans="1:66">
      <c r="A43" s="3"/>
      <c r="B43" s="1975"/>
      <c r="C43" s="1976"/>
      <c r="D43" s="1976"/>
      <c r="E43" s="1976"/>
      <c r="F43" s="1976"/>
      <c r="G43" s="67"/>
      <c r="H43" s="16"/>
      <c r="I43" s="1909"/>
      <c r="J43" s="1909"/>
      <c r="K43" s="1909"/>
      <c r="L43" s="1909"/>
      <c r="M43" s="1909"/>
      <c r="N43" s="1909"/>
      <c r="O43" s="1909"/>
      <c r="P43" s="1909"/>
      <c r="Q43" s="1909"/>
      <c r="R43" s="1909"/>
      <c r="S43" s="1909"/>
      <c r="T43" s="1909"/>
      <c r="U43" s="1909"/>
      <c r="V43" s="1909"/>
      <c r="W43" s="1909"/>
      <c r="X43" s="1909"/>
      <c r="Y43" s="1909"/>
      <c r="Z43" s="1909"/>
      <c r="AA43" s="1909"/>
      <c r="AB43" s="1909"/>
      <c r="AC43" s="1909"/>
      <c r="AD43" s="1909"/>
      <c r="AE43" s="1909"/>
      <c r="AF43" s="1909"/>
      <c r="AG43" s="1909"/>
      <c r="AH43" s="1909"/>
      <c r="AI43" s="1909"/>
      <c r="AJ43" s="1909"/>
      <c r="AK43" s="1909"/>
      <c r="AL43" s="1909"/>
      <c r="AM43" s="1909"/>
      <c r="AN43" s="1909"/>
      <c r="AO43" s="1909"/>
      <c r="AP43" s="1909"/>
      <c r="AQ43" s="1909"/>
      <c r="AR43" s="1909"/>
      <c r="AS43" s="1909"/>
      <c r="AT43" s="1909"/>
      <c r="AU43" s="1909"/>
      <c r="AV43" s="1909"/>
      <c r="AW43" s="1909"/>
      <c r="AX43" s="1909"/>
      <c r="AY43" s="1909"/>
      <c r="AZ43" s="1909"/>
      <c r="BA43" s="1909"/>
      <c r="BB43" s="1909"/>
      <c r="BC43" s="1909"/>
      <c r="BD43" s="1909"/>
      <c r="BE43" s="1909"/>
      <c r="BF43" s="1909"/>
      <c r="BG43" s="1909"/>
      <c r="BH43" s="1909"/>
      <c r="BI43" s="1909"/>
      <c r="BJ43" s="1909"/>
      <c r="BK43" s="1909"/>
      <c r="BL43" s="1909"/>
      <c r="BM43" s="1909"/>
      <c r="BN43" s="1909"/>
    </row>
    <row r="44" spans="1:66">
      <c r="A44" s="3"/>
      <c r="B44" s="1975"/>
      <c r="C44" s="1976"/>
      <c r="D44" s="1976"/>
      <c r="E44" s="1976"/>
      <c r="F44" s="1976"/>
      <c r="G44" s="67"/>
      <c r="H44" s="16"/>
      <c r="I44" s="1909"/>
      <c r="J44" s="1909"/>
      <c r="K44" s="1909"/>
      <c r="L44" s="1909"/>
      <c r="M44" s="1909"/>
      <c r="N44" s="1909"/>
      <c r="O44" s="1909"/>
      <c r="P44" s="1909"/>
      <c r="Q44" s="1909"/>
      <c r="R44" s="1909"/>
      <c r="S44" s="1909"/>
      <c r="T44" s="1909"/>
      <c r="U44" s="1909"/>
      <c r="V44" s="1909"/>
      <c r="W44" s="1909"/>
      <c r="X44" s="1909"/>
      <c r="Y44" s="1909"/>
      <c r="Z44" s="1909"/>
      <c r="AA44" s="1909"/>
      <c r="AB44" s="1909"/>
      <c r="AC44" s="1909"/>
      <c r="AD44" s="1909"/>
      <c r="AE44" s="1909"/>
      <c r="AF44" s="1909"/>
      <c r="AG44" s="1909"/>
      <c r="AH44" s="1909"/>
      <c r="AI44" s="1909"/>
      <c r="AJ44" s="1909"/>
      <c r="AK44" s="1909"/>
      <c r="AL44" s="1909"/>
      <c r="AM44" s="1909"/>
      <c r="AN44" s="1909"/>
      <c r="AO44" s="1909"/>
      <c r="AP44" s="1909"/>
      <c r="AQ44" s="1909"/>
      <c r="AR44" s="1909"/>
      <c r="AS44" s="1909"/>
      <c r="AT44" s="1909"/>
      <c r="AU44" s="1909"/>
      <c r="AV44" s="1909"/>
      <c r="AW44" s="1909"/>
      <c r="AX44" s="1909"/>
      <c r="AY44" s="1909"/>
      <c r="AZ44" s="1909"/>
      <c r="BA44" s="1909"/>
      <c r="BB44" s="1909"/>
      <c r="BC44" s="1909"/>
      <c r="BD44" s="1909"/>
      <c r="BE44" s="1909"/>
      <c r="BF44" s="1909"/>
      <c r="BG44" s="1909"/>
      <c r="BH44" s="1909"/>
      <c r="BI44" s="1909"/>
      <c r="BJ44" s="1909"/>
      <c r="BK44" s="1909"/>
      <c r="BL44" s="1909"/>
      <c r="BM44" s="1909"/>
      <c r="BN44" s="1909"/>
    </row>
    <row r="45" spans="1:66">
      <c r="A45" s="3"/>
      <c r="B45" s="1968" t="s">
        <v>2806</v>
      </c>
      <c r="C45" s="1969" t="s">
        <v>2797</v>
      </c>
      <c r="D45" s="1969" t="s">
        <v>554</v>
      </c>
      <c r="E45" s="1969" t="s">
        <v>1036</v>
      </c>
      <c r="F45" s="31"/>
      <c r="G45" s="67"/>
      <c r="H45" s="16"/>
      <c r="I45" s="1909"/>
      <c r="J45" s="1909"/>
      <c r="K45" s="1909"/>
      <c r="L45" s="1909"/>
      <c r="M45" s="1909"/>
      <c r="N45" s="1909"/>
      <c r="O45" s="1909"/>
      <c r="P45" s="1909"/>
      <c r="Q45" s="1909"/>
      <c r="R45" s="1909"/>
      <c r="S45" s="1909"/>
      <c r="T45" s="1909"/>
      <c r="U45" s="1909"/>
      <c r="V45" s="1909"/>
      <c r="W45" s="1909"/>
      <c r="X45" s="1909"/>
      <c r="Y45" s="1909"/>
      <c r="Z45" s="1909"/>
      <c r="AA45" s="1909"/>
      <c r="AB45" s="1909"/>
      <c r="AC45" s="1909"/>
      <c r="AD45" s="1909"/>
      <c r="AE45" s="1909"/>
      <c r="AF45" s="1909"/>
      <c r="AG45" s="1909"/>
      <c r="AH45" s="1909"/>
      <c r="AI45" s="1909"/>
      <c r="AJ45" s="1909"/>
      <c r="AK45" s="1909"/>
      <c r="AL45" s="1909"/>
      <c r="AM45" s="1909"/>
      <c r="AN45" s="1909"/>
      <c r="AO45" s="1909"/>
      <c r="AP45" s="1909"/>
      <c r="AQ45" s="1909"/>
      <c r="AR45" s="1909"/>
      <c r="AS45" s="1909"/>
      <c r="AT45" s="1909"/>
      <c r="AU45" s="1909"/>
      <c r="AV45" s="1909"/>
      <c r="AW45" s="1909"/>
      <c r="AX45" s="1909"/>
      <c r="AY45" s="1909"/>
      <c r="AZ45" s="1909"/>
      <c r="BA45" s="1909"/>
      <c r="BB45" s="1909"/>
      <c r="BC45" s="1909"/>
      <c r="BD45" s="1909"/>
      <c r="BE45" s="1909"/>
      <c r="BF45" s="1909"/>
      <c r="BG45" s="1909"/>
      <c r="BH45" s="1909"/>
      <c r="BI45" s="1909"/>
      <c r="BJ45" s="1909"/>
      <c r="BK45" s="1909"/>
      <c r="BL45" s="1909"/>
      <c r="BM45" s="1909"/>
      <c r="BN45" s="1909"/>
    </row>
    <row r="46" spans="1:66">
      <c r="A46" s="3"/>
      <c r="B46" s="172"/>
      <c r="C46" s="1970" t="s">
        <v>1325</v>
      </c>
      <c r="D46" s="1970" t="s">
        <v>1326</v>
      </c>
      <c r="E46" s="1970" t="s">
        <v>1327</v>
      </c>
      <c r="F46" s="31"/>
      <c r="G46" s="67"/>
      <c r="H46" s="16"/>
      <c r="I46" s="1909"/>
      <c r="J46" s="1909"/>
      <c r="K46" s="1909"/>
      <c r="L46" s="1909"/>
      <c r="M46" s="1909"/>
      <c r="N46" s="1909"/>
      <c r="O46" s="1909"/>
      <c r="P46" s="1909"/>
      <c r="Q46" s="1909"/>
      <c r="R46" s="1909"/>
      <c r="S46" s="1909"/>
      <c r="T46" s="1909"/>
      <c r="U46" s="1909"/>
      <c r="V46" s="1909"/>
      <c r="W46" s="1909"/>
      <c r="X46" s="1909"/>
      <c r="Y46" s="1909"/>
      <c r="Z46" s="1909"/>
      <c r="AA46" s="1909"/>
      <c r="AB46" s="1909"/>
      <c r="AC46" s="1909"/>
      <c r="AD46" s="1909"/>
      <c r="AE46" s="1909"/>
      <c r="AF46" s="1909"/>
      <c r="AG46" s="1909"/>
      <c r="AH46" s="1909"/>
      <c r="AI46" s="1909"/>
      <c r="AJ46" s="1909"/>
      <c r="AK46" s="1909"/>
      <c r="AL46" s="1909"/>
      <c r="AM46" s="1909"/>
      <c r="AN46" s="1909"/>
      <c r="AO46" s="1909"/>
      <c r="AP46" s="1909"/>
      <c r="AQ46" s="1909"/>
      <c r="AR46" s="1909"/>
      <c r="AS46" s="1909"/>
      <c r="AT46" s="1909"/>
      <c r="AU46" s="1909"/>
      <c r="AV46" s="1909"/>
      <c r="AW46" s="1909"/>
      <c r="AX46" s="1909"/>
      <c r="AY46" s="1909"/>
      <c r="AZ46" s="1909"/>
      <c r="BA46" s="1909"/>
      <c r="BB46" s="1909"/>
      <c r="BC46" s="1909"/>
      <c r="BD46" s="1909"/>
      <c r="BE46" s="1909"/>
      <c r="BF46" s="1909"/>
      <c r="BG46" s="1909"/>
      <c r="BH46" s="1909"/>
      <c r="BI46" s="1909"/>
      <c r="BJ46" s="1909"/>
      <c r="BK46" s="1909"/>
      <c r="BL46" s="1909"/>
      <c r="BM46" s="1909"/>
      <c r="BN46" s="1909"/>
    </row>
    <row r="47" spans="1:66">
      <c r="A47" s="3"/>
      <c r="B47" s="1971" t="s">
        <v>2818</v>
      </c>
      <c r="C47" s="1972"/>
      <c r="D47" s="1972"/>
      <c r="E47" s="1973">
        <f>SUM(C47:D47)</f>
        <v>0</v>
      </c>
      <c r="F47" s="31"/>
      <c r="G47" s="67"/>
      <c r="H47" s="16"/>
      <c r="I47" s="1909"/>
      <c r="J47" s="1909"/>
      <c r="K47" s="1909"/>
      <c r="L47" s="1909"/>
      <c r="M47" s="1909"/>
      <c r="N47" s="1909"/>
      <c r="O47" s="1909"/>
      <c r="P47" s="1909"/>
      <c r="Q47" s="1909"/>
      <c r="R47" s="1909"/>
      <c r="S47" s="1909"/>
      <c r="T47" s="1909"/>
      <c r="U47" s="1909"/>
      <c r="V47" s="1909"/>
      <c r="W47" s="1909"/>
      <c r="X47" s="1909"/>
      <c r="Y47" s="1909"/>
      <c r="Z47" s="1909"/>
      <c r="AA47" s="1909"/>
      <c r="AB47" s="1909"/>
      <c r="AC47" s="1909"/>
      <c r="AD47" s="1909"/>
      <c r="AE47" s="1909"/>
      <c r="AF47" s="1909"/>
      <c r="AG47" s="1909"/>
      <c r="AH47" s="1909"/>
      <c r="AI47" s="1909"/>
      <c r="AJ47" s="1909"/>
      <c r="AK47" s="1909"/>
      <c r="AL47" s="1909"/>
      <c r="AM47" s="1909"/>
      <c r="AN47" s="1909"/>
      <c r="AO47" s="1909"/>
      <c r="AP47" s="1909"/>
      <c r="AQ47" s="1909"/>
      <c r="AR47" s="1909"/>
      <c r="AS47" s="1909"/>
      <c r="AT47" s="1909"/>
      <c r="AU47" s="1909"/>
      <c r="AV47" s="1909"/>
      <c r="AW47" s="1909"/>
      <c r="AX47" s="1909"/>
      <c r="AY47" s="1909"/>
      <c r="AZ47" s="1909"/>
      <c r="BA47" s="1909"/>
      <c r="BB47" s="1909"/>
      <c r="BC47" s="1909"/>
      <c r="BD47" s="1909"/>
      <c r="BE47" s="1909"/>
      <c r="BF47" s="1909"/>
      <c r="BG47" s="1909"/>
      <c r="BH47" s="1909"/>
      <c r="BI47" s="1909"/>
      <c r="BJ47" s="1909"/>
      <c r="BK47" s="1909"/>
      <c r="BL47" s="1909"/>
      <c r="BM47" s="1909"/>
      <c r="BN47" s="1909"/>
    </row>
    <row r="48" spans="1:66">
      <c r="A48" s="3"/>
      <c r="B48" s="1971" t="s">
        <v>2819</v>
      </c>
      <c r="C48" s="1972"/>
      <c r="D48" s="1972"/>
      <c r="E48" s="1973">
        <f>SUM(C48:D48)</f>
        <v>0</v>
      </c>
      <c r="F48" s="31"/>
      <c r="G48" s="67"/>
      <c r="H48" s="16"/>
      <c r="I48" s="1909"/>
      <c r="J48" s="1909"/>
      <c r="K48" s="1909"/>
      <c r="L48" s="1909"/>
      <c r="M48" s="1909"/>
      <c r="N48" s="1909"/>
      <c r="O48" s="1909"/>
      <c r="P48" s="1909"/>
      <c r="Q48" s="1909"/>
      <c r="R48" s="1909"/>
      <c r="S48" s="1909"/>
      <c r="T48" s="1909"/>
      <c r="U48" s="1909"/>
      <c r="V48" s="1909"/>
      <c r="W48" s="1909"/>
      <c r="X48" s="1909"/>
      <c r="Y48" s="1909"/>
      <c r="Z48" s="1909"/>
      <c r="AA48" s="1909"/>
      <c r="AB48" s="1909"/>
      <c r="AC48" s="1909"/>
      <c r="AD48" s="1909"/>
      <c r="AE48" s="1909"/>
      <c r="AF48" s="1909"/>
      <c r="AG48" s="1909"/>
      <c r="AH48" s="1909"/>
      <c r="AI48" s="1909"/>
      <c r="AJ48" s="1909"/>
      <c r="AK48" s="1909"/>
      <c r="AL48" s="1909"/>
      <c r="AM48" s="1909"/>
      <c r="AN48" s="1909"/>
      <c r="AO48" s="1909"/>
      <c r="AP48" s="1909"/>
      <c r="AQ48" s="1909"/>
      <c r="AR48" s="1909"/>
      <c r="AS48" s="1909"/>
      <c r="AT48" s="1909"/>
      <c r="AU48" s="1909"/>
      <c r="AV48" s="1909"/>
      <c r="AW48" s="1909"/>
      <c r="AX48" s="1909"/>
      <c r="AY48" s="1909"/>
      <c r="AZ48" s="1909"/>
      <c r="BA48" s="1909"/>
      <c r="BB48" s="1909"/>
      <c r="BC48" s="1909"/>
      <c r="BD48" s="1909"/>
      <c r="BE48" s="1909"/>
      <c r="BF48" s="1909"/>
      <c r="BG48" s="1909"/>
      <c r="BH48" s="1909"/>
      <c r="BI48" s="1909"/>
      <c r="BJ48" s="1909"/>
      <c r="BK48" s="1909"/>
      <c r="BL48" s="1909"/>
      <c r="BM48" s="1909"/>
      <c r="BN48" s="1909"/>
    </row>
    <row r="49" spans="1:66">
      <c r="A49" s="3"/>
      <c r="B49" s="1971" t="s">
        <v>2820</v>
      </c>
      <c r="C49" s="1972"/>
      <c r="D49" s="1972"/>
      <c r="E49" s="1973">
        <f>SUM(C49:D49)</f>
        <v>0</v>
      </c>
      <c r="F49" s="31"/>
      <c r="G49" s="67"/>
      <c r="H49" s="16"/>
      <c r="I49" s="1909"/>
      <c r="J49" s="1909"/>
      <c r="K49" s="1909"/>
      <c r="L49" s="1909"/>
      <c r="M49" s="1909"/>
      <c r="N49" s="1909"/>
      <c r="O49" s="1909"/>
      <c r="P49" s="1909"/>
      <c r="Q49" s="1909"/>
      <c r="R49" s="1909"/>
      <c r="S49" s="1909"/>
      <c r="T49" s="1909"/>
      <c r="U49" s="1909"/>
      <c r="V49" s="1909"/>
      <c r="W49" s="1909"/>
      <c r="X49" s="1909"/>
      <c r="Y49" s="1909"/>
      <c r="Z49" s="1909"/>
      <c r="AA49" s="1909"/>
      <c r="AB49" s="1909"/>
      <c r="AC49" s="1909"/>
      <c r="AD49" s="1909"/>
      <c r="AE49" s="1909"/>
      <c r="AF49" s="1909"/>
      <c r="AG49" s="1909"/>
      <c r="AH49" s="1909"/>
      <c r="AI49" s="1909"/>
      <c r="AJ49" s="1909"/>
      <c r="AK49" s="1909"/>
      <c r="AL49" s="1909"/>
      <c r="AM49" s="1909"/>
      <c r="AN49" s="1909"/>
      <c r="AO49" s="1909"/>
      <c r="AP49" s="1909"/>
      <c r="AQ49" s="1909"/>
      <c r="AR49" s="1909"/>
      <c r="AS49" s="1909"/>
      <c r="AT49" s="1909"/>
      <c r="AU49" s="1909"/>
      <c r="AV49" s="1909"/>
      <c r="AW49" s="1909"/>
      <c r="AX49" s="1909"/>
      <c r="AY49" s="1909"/>
      <c r="AZ49" s="1909"/>
      <c r="BA49" s="1909"/>
      <c r="BB49" s="1909"/>
      <c r="BC49" s="1909"/>
      <c r="BD49" s="1909"/>
      <c r="BE49" s="1909"/>
      <c r="BF49" s="1909"/>
      <c r="BG49" s="1909"/>
      <c r="BH49" s="1909"/>
      <c r="BI49" s="1909"/>
      <c r="BJ49" s="1909"/>
      <c r="BK49" s="1909"/>
      <c r="BL49" s="1909"/>
      <c r="BM49" s="1909"/>
      <c r="BN49" s="1909"/>
    </row>
    <row r="50" spans="1:66">
      <c r="A50" s="3"/>
      <c r="B50" s="172"/>
      <c r="C50" s="1974"/>
      <c r="D50" s="1974"/>
      <c r="E50" s="1974"/>
      <c r="F50" s="31"/>
      <c r="G50" s="67"/>
      <c r="H50" s="16"/>
      <c r="I50" s="1909"/>
      <c r="J50" s="1909"/>
      <c r="K50" s="1909"/>
      <c r="L50" s="1909"/>
      <c r="M50" s="1909"/>
      <c r="N50" s="1909"/>
      <c r="O50" s="1909"/>
      <c r="P50" s="1909"/>
      <c r="Q50" s="1909"/>
      <c r="R50" s="1909"/>
      <c r="S50" s="1909"/>
      <c r="T50" s="1909"/>
      <c r="U50" s="1909"/>
      <c r="V50" s="1909"/>
      <c r="W50" s="1909"/>
      <c r="X50" s="1909"/>
      <c r="Y50" s="1909"/>
      <c r="Z50" s="1909"/>
      <c r="AA50" s="1909"/>
      <c r="AB50" s="1909"/>
      <c r="AC50" s="1909"/>
      <c r="AD50" s="1909"/>
      <c r="AE50" s="1909"/>
      <c r="AF50" s="1909"/>
      <c r="AG50" s="1909"/>
      <c r="AH50" s="1909"/>
      <c r="AI50" s="1909"/>
      <c r="AJ50" s="1909"/>
      <c r="AK50" s="1909"/>
      <c r="AL50" s="1909"/>
      <c r="AM50" s="1909"/>
      <c r="AN50" s="1909"/>
      <c r="AO50" s="1909"/>
      <c r="AP50" s="1909"/>
      <c r="AQ50" s="1909"/>
      <c r="AR50" s="1909"/>
      <c r="AS50" s="1909"/>
      <c r="AT50" s="1909"/>
      <c r="AU50" s="1909"/>
      <c r="AV50" s="1909"/>
      <c r="AW50" s="1909"/>
      <c r="AX50" s="1909"/>
      <c r="AY50" s="1909"/>
      <c r="AZ50" s="1909"/>
      <c r="BA50" s="1909"/>
      <c r="BB50" s="1909"/>
      <c r="BC50" s="1909"/>
      <c r="BD50" s="1909"/>
      <c r="BE50" s="1909"/>
      <c r="BF50" s="1909"/>
      <c r="BG50" s="1909"/>
      <c r="BH50" s="1909"/>
      <c r="BI50" s="1909"/>
      <c r="BJ50" s="1909"/>
      <c r="BK50" s="1909"/>
      <c r="BL50" s="1909"/>
      <c r="BM50" s="1909"/>
      <c r="BN50" s="1909"/>
    </row>
    <row r="51" spans="1:66" ht="26.4">
      <c r="A51" s="3"/>
      <c r="B51" s="1971" t="s">
        <v>2821</v>
      </c>
      <c r="C51" s="1977">
        <f>SUM(C47:C49)</f>
        <v>0</v>
      </c>
      <c r="D51" s="1977">
        <f>SUM(D47:D49)</f>
        <v>0</v>
      </c>
      <c r="E51" s="1977">
        <f>SUM(E47:E49)</f>
        <v>0</v>
      </c>
      <c r="F51" s="31"/>
      <c r="G51" s="67"/>
      <c r="H51" s="16"/>
      <c r="I51" s="1909"/>
      <c r="J51" s="1909"/>
      <c r="K51" s="1909"/>
      <c r="L51" s="1909"/>
      <c r="M51" s="1909"/>
      <c r="N51" s="1909"/>
      <c r="O51" s="1909"/>
      <c r="P51" s="1909"/>
      <c r="Q51" s="1909"/>
      <c r="R51" s="1909"/>
      <c r="S51" s="1909"/>
      <c r="T51" s="1909"/>
      <c r="U51" s="1909"/>
      <c r="V51" s="1909"/>
      <c r="W51" s="1909"/>
      <c r="X51" s="1909"/>
      <c r="Y51" s="1909"/>
      <c r="Z51" s="1909"/>
      <c r="AA51" s="1909"/>
      <c r="AB51" s="1909"/>
      <c r="AC51" s="1909"/>
      <c r="AD51" s="1909"/>
      <c r="AE51" s="1909"/>
      <c r="AF51" s="1909"/>
      <c r="AG51" s="1909"/>
      <c r="AH51" s="1909"/>
      <c r="AI51" s="1909"/>
      <c r="AJ51" s="1909"/>
      <c r="AK51" s="1909"/>
      <c r="AL51" s="1909"/>
      <c r="AM51" s="1909"/>
      <c r="AN51" s="1909"/>
      <c r="AO51" s="1909"/>
      <c r="AP51" s="1909"/>
      <c r="AQ51" s="1909"/>
      <c r="AR51" s="1909"/>
      <c r="AS51" s="1909"/>
      <c r="AT51" s="1909"/>
      <c r="AU51" s="1909"/>
      <c r="AV51" s="1909"/>
      <c r="AW51" s="1909"/>
      <c r="AX51" s="1909"/>
      <c r="AY51" s="1909"/>
      <c r="AZ51" s="1909"/>
      <c r="BA51" s="1909"/>
      <c r="BB51" s="1909"/>
      <c r="BC51" s="1909"/>
      <c r="BD51" s="1909"/>
      <c r="BE51" s="1909"/>
      <c r="BF51" s="1909"/>
      <c r="BG51" s="1909"/>
      <c r="BH51" s="1909"/>
      <c r="BI51" s="1909"/>
      <c r="BJ51" s="1909"/>
      <c r="BK51" s="1909"/>
      <c r="BL51" s="1909"/>
      <c r="BM51" s="1909"/>
      <c r="BN51" s="1909"/>
    </row>
    <row r="52" spans="1:66">
      <c r="A52" s="3"/>
      <c r="B52" s="1965"/>
      <c r="C52" s="1962"/>
      <c r="D52" s="1962"/>
      <c r="E52" s="3"/>
      <c r="F52" s="67"/>
      <c r="G52" s="67"/>
      <c r="H52" s="16"/>
      <c r="I52" s="1909"/>
      <c r="J52" s="1909"/>
      <c r="K52" s="1909"/>
      <c r="L52" s="1909"/>
      <c r="M52" s="1909"/>
      <c r="N52" s="1909"/>
      <c r="O52" s="1909"/>
      <c r="P52" s="1909"/>
      <c r="Q52" s="1909"/>
      <c r="R52" s="1909"/>
      <c r="S52" s="1909"/>
      <c r="T52" s="1909"/>
      <c r="U52" s="1909"/>
      <c r="V52" s="1909"/>
      <c r="W52" s="1909"/>
      <c r="X52" s="1909"/>
      <c r="Y52" s="1909"/>
      <c r="Z52" s="1909"/>
      <c r="AA52" s="1909"/>
      <c r="AB52" s="1909"/>
      <c r="AC52" s="1909"/>
      <c r="AD52" s="1909"/>
      <c r="AE52" s="1909"/>
      <c r="AF52" s="1909"/>
      <c r="AG52" s="1909"/>
      <c r="AH52" s="1909"/>
      <c r="AI52" s="1909"/>
      <c r="AJ52" s="1909"/>
      <c r="AK52" s="1909"/>
      <c r="AL52" s="1909"/>
      <c r="AM52" s="1909"/>
      <c r="AN52" s="1909"/>
      <c r="AO52" s="1909"/>
      <c r="AP52" s="1909"/>
      <c r="AQ52" s="1909"/>
      <c r="AR52" s="1909"/>
      <c r="AS52" s="1909"/>
      <c r="AT52" s="1909"/>
      <c r="AU52" s="1909"/>
      <c r="AV52" s="1909"/>
      <c r="AW52" s="1909"/>
      <c r="AX52" s="1909"/>
      <c r="AY52" s="1909"/>
      <c r="AZ52" s="1909"/>
      <c r="BA52" s="1909"/>
      <c r="BB52" s="1909"/>
      <c r="BC52" s="1909"/>
      <c r="BD52" s="1909"/>
      <c r="BE52" s="1909"/>
      <c r="BF52" s="1909"/>
      <c r="BG52" s="1909"/>
      <c r="BH52" s="1909"/>
      <c r="BI52" s="1909"/>
      <c r="BJ52" s="1909"/>
      <c r="BK52" s="1909"/>
      <c r="BL52" s="1909"/>
      <c r="BM52" s="1909"/>
      <c r="BN52" s="1909"/>
    </row>
    <row r="53" spans="1:66">
      <c r="A53" s="3"/>
      <c r="B53" s="1965"/>
      <c r="C53" s="1962"/>
      <c r="D53" s="1962"/>
      <c r="E53" s="3"/>
      <c r="F53" s="67"/>
      <c r="G53" s="67"/>
      <c r="H53" s="16"/>
      <c r="I53" s="1909"/>
      <c r="J53" s="1909"/>
      <c r="K53" s="1909"/>
      <c r="L53" s="1909"/>
      <c r="M53" s="1909"/>
      <c r="N53" s="1909"/>
      <c r="O53" s="1909"/>
      <c r="P53" s="1909"/>
      <c r="Q53" s="1909"/>
      <c r="R53" s="1909"/>
      <c r="S53" s="1909"/>
      <c r="T53" s="1909"/>
      <c r="U53" s="1909"/>
      <c r="V53" s="1909"/>
      <c r="W53" s="1909"/>
      <c r="X53" s="1909"/>
      <c r="Y53" s="1909"/>
      <c r="Z53" s="1909"/>
      <c r="AA53" s="1909"/>
      <c r="AB53" s="1909"/>
      <c r="AC53" s="1909"/>
      <c r="AD53" s="1909"/>
      <c r="AE53" s="1909"/>
      <c r="AF53" s="1909"/>
      <c r="AG53" s="1909"/>
      <c r="AH53" s="1909"/>
      <c r="AI53" s="1909"/>
      <c r="AJ53" s="1909"/>
      <c r="AK53" s="1909"/>
      <c r="AL53" s="1909"/>
      <c r="AM53" s="1909"/>
      <c r="AN53" s="1909"/>
      <c r="AO53" s="1909"/>
      <c r="AP53" s="1909"/>
      <c r="AQ53" s="1909"/>
      <c r="AR53" s="1909"/>
      <c r="AS53" s="1909"/>
      <c r="AT53" s="1909"/>
      <c r="AU53" s="1909"/>
      <c r="AV53" s="1909"/>
      <c r="AW53" s="1909"/>
      <c r="AX53" s="1909"/>
      <c r="AY53" s="1909"/>
      <c r="AZ53" s="1909"/>
      <c r="BA53" s="1909"/>
      <c r="BB53" s="1909"/>
      <c r="BC53" s="1909"/>
      <c r="BD53" s="1909"/>
      <c r="BE53" s="1909"/>
      <c r="BF53" s="1909"/>
      <c r="BG53" s="1909"/>
      <c r="BH53" s="1909"/>
      <c r="BI53" s="1909"/>
      <c r="BJ53" s="1909"/>
      <c r="BK53" s="1909"/>
      <c r="BL53" s="1909"/>
      <c r="BM53" s="1909"/>
      <c r="BN53" s="1909"/>
    </row>
    <row r="54" spans="1:66">
      <c r="A54" s="3"/>
      <c r="B54" s="1965"/>
      <c r="C54" s="1962"/>
      <c r="D54" s="1962"/>
      <c r="E54" s="3"/>
      <c r="F54" s="67"/>
      <c r="G54" s="67"/>
      <c r="H54" s="16"/>
      <c r="I54" s="1909"/>
      <c r="J54" s="1909"/>
      <c r="K54" s="1909"/>
      <c r="L54" s="1909"/>
      <c r="M54" s="1909"/>
      <c r="N54" s="1909"/>
      <c r="O54" s="1909"/>
      <c r="P54" s="1909"/>
      <c r="Q54" s="1909"/>
      <c r="R54" s="1909"/>
      <c r="S54" s="1909"/>
      <c r="T54" s="1909"/>
      <c r="U54" s="1909"/>
      <c r="V54" s="1909"/>
      <c r="W54" s="1909"/>
      <c r="X54" s="1909"/>
      <c r="Y54" s="1909"/>
      <c r="Z54" s="1909"/>
      <c r="AA54" s="1909"/>
      <c r="AB54" s="1909"/>
      <c r="AC54" s="1909"/>
      <c r="AD54" s="1909"/>
      <c r="AE54" s="1909"/>
      <c r="AF54" s="1909"/>
      <c r="AG54" s="1909"/>
      <c r="AH54" s="1909"/>
      <c r="AI54" s="1909"/>
      <c r="AJ54" s="1909"/>
      <c r="AK54" s="1909"/>
      <c r="AL54" s="1909"/>
      <c r="AM54" s="1909"/>
      <c r="AN54" s="1909"/>
      <c r="AO54" s="1909"/>
      <c r="AP54" s="1909"/>
      <c r="AQ54" s="1909"/>
      <c r="AR54" s="1909"/>
      <c r="AS54" s="1909"/>
      <c r="AT54" s="1909"/>
      <c r="AU54" s="1909"/>
      <c r="AV54" s="1909"/>
      <c r="AW54" s="1909"/>
      <c r="AX54" s="1909"/>
      <c r="AY54" s="1909"/>
      <c r="AZ54" s="1909"/>
      <c r="BA54" s="1909"/>
      <c r="BB54" s="1909"/>
      <c r="BC54" s="1909"/>
      <c r="BD54" s="1909"/>
      <c r="BE54" s="1909"/>
      <c r="BF54" s="1909"/>
      <c r="BG54" s="1909"/>
      <c r="BH54" s="1909"/>
      <c r="BI54" s="1909"/>
      <c r="BJ54" s="1909"/>
      <c r="BK54" s="1909"/>
      <c r="BL54" s="1909"/>
      <c r="BM54" s="1909"/>
      <c r="BN54" s="1909"/>
    </row>
    <row r="55" spans="1:66">
      <c r="A55" s="3"/>
      <c r="B55" s="1965"/>
      <c r="C55" s="1962"/>
      <c r="D55" s="1962"/>
      <c r="E55" s="3"/>
      <c r="F55" s="67"/>
      <c r="G55" s="67"/>
      <c r="H55" s="16"/>
      <c r="I55" s="1909"/>
      <c r="J55" s="1909"/>
      <c r="K55" s="1909"/>
      <c r="L55" s="1909"/>
      <c r="M55" s="1909"/>
      <c r="N55" s="1909"/>
      <c r="O55" s="1909"/>
      <c r="P55" s="1909"/>
      <c r="Q55" s="1909"/>
      <c r="R55" s="1909"/>
      <c r="S55" s="1909"/>
      <c r="T55" s="1909"/>
      <c r="U55" s="1909"/>
      <c r="V55" s="1909"/>
      <c r="W55" s="1909"/>
      <c r="X55" s="1909"/>
      <c r="Y55" s="1909"/>
      <c r="Z55" s="1909"/>
      <c r="AA55" s="1909"/>
      <c r="AB55" s="1909"/>
      <c r="AC55" s="1909"/>
      <c r="AD55" s="1909"/>
      <c r="AE55" s="1909"/>
      <c r="AF55" s="1909"/>
      <c r="AG55" s="1909"/>
      <c r="AH55" s="1909"/>
      <c r="AI55" s="1909"/>
      <c r="AJ55" s="1909"/>
      <c r="AK55" s="1909"/>
      <c r="AL55" s="1909"/>
      <c r="AM55" s="1909"/>
      <c r="AN55" s="1909"/>
      <c r="AO55" s="1909"/>
      <c r="AP55" s="1909"/>
      <c r="AQ55" s="1909"/>
      <c r="AR55" s="1909"/>
      <c r="AS55" s="1909"/>
      <c r="AT55" s="1909"/>
      <c r="AU55" s="1909"/>
      <c r="AV55" s="1909"/>
      <c r="AW55" s="1909"/>
      <c r="AX55" s="1909"/>
      <c r="AY55" s="1909"/>
      <c r="AZ55" s="1909"/>
      <c r="BA55" s="1909"/>
      <c r="BB55" s="1909"/>
      <c r="BC55" s="1909"/>
      <c r="BD55" s="1909"/>
      <c r="BE55" s="1909"/>
      <c r="BF55" s="1909"/>
      <c r="BG55" s="1909"/>
      <c r="BH55" s="1909"/>
      <c r="BI55" s="1909"/>
      <c r="BJ55" s="1909"/>
      <c r="BK55" s="1909"/>
      <c r="BL55" s="1909"/>
      <c r="BM55" s="1909"/>
      <c r="BN55" s="1909"/>
    </row>
    <row r="56" spans="1:66">
      <c r="A56" s="3"/>
      <c r="B56" s="1965"/>
      <c r="C56" s="1962"/>
      <c r="D56" s="1962"/>
      <c r="E56" s="3"/>
      <c r="F56" s="67"/>
      <c r="G56" s="67"/>
      <c r="H56" s="16"/>
      <c r="I56" s="1909"/>
      <c r="J56" s="1909"/>
      <c r="K56" s="1909"/>
      <c r="L56" s="1909"/>
      <c r="M56" s="1909"/>
      <c r="N56" s="1909"/>
      <c r="O56" s="1909"/>
      <c r="P56" s="1909"/>
      <c r="Q56" s="1909"/>
      <c r="R56" s="1909"/>
      <c r="S56" s="1909"/>
      <c r="T56" s="1909"/>
      <c r="U56" s="1909"/>
      <c r="V56" s="1909"/>
      <c r="W56" s="1909"/>
      <c r="X56" s="1909"/>
      <c r="Y56" s="1909"/>
      <c r="Z56" s="1909"/>
      <c r="AA56" s="1909"/>
      <c r="AB56" s="1909"/>
      <c r="AC56" s="1909"/>
      <c r="AD56" s="1909"/>
      <c r="AE56" s="1909"/>
      <c r="AF56" s="1909"/>
      <c r="AG56" s="1909"/>
      <c r="AH56" s="1909"/>
      <c r="AI56" s="1909"/>
      <c r="AJ56" s="1909"/>
      <c r="AK56" s="1909"/>
      <c r="AL56" s="1909"/>
      <c r="AM56" s="1909"/>
      <c r="AN56" s="1909"/>
      <c r="AO56" s="1909"/>
      <c r="AP56" s="1909"/>
      <c r="AQ56" s="1909"/>
      <c r="AR56" s="1909"/>
      <c r="AS56" s="1909"/>
      <c r="AT56" s="1909"/>
      <c r="AU56" s="1909"/>
      <c r="AV56" s="1909"/>
      <c r="AW56" s="1909"/>
      <c r="AX56" s="1909"/>
      <c r="AY56" s="1909"/>
      <c r="AZ56" s="1909"/>
      <c r="BA56" s="1909"/>
      <c r="BB56" s="1909"/>
      <c r="BC56" s="1909"/>
      <c r="BD56" s="1909"/>
      <c r="BE56" s="1909"/>
      <c r="BF56" s="1909"/>
      <c r="BG56" s="1909"/>
      <c r="BH56" s="1909"/>
      <c r="BI56" s="1909"/>
      <c r="BJ56" s="1909"/>
      <c r="BK56" s="1909"/>
      <c r="BL56" s="1909"/>
      <c r="BM56" s="1909"/>
      <c r="BN56" s="1909"/>
    </row>
    <row r="57" spans="1:66">
      <c r="A57" s="3"/>
      <c r="B57" s="1966" t="s">
        <v>2822</v>
      </c>
      <c r="C57" s="1962"/>
      <c r="D57" s="1962"/>
      <c r="E57" s="3"/>
      <c r="F57" s="67"/>
      <c r="G57" s="67"/>
      <c r="H57" s="16"/>
      <c r="I57" s="1909"/>
      <c r="J57" s="1909"/>
      <c r="K57" s="1909"/>
      <c r="L57" s="1909"/>
      <c r="M57" s="1909"/>
      <c r="N57" s="1909"/>
      <c r="O57" s="1909"/>
      <c r="P57" s="1909"/>
      <c r="Q57" s="1909"/>
      <c r="R57" s="1909"/>
      <c r="S57" s="1909"/>
      <c r="T57" s="1909"/>
      <c r="U57" s="1909"/>
      <c r="V57" s="1909"/>
      <c r="W57" s="1909"/>
      <c r="X57" s="1909"/>
      <c r="Y57" s="1909"/>
      <c r="Z57" s="1909"/>
      <c r="AA57" s="1909"/>
      <c r="AB57" s="1909"/>
      <c r="AC57" s="1909"/>
      <c r="AD57" s="1909"/>
      <c r="AE57" s="1909"/>
      <c r="AF57" s="1909"/>
      <c r="AG57" s="1909"/>
      <c r="AH57" s="1909"/>
      <c r="AI57" s="1909"/>
      <c r="AJ57" s="1909"/>
      <c r="AK57" s="1909"/>
      <c r="AL57" s="1909"/>
      <c r="AM57" s="1909"/>
      <c r="AN57" s="1909"/>
      <c r="AO57" s="1909"/>
      <c r="AP57" s="1909"/>
      <c r="AQ57" s="1909"/>
      <c r="AR57" s="1909"/>
      <c r="AS57" s="1909"/>
      <c r="AT57" s="1909"/>
      <c r="AU57" s="1909"/>
      <c r="AV57" s="1909"/>
      <c r="AW57" s="1909"/>
      <c r="AX57" s="1909"/>
      <c r="AY57" s="1909"/>
      <c r="AZ57" s="1909"/>
      <c r="BA57" s="1909"/>
      <c r="BB57" s="1909"/>
      <c r="BC57" s="1909"/>
      <c r="BD57" s="1909"/>
      <c r="BE57" s="1909"/>
      <c r="BF57" s="1909"/>
      <c r="BG57" s="1909"/>
      <c r="BH57" s="1909"/>
      <c r="BI57" s="1909"/>
      <c r="BJ57" s="1909"/>
      <c r="BK57" s="1909"/>
      <c r="BL57" s="1909"/>
      <c r="BM57" s="1909"/>
      <c r="BN57" s="1909"/>
    </row>
    <row r="58" spans="1:66">
      <c r="A58" s="3"/>
      <c r="B58" s="1968" t="s">
        <v>2796</v>
      </c>
      <c r="C58" s="1969" t="s">
        <v>2797</v>
      </c>
      <c r="D58" s="1969" t="s">
        <v>554</v>
      </c>
      <c r="E58" s="1969" t="s">
        <v>2798</v>
      </c>
      <c r="F58" s="1969" t="s">
        <v>1036</v>
      </c>
      <c r="G58" s="1186"/>
      <c r="H58" s="3"/>
      <c r="I58" s="1909"/>
      <c r="J58" s="1909"/>
      <c r="K58" s="1909"/>
      <c r="L58" s="1909"/>
      <c r="M58" s="1909"/>
      <c r="N58" s="1909"/>
      <c r="O58" s="1909"/>
      <c r="P58" s="1909"/>
      <c r="Q58" s="1909"/>
      <c r="R58" s="1909"/>
      <c r="S58" s="1909"/>
      <c r="T58" s="1909"/>
      <c r="U58" s="1909"/>
      <c r="V58" s="1909"/>
      <c r="W58" s="1909"/>
      <c r="X58" s="1909"/>
      <c r="Y58" s="1909"/>
      <c r="Z58" s="1909"/>
      <c r="AA58" s="1909"/>
      <c r="AB58" s="1909"/>
      <c r="AC58" s="1909"/>
      <c r="AD58" s="1909"/>
      <c r="AE58" s="1909"/>
      <c r="AF58" s="1909"/>
      <c r="AG58" s="1909"/>
      <c r="AH58" s="1909"/>
      <c r="AI58" s="1909"/>
      <c r="AJ58" s="1909"/>
      <c r="AK58" s="1909"/>
      <c r="AL58" s="1909"/>
      <c r="AM58" s="1909"/>
      <c r="AN58" s="1909"/>
      <c r="AO58" s="1909"/>
      <c r="AP58" s="1909"/>
      <c r="AQ58" s="1909"/>
      <c r="AR58" s="1909"/>
      <c r="AS58" s="1909"/>
      <c r="AT58" s="1909"/>
      <c r="AU58" s="1909"/>
      <c r="AV58" s="1909"/>
      <c r="AW58" s="1909"/>
      <c r="AX58" s="1909"/>
      <c r="AY58" s="1909"/>
      <c r="AZ58" s="1909"/>
      <c r="BA58" s="1909"/>
      <c r="BB58" s="1909"/>
      <c r="BC58" s="1909"/>
      <c r="BD58" s="1909"/>
      <c r="BE58" s="1909"/>
      <c r="BF58" s="1909"/>
      <c r="BG58" s="1909"/>
      <c r="BH58" s="1909"/>
      <c r="BI58" s="1909"/>
      <c r="BJ58" s="1909"/>
      <c r="BK58" s="1909"/>
      <c r="BL58" s="1909"/>
      <c r="BM58" s="1909"/>
      <c r="BN58" s="1909"/>
    </row>
    <row r="59" spans="1:66">
      <c r="A59" s="3"/>
      <c r="B59" s="39"/>
      <c r="C59" s="1978" t="s">
        <v>1325</v>
      </c>
      <c r="D59" s="1978" t="s">
        <v>1326</v>
      </c>
      <c r="E59" s="1978" t="s">
        <v>1327</v>
      </c>
      <c r="F59" s="1978" t="s">
        <v>858</v>
      </c>
      <c r="G59" s="1185"/>
      <c r="H59" s="3"/>
      <c r="I59" s="1909"/>
      <c r="J59" s="1909"/>
      <c r="K59" s="1909"/>
      <c r="L59" s="1909"/>
      <c r="M59" s="1909"/>
      <c r="N59" s="1909"/>
      <c r="O59" s="1909"/>
      <c r="P59" s="1909"/>
      <c r="Q59" s="1909"/>
      <c r="R59" s="1909"/>
      <c r="S59" s="1909"/>
      <c r="T59" s="1909"/>
      <c r="U59" s="1909"/>
      <c r="V59" s="1909"/>
      <c r="W59" s="1909"/>
      <c r="X59" s="1909"/>
      <c r="Y59" s="1909"/>
      <c r="Z59" s="1909"/>
      <c r="AA59" s="1909"/>
      <c r="AB59" s="1909"/>
      <c r="AC59" s="1909"/>
      <c r="AD59" s="1909"/>
      <c r="AE59" s="1909"/>
      <c r="AF59" s="1909"/>
      <c r="AG59" s="1909"/>
      <c r="AH59" s="1909"/>
      <c r="AI59" s="1909"/>
      <c r="AJ59" s="1909"/>
      <c r="AK59" s="1909"/>
      <c r="AL59" s="1909"/>
      <c r="AM59" s="1909"/>
      <c r="AN59" s="1909"/>
      <c r="AO59" s="1909"/>
      <c r="AP59" s="1909"/>
      <c r="AQ59" s="1909"/>
      <c r="AR59" s="1909"/>
      <c r="AS59" s="1909"/>
      <c r="AT59" s="1909"/>
      <c r="AU59" s="1909"/>
      <c r="AV59" s="1909"/>
      <c r="AW59" s="1909"/>
      <c r="AX59" s="1909"/>
      <c r="AY59" s="1909"/>
      <c r="AZ59" s="1909"/>
      <c r="BA59" s="1909"/>
      <c r="BB59" s="1909"/>
      <c r="BC59" s="1909"/>
      <c r="BD59" s="1909"/>
      <c r="BE59" s="1909"/>
      <c r="BF59" s="1909"/>
      <c r="BG59" s="1909"/>
      <c r="BH59" s="1909"/>
      <c r="BI59" s="1909"/>
      <c r="BJ59" s="1909"/>
      <c r="BK59" s="1909"/>
      <c r="BL59" s="1909"/>
      <c r="BM59" s="1909"/>
      <c r="BN59" s="1909"/>
    </row>
    <row r="60" spans="1:66">
      <c r="A60" s="3"/>
      <c r="B60" s="1979" t="s">
        <v>2823</v>
      </c>
      <c r="C60" s="1973">
        <f t="shared" ref="C60:E61" si="0">+C11+C34</f>
        <v>0</v>
      </c>
      <c r="D60" s="1973">
        <f t="shared" si="0"/>
        <v>0</v>
      </c>
      <c r="E60" s="1973">
        <f t="shared" si="0"/>
        <v>0</v>
      </c>
      <c r="F60" s="1980">
        <f>SUM(C60:E60)</f>
        <v>0</v>
      </c>
      <c r="G60" s="1981"/>
      <c r="H60" s="3"/>
      <c r="I60" s="1909"/>
      <c r="J60" s="1909"/>
      <c r="K60" s="1909"/>
      <c r="L60" s="1909"/>
      <c r="M60" s="1909"/>
      <c r="N60" s="1909"/>
      <c r="O60" s="1909"/>
      <c r="P60" s="1909"/>
      <c r="Q60" s="1909"/>
      <c r="R60" s="1909"/>
      <c r="S60" s="1909"/>
      <c r="T60" s="1909"/>
      <c r="U60" s="1909"/>
      <c r="V60" s="1909"/>
      <c r="W60" s="1909"/>
      <c r="X60" s="1909"/>
      <c r="Y60" s="1909"/>
      <c r="Z60" s="1909"/>
      <c r="AA60" s="1909"/>
      <c r="AB60" s="1909"/>
      <c r="AC60" s="1909"/>
      <c r="AD60" s="1909"/>
      <c r="AE60" s="1909"/>
      <c r="AF60" s="1909"/>
      <c r="AG60" s="1909"/>
      <c r="AH60" s="1909"/>
      <c r="AI60" s="1909"/>
      <c r="AJ60" s="1909"/>
      <c r="AK60" s="1909"/>
      <c r="AL60" s="1909"/>
      <c r="AM60" s="1909"/>
      <c r="AN60" s="1909"/>
      <c r="AO60" s="1909"/>
      <c r="AP60" s="1909"/>
      <c r="AQ60" s="1909"/>
      <c r="AR60" s="1909"/>
      <c r="AS60" s="1909"/>
      <c r="AT60" s="1909"/>
      <c r="AU60" s="1909"/>
      <c r="AV60" s="1909"/>
      <c r="AW60" s="1909"/>
      <c r="AX60" s="1909"/>
      <c r="AY60" s="1909"/>
      <c r="AZ60" s="1909"/>
      <c r="BA60" s="1909"/>
      <c r="BB60" s="1909"/>
      <c r="BC60" s="1909"/>
      <c r="BD60" s="1909"/>
      <c r="BE60" s="1909"/>
      <c r="BF60" s="1909"/>
      <c r="BG60" s="1909"/>
      <c r="BH60" s="1909"/>
      <c r="BI60" s="1909"/>
      <c r="BJ60" s="1909"/>
      <c r="BK60" s="1909"/>
      <c r="BL60" s="1909"/>
      <c r="BM60" s="1909"/>
      <c r="BN60" s="1909"/>
    </row>
    <row r="61" spans="1:66">
      <c r="A61" s="3"/>
      <c r="B61" s="1979" t="s">
        <v>2824</v>
      </c>
      <c r="C61" s="1973">
        <f t="shared" si="0"/>
        <v>0</v>
      </c>
      <c r="D61" s="1973">
        <f t="shared" si="0"/>
        <v>0</v>
      </c>
      <c r="E61" s="1973">
        <f t="shared" si="0"/>
        <v>0</v>
      </c>
      <c r="F61" s="1980">
        <f>SUM(C61:E61)</f>
        <v>0</v>
      </c>
      <c r="G61" s="1981"/>
      <c r="H61" s="3"/>
      <c r="I61" s="1909"/>
      <c r="J61" s="1909"/>
      <c r="K61" s="1909"/>
      <c r="L61" s="1909"/>
      <c r="M61" s="1909"/>
      <c r="N61" s="1909"/>
      <c r="O61" s="1909"/>
      <c r="P61" s="1909"/>
      <c r="Q61" s="1909"/>
      <c r="R61" s="1909"/>
      <c r="S61" s="1909"/>
      <c r="T61" s="1909"/>
      <c r="U61" s="1909"/>
      <c r="V61" s="1909"/>
      <c r="W61" s="1909"/>
      <c r="X61" s="1909"/>
      <c r="Y61" s="1909"/>
      <c r="Z61" s="1909"/>
      <c r="AA61" s="1909"/>
      <c r="AB61" s="1909"/>
      <c r="AC61" s="1909"/>
      <c r="AD61" s="1909"/>
      <c r="AE61" s="1909"/>
      <c r="AF61" s="1909"/>
      <c r="AG61" s="1909"/>
      <c r="AH61" s="1909"/>
      <c r="AI61" s="1909"/>
      <c r="AJ61" s="1909"/>
      <c r="AK61" s="1909"/>
      <c r="AL61" s="1909"/>
      <c r="AM61" s="1909"/>
      <c r="AN61" s="1909"/>
      <c r="AO61" s="1909"/>
      <c r="AP61" s="1909"/>
      <c r="AQ61" s="1909"/>
      <c r="AR61" s="1909"/>
      <c r="AS61" s="1909"/>
      <c r="AT61" s="1909"/>
      <c r="AU61" s="1909"/>
      <c r="AV61" s="1909"/>
      <c r="AW61" s="1909"/>
      <c r="AX61" s="1909"/>
      <c r="AY61" s="1909"/>
      <c r="AZ61" s="1909"/>
      <c r="BA61" s="1909"/>
      <c r="BB61" s="1909"/>
      <c r="BC61" s="1909"/>
      <c r="BD61" s="1909"/>
      <c r="BE61" s="1909"/>
      <c r="BF61" s="1909"/>
      <c r="BG61" s="1909"/>
      <c r="BH61" s="1909"/>
      <c r="BI61" s="1909"/>
      <c r="BJ61" s="1909"/>
      <c r="BK61" s="1909"/>
      <c r="BL61" s="1909"/>
      <c r="BM61" s="1909"/>
      <c r="BN61" s="1909"/>
    </row>
    <row r="62" spans="1:66">
      <c r="A62" s="3"/>
      <c r="B62" s="1979" t="s">
        <v>2825</v>
      </c>
      <c r="C62" s="1973">
        <f>SUM(C60:C61)</f>
        <v>0</v>
      </c>
      <c r="D62" s="1973">
        <f>SUM(D60:D61)</f>
        <v>0</v>
      </c>
      <c r="E62" s="1973">
        <f>SUM(E60:E61)</f>
        <v>0</v>
      </c>
      <c r="F62" s="1980">
        <f>SUM(F60:F61)</f>
        <v>0</v>
      </c>
      <c r="G62" s="1981"/>
      <c r="H62" s="3"/>
      <c r="I62" s="1909"/>
      <c r="J62" s="1909"/>
      <c r="K62" s="1909"/>
      <c r="L62" s="1909"/>
      <c r="M62" s="1909"/>
      <c r="N62" s="1909"/>
      <c r="O62" s="1909"/>
      <c r="P62" s="1909"/>
      <c r="Q62" s="1909"/>
      <c r="R62" s="1909"/>
      <c r="S62" s="1909"/>
      <c r="T62" s="1909"/>
      <c r="U62" s="1909"/>
      <c r="V62" s="1909"/>
      <c r="W62" s="1909"/>
      <c r="X62" s="1909"/>
      <c r="Y62" s="1909"/>
      <c r="Z62" s="1909"/>
      <c r="AA62" s="1909"/>
      <c r="AB62" s="1909"/>
      <c r="AC62" s="1909"/>
      <c r="AD62" s="1909"/>
      <c r="AE62" s="1909"/>
      <c r="AF62" s="1909"/>
      <c r="AG62" s="1909"/>
      <c r="AH62" s="1909"/>
      <c r="AI62" s="1909"/>
      <c r="AJ62" s="1909"/>
      <c r="AK62" s="1909"/>
      <c r="AL62" s="1909"/>
      <c r="AM62" s="1909"/>
      <c r="AN62" s="1909"/>
      <c r="AO62" s="1909"/>
      <c r="AP62" s="1909"/>
      <c r="AQ62" s="1909"/>
      <c r="AR62" s="1909"/>
      <c r="AS62" s="1909"/>
      <c r="AT62" s="1909"/>
      <c r="AU62" s="1909"/>
      <c r="AV62" s="1909"/>
      <c r="AW62" s="1909"/>
      <c r="AX62" s="1909"/>
      <c r="AY62" s="1909"/>
      <c r="AZ62" s="1909"/>
      <c r="BA62" s="1909"/>
      <c r="BB62" s="1909"/>
      <c r="BC62" s="1909"/>
      <c r="BD62" s="1909"/>
      <c r="BE62" s="1909"/>
      <c r="BF62" s="1909"/>
      <c r="BG62" s="1909"/>
      <c r="BH62" s="1909"/>
      <c r="BI62" s="1909"/>
      <c r="BJ62" s="1909"/>
      <c r="BK62" s="1909"/>
      <c r="BL62" s="1909"/>
      <c r="BM62" s="1909"/>
      <c r="BN62" s="1909"/>
    </row>
    <row r="63" spans="1:66">
      <c r="A63" s="3"/>
      <c r="B63" s="39"/>
      <c r="C63" s="1974"/>
      <c r="D63" s="1974"/>
      <c r="E63" s="1974"/>
      <c r="F63" s="1982"/>
      <c r="G63" s="1983"/>
      <c r="H63" s="3"/>
      <c r="I63" s="1909"/>
      <c r="J63" s="1909"/>
      <c r="K63" s="1909"/>
      <c r="L63" s="1909"/>
      <c r="M63" s="1909"/>
      <c r="N63" s="1909"/>
      <c r="O63" s="1909"/>
      <c r="P63" s="1909"/>
      <c r="Q63" s="1909"/>
      <c r="R63" s="1909"/>
      <c r="S63" s="1909"/>
      <c r="T63" s="1909"/>
      <c r="U63" s="1909"/>
      <c r="V63" s="1909"/>
      <c r="W63" s="1909"/>
      <c r="X63" s="1909"/>
      <c r="Y63" s="1909"/>
      <c r="Z63" s="1909"/>
      <c r="AA63" s="1909"/>
      <c r="AB63" s="1909"/>
      <c r="AC63" s="1909"/>
      <c r="AD63" s="1909"/>
      <c r="AE63" s="1909"/>
      <c r="AF63" s="1909"/>
      <c r="AG63" s="1909"/>
      <c r="AH63" s="1909"/>
      <c r="AI63" s="1909"/>
      <c r="AJ63" s="1909"/>
      <c r="AK63" s="1909"/>
      <c r="AL63" s="1909"/>
      <c r="AM63" s="1909"/>
      <c r="AN63" s="1909"/>
      <c r="AO63" s="1909"/>
      <c r="AP63" s="1909"/>
      <c r="AQ63" s="1909"/>
      <c r="AR63" s="1909"/>
      <c r="AS63" s="1909"/>
      <c r="AT63" s="1909"/>
      <c r="AU63" s="1909"/>
      <c r="AV63" s="1909"/>
      <c r="AW63" s="1909"/>
      <c r="AX63" s="1909"/>
      <c r="AY63" s="1909"/>
      <c r="AZ63" s="1909"/>
      <c r="BA63" s="1909"/>
      <c r="BB63" s="1909"/>
      <c r="BC63" s="1909"/>
      <c r="BD63" s="1909"/>
      <c r="BE63" s="1909"/>
      <c r="BF63" s="1909"/>
      <c r="BG63" s="1909"/>
      <c r="BH63" s="1909"/>
      <c r="BI63" s="1909"/>
      <c r="BJ63" s="1909"/>
      <c r="BK63" s="1909"/>
      <c r="BL63" s="1909"/>
      <c r="BM63" s="1909"/>
      <c r="BN63" s="1909"/>
    </row>
    <row r="64" spans="1:66">
      <c r="A64" s="3"/>
      <c r="B64" s="1979" t="s">
        <v>2826</v>
      </c>
      <c r="C64" s="1973">
        <f t="shared" ref="C64:E65" si="1">+C15+C38</f>
        <v>0</v>
      </c>
      <c r="D64" s="1973">
        <f t="shared" si="1"/>
        <v>0</v>
      </c>
      <c r="E64" s="1973">
        <f t="shared" si="1"/>
        <v>0</v>
      </c>
      <c r="F64" s="1980">
        <f>SUM(C64:E64)</f>
        <v>0</v>
      </c>
      <c r="G64" s="1981"/>
      <c r="H64" s="3"/>
      <c r="I64" s="1909"/>
      <c r="J64" s="1909"/>
      <c r="K64" s="1909"/>
      <c r="L64" s="1909"/>
      <c r="M64" s="1909"/>
      <c r="N64" s="1909"/>
      <c r="O64" s="1909"/>
      <c r="P64" s="1909"/>
      <c r="Q64" s="1909"/>
      <c r="R64" s="1909"/>
      <c r="S64" s="1909"/>
      <c r="T64" s="1909"/>
      <c r="U64" s="1909"/>
      <c r="V64" s="1909"/>
      <c r="W64" s="1909"/>
      <c r="X64" s="1909"/>
      <c r="Y64" s="1909"/>
      <c r="Z64" s="1909"/>
      <c r="AA64" s="1909"/>
      <c r="AB64" s="1909"/>
      <c r="AC64" s="1909"/>
      <c r="AD64" s="1909"/>
      <c r="AE64" s="1909"/>
      <c r="AF64" s="1909"/>
      <c r="AG64" s="1909"/>
      <c r="AH64" s="1909"/>
      <c r="AI64" s="1909"/>
      <c r="AJ64" s="1909"/>
      <c r="AK64" s="1909"/>
      <c r="AL64" s="1909"/>
      <c r="AM64" s="1909"/>
      <c r="AN64" s="1909"/>
      <c r="AO64" s="1909"/>
      <c r="AP64" s="1909"/>
      <c r="AQ64" s="1909"/>
      <c r="AR64" s="1909"/>
      <c r="AS64" s="1909"/>
      <c r="AT64" s="1909"/>
      <c r="AU64" s="1909"/>
      <c r="AV64" s="1909"/>
      <c r="AW64" s="1909"/>
      <c r="AX64" s="1909"/>
      <c r="AY64" s="1909"/>
      <c r="AZ64" s="1909"/>
      <c r="BA64" s="1909"/>
      <c r="BB64" s="1909"/>
      <c r="BC64" s="1909"/>
      <c r="BD64" s="1909"/>
      <c r="BE64" s="1909"/>
      <c r="BF64" s="1909"/>
      <c r="BG64" s="1909"/>
      <c r="BH64" s="1909"/>
      <c r="BI64" s="1909"/>
      <c r="BJ64" s="1909"/>
      <c r="BK64" s="1909"/>
      <c r="BL64" s="1909"/>
      <c r="BM64" s="1909"/>
      <c r="BN64" s="1909"/>
    </row>
    <row r="65" spans="1:66">
      <c r="A65" s="3"/>
      <c r="B65" s="1979" t="s">
        <v>2827</v>
      </c>
      <c r="C65" s="1973">
        <f t="shared" si="1"/>
        <v>0</v>
      </c>
      <c r="D65" s="1973">
        <f t="shared" si="1"/>
        <v>0</v>
      </c>
      <c r="E65" s="1973">
        <f t="shared" si="1"/>
        <v>0</v>
      </c>
      <c r="F65" s="1980">
        <f>SUM(C65:E65)</f>
        <v>0</v>
      </c>
      <c r="G65" s="1981"/>
      <c r="H65" s="3"/>
      <c r="I65" s="1909"/>
      <c r="J65" s="1909"/>
      <c r="K65" s="1909"/>
      <c r="L65" s="1909"/>
      <c r="M65" s="1909"/>
      <c r="N65" s="1909"/>
      <c r="O65" s="1909"/>
      <c r="P65" s="1909"/>
      <c r="Q65" s="1909"/>
      <c r="R65" s="1909"/>
      <c r="S65" s="1909"/>
      <c r="T65" s="1909"/>
      <c r="U65" s="1909"/>
      <c r="V65" s="1909"/>
      <c r="W65" s="1909"/>
      <c r="X65" s="1909"/>
      <c r="Y65" s="1909"/>
      <c r="Z65" s="1909"/>
      <c r="AA65" s="1909"/>
      <c r="AB65" s="1909"/>
      <c r="AC65" s="1909"/>
      <c r="AD65" s="1909"/>
      <c r="AE65" s="1909"/>
      <c r="AF65" s="1909"/>
      <c r="AG65" s="1909"/>
      <c r="AH65" s="1909"/>
      <c r="AI65" s="1909"/>
      <c r="AJ65" s="1909"/>
      <c r="AK65" s="1909"/>
      <c r="AL65" s="1909"/>
      <c r="AM65" s="1909"/>
      <c r="AN65" s="1909"/>
      <c r="AO65" s="1909"/>
      <c r="AP65" s="1909"/>
      <c r="AQ65" s="1909"/>
      <c r="AR65" s="1909"/>
      <c r="AS65" s="1909"/>
      <c r="AT65" s="1909"/>
      <c r="AU65" s="1909"/>
      <c r="AV65" s="1909"/>
      <c r="AW65" s="1909"/>
      <c r="AX65" s="1909"/>
      <c r="AY65" s="1909"/>
      <c r="AZ65" s="1909"/>
      <c r="BA65" s="1909"/>
      <c r="BB65" s="1909"/>
      <c r="BC65" s="1909"/>
      <c r="BD65" s="1909"/>
      <c r="BE65" s="1909"/>
      <c r="BF65" s="1909"/>
      <c r="BG65" s="1909"/>
      <c r="BH65" s="1909"/>
      <c r="BI65" s="1909"/>
      <c r="BJ65" s="1909"/>
      <c r="BK65" s="1909"/>
      <c r="BL65" s="1909"/>
      <c r="BM65" s="1909"/>
      <c r="BN65" s="1909"/>
    </row>
    <row r="66" spans="1:66">
      <c r="A66" s="3"/>
      <c r="B66" s="1979" t="s">
        <v>2828</v>
      </c>
      <c r="C66" s="1973">
        <f>SUM(C64:C65)</f>
        <v>0</v>
      </c>
      <c r="D66" s="1973">
        <f>SUM(D64:D65)</f>
        <v>0</v>
      </c>
      <c r="E66" s="1973">
        <f>SUM(E64:E65)</f>
        <v>0</v>
      </c>
      <c r="F66" s="1980">
        <f>SUM(F64:F65)</f>
        <v>0</v>
      </c>
      <c r="G66" s="1981"/>
      <c r="H66" s="3"/>
      <c r="I66" s="1909"/>
      <c r="J66" s="1909"/>
      <c r="K66" s="1909"/>
      <c r="L66" s="1909"/>
      <c r="M66" s="1909"/>
      <c r="N66" s="1909"/>
      <c r="O66" s="1909"/>
      <c r="P66" s="1909"/>
      <c r="Q66" s="1909"/>
      <c r="R66" s="1909"/>
      <c r="S66" s="1909"/>
      <c r="T66" s="1909"/>
      <c r="U66" s="1909"/>
      <c r="V66" s="1909"/>
      <c r="W66" s="1909"/>
      <c r="X66" s="1909"/>
      <c r="Y66" s="1909"/>
      <c r="Z66" s="1909"/>
      <c r="AA66" s="1909"/>
      <c r="AB66" s="1909"/>
      <c r="AC66" s="1909"/>
      <c r="AD66" s="1909"/>
      <c r="AE66" s="1909"/>
      <c r="AF66" s="1909"/>
      <c r="AG66" s="1909"/>
      <c r="AH66" s="1909"/>
      <c r="AI66" s="1909"/>
      <c r="AJ66" s="1909"/>
      <c r="AK66" s="1909"/>
      <c r="AL66" s="1909"/>
      <c r="AM66" s="1909"/>
      <c r="AN66" s="1909"/>
      <c r="AO66" s="1909"/>
      <c r="AP66" s="1909"/>
      <c r="AQ66" s="1909"/>
      <c r="AR66" s="1909"/>
      <c r="AS66" s="1909"/>
      <c r="AT66" s="1909"/>
      <c r="AU66" s="1909"/>
      <c r="AV66" s="1909"/>
      <c r="AW66" s="1909"/>
      <c r="AX66" s="1909"/>
      <c r="AY66" s="1909"/>
      <c r="AZ66" s="1909"/>
      <c r="BA66" s="1909"/>
      <c r="BB66" s="1909"/>
      <c r="BC66" s="1909"/>
      <c r="BD66" s="1909"/>
      <c r="BE66" s="1909"/>
      <c r="BF66" s="1909"/>
      <c r="BG66" s="1909"/>
      <c r="BH66" s="1909"/>
      <c r="BI66" s="1909"/>
      <c r="BJ66" s="1909"/>
      <c r="BK66" s="1909"/>
      <c r="BL66" s="1909"/>
      <c r="BM66" s="1909"/>
      <c r="BN66" s="1909"/>
    </row>
    <row r="67" spans="1:66">
      <c r="A67" s="3"/>
      <c r="B67" s="39"/>
      <c r="C67" s="1974"/>
      <c r="D67" s="1974"/>
      <c r="E67" s="1974"/>
      <c r="F67" s="1982"/>
      <c r="G67" s="1983"/>
      <c r="H67" s="3"/>
      <c r="I67" s="1909"/>
      <c r="J67" s="1909"/>
      <c r="K67" s="1909"/>
      <c r="L67" s="1909"/>
      <c r="M67" s="1909"/>
      <c r="N67" s="1909"/>
      <c r="O67" s="1909"/>
      <c r="P67" s="1909"/>
      <c r="Q67" s="1909"/>
      <c r="R67" s="1909"/>
      <c r="S67" s="1909"/>
      <c r="T67" s="1909"/>
      <c r="U67" s="1909"/>
      <c r="V67" s="1909"/>
      <c r="W67" s="1909"/>
      <c r="X67" s="1909"/>
      <c r="Y67" s="1909"/>
      <c r="Z67" s="1909"/>
      <c r="AA67" s="1909"/>
      <c r="AB67" s="1909"/>
      <c r="AC67" s="1909"/>
      <c r="AD67" s="1909"/>
      <c r="AE67" s="1909"/>
      <c r="AF67" s="1909"/>
      <c r="AG67" s="1909"/>
      <c r="AH67" s="1909"/>
      <c r="AI67" s="1909"/>
      <c r="AJ67" s="1909"/>
      <c r="AK67" s="1909"/>
      <c r="AL67" s="1909"/>
      <c r="AM67" s="1909"/>
      <c r="AN67" s="1909"/>
      <c r="AO67" s="1909"/>
      <c r="AP67" s="1909"/>
      <c r="AQ67" s="1909"/>
      <c r="AR67" s="1909"/>
      <c r="AS67" s="1909"/>
      <c r="AT67" s="1909"/>
      <c r="AU67" s="1909"/>
      <c r="AV67" s="1909"/>
      <c r="AW67" s="1909"/>
      <c r="AX67" s="1909"/>
      <c r="AY67" s="1909"/>
      <c r="AZ67" s="1909"/>
      <c r="BA67" s="1909"/>
      <c r="BB67" s="1909"/>
      <c r="BC67" s="1909"/>
      <c r="BD67" s="1909"/>
      <c r="BE67" s="1909"/>
      <c r="BF67" s="1909"/>
      <c r="BG67" s="1909"/>
      <c r="BH67" s="1909"/>
      <c r="BI67" s="1909"/>
      <c r="BJ67" s="1909"/>
      <c r="BK67" s="1909"/>
      <c r="BL67" s="1909"/>
      <c r="BM67" s="1909"/>
      <c r="BN67" s="1909"/>
    </row>
    <row r="68" spans="1:66">
      <c r="A68" s="3"/>
      <c r="B68" s="1979" t="s">
        <v>2829</v>
      </c>
      <c r="C68" s="1973">
        <f>+C66+C62</f>
        <v>0</v>
      </c>
      <c r="D68" s="1973">
        <f>+D66+D62</f>
        <v>0</v>
      </c>
      <c r="E68" s="1973">
        <f>+E66+E62</f>
        <v>0</v>
      </c>
      <c r="F68" s="1980">
        <f>+F66+F62</f>
        <v>0</v>
      </c>
      <c r="G68" s="1981"/>
      <c r="H68" s="3"/>
      <c r="I68" s="1909"/>
      <c r="J68" s="1909"/>
      <c r="K68" s="1909"/>
      <c r="L68" s="1909"/>
      <c r="M68" s="1909"/>
      <c r="N68" s="1909"/>
      <c r="O68" s="1909"/>
      <c r="P68" s="1909"/>
      <c r="Q68" s="1909"/>
      <c r="R68" s="1909"/>
      <c r="S68" s="1909"/>
      <c r="T68" s="1909"/>
      <c r="U68" s="1909"/>
      <c r="V68" s="1909"/>
      <c r="W68" s="1909"/>
      <c r="X68" s="1909"/>
      <c r="Y68" s="1909"/>
      <c r="Z68" s="1909"/>
      <c r="AA68" s="1909"/>
      <c r="AB68" s="1909"/>
      <c r="AC68" s="1909"/>
      <c r="AD68" s="1909"/>
      <c r="AE68" s="1909"/>
      <c r="AF68" s="1909"/>
      <c r="AG68" s="1909"/>
      <c r="AH68" s="1909"/>
      <c r="AI68" s="1909"/>
      <c r="AJ68" s="1909"/>
      <c r="AK68" s="1909"/>
      <c r="AL68" s="1909"/>
      <c r="AM68" s="1909"/>
      <c r="AN68" s="1909"/>
      <c r="AO68" s="1909"/>
      <c r="AP68" s="1909"/>
      <c r="AQ68" s="1909"/>
      <c r="AR68" s="1909"/>
      <c r="AS68" s="1909"/>
      <c r="AT68" s="1909"/>
      <c r="AU68" s="1909"/>
      <c r="AV68" s="1909"/>
      <c r="AW68" s="1909"/>
      <c r="AX68" s="1909"/>
      <c r="AY68" s="1909"/>
      <c r="AZ68" s="1909"/>
      <c r="BA68" s="1909"/>
      <c r="BB68" s="1909"/>
      <c r="BC68" s="1909"/>
      <c r="BD68" s="1909"/>
      <c r="BE68" s="1909"/>
      <c r="BF68" s="1909"/>
      <c r="BG68" s="1909"/>
      <c r="BH68" s="1909"/>
      <c r="BI68" s="1909"/>
      <c r="BJ68" s="1909"/>
      <c r="BK68" s="1909"/>
      <c r="BL68" s="1909"/>
      <c r="BM68" s="1909"/>
      <c r="BN68" s="1909"/>
    </row>
    <row r="69" spans="1:66">
      <c r="A69" s="3"/>
      <c r="B69" s="1984"/>
      <c r="C69" s="1976"/>
      <c r="D69" s="1976"/>
      <c r="E69" s="1976"/>
      <c r="F69" s="1985"/>
      <c r="G69" s="1981"/>
      <c r="H69" s="3"/>
      <c r="I69" s="1909"/>
      <c r="J69" s="1909"/>
      <c r="K69" s="1909"/>
      <c r="L69" s="1909"/>
      <c r="M69" s="1909"/>
      <c r="N69" s="1909"/>
      <c r="O69" s="1909"/>
      <c r="P69" s="1909"/>
      <c r="Q69" s="1909"/>
      <c r="R69" s="1909"/>
      <c r="S69" s="1909"/>
      <c r="T69" s="1909"/>
      <c r="U69" s="1909"/>
      <c r="V69" s="1909"/>
      <c r="W69" s="1909"/>
      <c r="X69" s="1909"/>
      <c r="Y69" s="1909"/>
      <c r="Z69" s="1909"/>
      <c r="AA69" s="1909"/>
      <c r="AB69" s="1909"/>
      <c r="AC69" s="1909"/>
      <c r="AD69" s="1909"/>
      <c r="AE69" s="1909"/>
      <c r="AF69" s="1909"/>
      <c r="AG69" s="1909"/>
      <c r="AH69" s="1909"/>
      <c r="AI69" s="1909"/>
      <c r="AJ69" s="1909"/>
      <c r="AK69" s="1909"/>
      <c r="AL69" s="1909"/>
      <c r="AM69" s="1909"/>
      <c r="AN69" s="1909"/>
      <c r="AO69" s="1909"/>
      <c r="AP69" s="1909"/>
      <c r="AQ69" s="1909"/>
      <c r="AR69" s="1909"/>
      <c r="AS69" s="1909"/>
      <c r="AT69" s="1909"/>
      <c r="AU69" s="1909"/>
      <c r="AV69" s="1909"/>
      <c r="AW69" s="1909"/>
      <c r="AX69" s="1909"/>
      <c r="AY69" s="1909"/>
      <c r="AZ69" s="1909"/>
      <c r="BA69" s="1909"/>
      <c r="BB69" s="1909"/>
      <c r="BC69" s="1909"/>
      <c r="BD69" s="1909"/>
      <c r="BE69" s="1909"/>
      <c r="BF69" s="1909"/>
      <c r="BG69" s="1909"/>
      <c r="BH69" s="1909"/>
      <c r="BI69" s="1909"/>
      <c r="BJ69" s="1909"/>
      <c r="BK69" s="1909"/>
      <c r="BL69" s="1909"/>
      <c r="BM69" s="1909"/>
      <c r="BN69" s="1909"/>
    </row>
    <row r="70" spans="1:66">
      <c r="A70" s="3"/>
      <c r="B70" s="1984"/>
      <c r="C70" s="1976"/>
      <c r="D70" s="1976"/>
      <c r="E70" s="1976"/>
      <c r="F70" s="1985"/>
      <c r="G70" s="1981"/>
      <c r="H70" s="3"/>
      <c r="I70" s="1909"/>
      <c r="J70" s="1909"/>
      <c r="K70" s="1909"/>
      <c r="L70" s="1909"/>
      <c r="M70" s="1909"/>
      <c r="N70" s="1909"/>
      <c r="O70" s="1909"/>
      <c r="P70" s="1909"/>
      <c r="Q70" s="1909"/>
      <c r="R70" s="1909"/>
      <c r="S70" s="1909"/>
      <c r="T70" s="1909"/>
      <c r="U70" s="1909"/>
      <c r="V70" s="1909"/>
      <c r="W70" s="1909"/>
      <c r="X70" s="1909"/>
      <c r="Y70" s="1909"/>
      <c r="Z70" s="1909"/>
      <c r="AA70" s="1909"/>
      <c r="AB70" s="1909"/>
      <c r="AC70" s="1909"/>
      <c r="AD70" s="1909"/>
      <c r="AE70" s="1909"/>
      <c r="AF70" s="1909"/>
      <c r="AG70" s="1909"/>
      <c r="AH70" s="1909"/>
      <c r="AI70" s="1909"/>
      <c r="AJ70" s="1909"/>
      <c r="AK70" s="1909"/>
      <c r="AL70" s="1909"/>
      <c r="AM70" s="1909"/>
      <c r="AN70" s="1909"/>
      <c r="AO70" s="1909"/>
      <c r="AP70" s="1909"/>
      <c r="AQ70" s="1909"/>
      <c r="AR70" s="1909"/>
      <c r="AS70" s="1909"/>
      <c r="AT70" s="1909"/>
      <c r="AU70" s="1909"/>
      <c r="AV70" s="1909"/>
      <c r="AW70" s="1909"/>
      <c r="AX70" s="1909"/>
      <c r="AY70" s="1909"/>
      <c r="AZ70" s="1909"/>
      <c r="BA70" s="1909"/>
      <c r="BB70" s="1909"/>
      <c r="BC70" s="1909"/>
      <c r="BD70" s="1909"/>
      <c r="BE70" s="1909"/>
      <c r="BF70" s="1909"/>
      <c r="BG70" s="1909"/>
      <c r="BH70" s="1909"/>
      <c r="BI70" s="1909"/>
      <c r="BJ70" s="1909"/>
      <c r="BK70" s="1909"/>
      <c r="BL70" s="1909"/>
      <c r="BM70" s="1909"/>
      <c r="BN70" s="1909"/>
    </row>
    <row r="71" spans="1:66">
      <c r="A71" s="3"/>
      <c r="B71" s="1968" t="s">
        <v>2806</v>
      </c>
      <c r="C71" s="1969" t="s">
        <v>2797</v>
      </c>
      <c r="D71" s="1969" t="s">
        <v>554</v>
      </c>
      <c r="E71" s="1969" t="s">
        <v>1036</v>
      </c>
      <c r="F71" s="3"/>
      <c r="G71" s="1981"/>
      <c r="H71" s="3"/>
      <c r="I71" s="1909"/>
      <c r="J71" s="1909"/>
      <c r="K71" s="1909"/>
      <c r="L71" s="1909"/>
      <c r="M71" s="1909"/>
      <c r="N71" s="1909"/>
      <c r="O71" s="1909"/>
      <c r="P71" s="1909"/>
      <c r="Q71" s="1909"/>
      <c r="R71" s="1909"/>
      <c r="S71" s="1909"/>
      <c r="T71" s="1909"/>
      <c r="U71" s="1909"/>
      <c r="V71" s="1909"/>
      <c r="W71" s="1909"/>
      <c r="X71" s="1909"/>
      <c r="Y71" s="1909"/>
      <c r="Z71" s="1909"/>
      <c r="AA71" s="1909"/>
      <c r="AB71" s="1909"/>
      <c r="AC71" s="1909"/>
      <c r="AD71" s="1909"/>
      <c r="AE71" s="1909"/>
      <c r="AF71" s="1909"/>
      <c r="AG71" s="1909"/>
      <c r="AH71" s="1909"/>
      <c r="AI71" s="1909"/>
      <c r="AJ71" s="1909"/>
      <c r="AK71" s="1909"/>
      <c r="AL71" s="1909"/>
      <c r="AM71" s="1909"/>
      <c r="AN71" s="1909"/>
      <c r="AO71" s="1909"/>
      <c r="AP71" s="1909"/>
      <c r="AQ71" s="1909"/>
      <c r="AR71" s="1909"/>
      <c r="AS71" s="1909"/>
      <c r="AT71" s="1909"/>
      <c r="AU71" s="1909"/>
      <c r="AV71" s="1909"/>
      <c r="AW71" s="1909"/>
      <c r="AX71" s="1909"/>
      <c r="AY71" s="1909"/>
      <c r="AZ71" s="1909"/>
      <c r="BA71" s="1909"/>
      <c r="BB71" s="1909"/>
      <c r="BC71" s="1909"/>
      <c r="BD71" s="1909"/>
      <c r="BE71" s="1909"/>
      <c r="BF71" s="1909"/>
      <c r="BG71" s="1909"/>
      <c r="BH71" s="1909"/>
      <c r="BI71" s="1909"/>
      <c r="BJ71" s="1909"/>
      <c r="BK71" s="1909"/>
      <c r="BL71" s="1909"/>
      <c r="BM71" s="1909"/>
      <c r="BN71" s="1909"/>
    </row>
    <row r="72" spans="1:66">
      <c r="A72" s="3"/>
      <c r="B72" s="39"/>
      <c r="C72" s="1970" t="s">
        <v>1325</v>
      </c>
      <c r="D72" s="1970" t="s">
        <v>1326</v>
      </c>
      <c r="E72" s="1970" t="s">
        <v>1327</v>
      </c>
      <c r="F72" s="3"/>
      <c r="G72" s="1981"/>
      <c r="H72" s="3"/>
      <c r="I72" s="1909"/>
      <c r="J72" s="1909"/>
      <c r="K72" s="1909"/>
      <c r="L72" s="1909"/>
      <c r="M72" s="1909"/>
      <c r="N72" s="1909"/>
      <c r="O72" s="1909"/>
      <c r="P72" s="1909"/>
      <c r="Q72" s="1909"/>
      <c r="R72" s="1909"/>
      <c r="S72" s="1909"/>
      <c r="T72" s="1909"/>
      <c r="U72" s="1909"/>
      <c r="V72" s="1909"/>
      <c r="W72" s="1909"/>
      <c r="X72" s="1909"/>
      <c r="Y72" s="1909"/>
      <c r="Z72" s="1909"/>
      <c r="AA72" s="1909"/>
      <c r="AB72" s="1909"/>
      <c r="AC72" s="1909"/>
      <c r="AD72" s="1909"/>
      <c r="AE72" s="1909"/>
      <c r="AF72" s="1909"/>
      <c r="AG72" s="1909"/>
      <c r="AH72" s="1909"/>
      <c r="AI72" s="1909"/>
      <c r="AJ72" s="1909"/>
      <c r="AK72" s="1909"/>
      <c r="AL72" s="1909"/>
      <c r="AM72" s="1909"/>
      <c r="AN72" s="1909"/>
      <c r="AO72" s="1909"/>
      <c r="AP72" s="1909"/>
      <c r="AQ72" s="1909"/>
      <c r="AR72" s="1909"/>
      <c r="AS72" s="1909"/>
      <c r="AT72" s="1909"/>
      <c r="AU72" s="1909"/>
      <c r="AV72" s="1909"/>
      <c r="AW72" s="1909"/>
      <c r="AX72" s="1909"/>
      <c r="AY72" s="1909"/>
      <c r="AZ72" s="1909"/>
      <c r="BA72" s="1909"/>
      <c r="BB72" s="1909"/>
      <c r="BC72" s="1909"/>
      <c r="BD72" s="1909"/>
      <c r="BE72" s="1909"/>
      <c r="BF72" s="1909"/>
      <c r="BG72" s="1909"/>
      <c r="BH72" s="1909"/>
      <c r="BI72" s="1909"/>
      <c r="BJ72" s="1909"/>
      <c r="BK72" s="1909"/>
      <c r="BL72" s="1909"/>
      <c r="BM72" s="1909"/>
      <c r="BN72" s="1909"/>
    </row>
    <row r="73" spans="1:66">
      <c r="A73" s="3"/>
      <c r="B73" s="1979" t="s">
        <v>2830</v>
      </c>
      <c r="C73" s="1973">
        <f t="shared" ref="C73:D75" si="2">+C24+C47</f>
        <v>0</v>
      </c>
      <c r="D73" s="1973">
        <f t="shared" si="2"/>
        <v>0</v>
      </c>
      <c r="E73" s="1973">
        <f>SUM(C73:D73)</f>
        <v>0</v>
      </c>
      <c r="F73" s="3"/>
      <c r="G73" s="1981"/>
      <c r="H73" s="3"/>
      <c r="I73" s="1909"/>
      <c r="J73" s="1909"/>
      <c r="K73" s="1909"/>
      <c r="L73" s="1909"/>
      <c r="M73" s="1909"/>
      <c r="N73" s="1909"/>
      <c r="O73" s="1909"/>
      <c r="P73" s="1909"/>
      <c r="Q73" s="1909"/>
      <c r="R73" s="1909"/>
      <c r="S73" s="1909"/>
      <c r="T73" s="1909"/>
      <c r="U73" s="1909"/>
      <c r="V73" s="1909"/>
      <c r="W73" s="1909"/>
      <c r="X73" s="1909"/>
      <c r="Y73" s="1909"/>
      <c r="Z73" s="1909"/>
      <c r="AA73" s="1909"/>
      <c r="AB73" s="1909"/>
      <c r="AC73" s="1909"/>
      <c r="AD73" s="1909"/>
      <c r="AE73" s="1909"/>
      <c r="AF73" s="1909"/>
      <c r="AG73" s="1909"/>
      <c r="AH73" s="1909"/>
      <c r="AI73" s="1909"/>
      <c r="AJ73" s="1909"/>
      <c r="AK73" s="1909"/>
      <c r="AL73" s="1909"/>
      <c r="AM73" s="1909"/>
      <c r="AN73" s="1909"/>
      <c r="AO73" s="1909"/>
      <c r="AP73" s="1909"/>
      <c r="AQ73" s="1909"/>
      <c r="AR73" s="1909"/>
      <c r="AS73" s="1909"/>
      <c r="AT73" s="1909"/>
      <c r="AU73" s="1909"/>
      <c r="AV73" s="1909"/>
      <c r="AW73" s="1909"/>
      <c r="AX73" s="1909"/>
      <c r="AY73" s="1909"/>
      <c r="AZ73" s="1909"/>
      <c r="BA73" s="1909"/>
      <c r="BB73" s="1909"/>
      <c r="BC73" s="1909"/>
      <c r="BD73" s="1909"/>
      <c r="BE73" s="1909"/>
      <c r="BF73" s="1909"/>
      <c r="BG73" s="1909"/>
      <c r="BH73" s="1909"/>
      <c r="BI73" s="1909"/>
      <c r="BJ73" s="1909"/>
      <c r="BK73" s="1909"/>
      <c r="BL73" s="1909"/>
      <c r="BM73" s="1909"/>
      <c r="BN73" s="1909"/>
    </row>
    <row r="74" spans="1:66">
      <c r="A74" s="3"/>
      <c r="B74" s="1979" t="s">
        <v>2831</v>
      </c>
      <c r="C74" s="1973">
        <f t="shared" si="2"/>
        <v>0</v>
      </c>
      <c r="D74" s="1973">
        <f t="shared" si="2"/>
        <v>0</v>
      </c>
      <c r="E74" s="1973">
        <f>SUM(C74:D74)</f>
        <v>0</v>
      </c>
      <c r="F74" s="3"/>
      <c r="G74" s="1981"/>
      <c r="H74" s="3"/>
      <c r="I74" s="1909"/>
      <c r="J74" s="1909"/>
      <c r="K74" s="1909"/>
      <c r="L74" s="1909"/>
      <c r="M74" s="1909"/>
      <c r="N74" s="1909"/>
      <c r="O74" s="1909"/>
      <c r="P74" s="1909"/>
      <c r="Q74" s="1909"/>
      <c r="R74" s="1909"/>
      <c r="S74" s="1909"/>
      <c r="T74" s="1909"/>
      <c r="U74" s="1909"/>
      <c r="V74" s="1909"/>
      <c r="W74" s="1909"/>
      <c r="X74" s="1909"/>
      <c r="Y74" s="1909"/>
      <c r="Z74" s="1909"/>
      <c r="AA74" s="1909"/>
      <c r="AB74" s="1909"/>
      <c r="AC74" s="1909"/>
      <c r="AD74" s="1909"/>
      <c r="AE74" s="1909"/>
      <c r="AF74" s="1909"/>
      <c r="AG74" s="1909"/>
      <c r="AH74" s="1909"/>
      <c r="AI74" s="1909"/>
      <c r="AJ74" s="1909"/>
      <c r="AK74" s="1909"/>
      <c r="AL74" s="1909"/>
      <c r="AM74" s="1909"/>
      <c r="AN74" s="1909"/>
      <c r="AO74" s="1909"/>
      <c r="AP74" s="1909"/>
      <c r="AQ74" s="1909"/>
      <c r="AR74" s="1909"/>
      <c r="AS74" s="1909"/>
      <c r="AT74" s="1909"/>
      <c r="AU74" s="1909"/>
      <c r="AV74" s="1909"/>
      <c r="AW74" s="1909"/>
      <c r="AX74" s="1909"/>
      <c r="AY74" s="1909"/>
      <c r="AZ74" s="1909"/>
      <c r="BA74" s="1909"/>
      <c r="BB74" s="1909"/>
      <c r="BC74" s="1909"/>
      <c r="BD74" s="1909"/>
      <c r="BE74" s="1909"/>
      <c r="BF74" s="1909"/>
      <c r="BG74" s="1909"/>
      <c r="BH74" s="1909"/>
      <c r="BI74" s="1909"/>
      <c r="BJ74" s="1909"/>
      <c r="BK74" s="1909"/>
      <c r="BL74" s="1909"/>
      <c r="BM74" s="1909"/>
      <c r="BN74" s="1909"/>
    </row>
    <row r="75" spans="1:66">
      <c r="A75" s="3"/>
      <c r="B75" s="1979" t="s">
        <v>2832</v>
      </c>
      <c r="C75" s="1973">
        <f t="shared" si="2"/>
        <v>0</v>
      </c>
      <c r="D75" s="1973">
        <f t="shared" si="2"/>
        <v>0</v>
      </c>
      <c r="E75" s="1973">
        <f>SUM(C75:D75)</f>
        <v>0</v>
      </c>
      <c r="F75" s="3"/>
      <c r="G75" s="1981"/>
      <c r="H75" s="3"/>
      <c r="I75" s="1909"/>
      <c r="J75" s="1909"/>
      <c r="K75" s="1909"/>
      <c r="L75" s="1909"/>
      <c r="M75" s="1909"/>
      <c r="N75" s="1909"/>
      <c r="O75" s="1909"/>
      <c r="P75" s="1909"/>
      <c r="Q75" s="1909"/>
      <c r="R75" s="1909"/>
      <c r="S75" s="1909"/>
      <c r="T75" s="1909"/>
      <c r="U75" s="1909"/>
      <c r="V75" s="1909"/>
      <c r="W75" s="1909"/>
      <c r="X75" s="1909"/>
      <c r="Y75" s="1909"/>
      <c r="Z75" s="1909"/>
      <c r="AA75" s="1909"/>
      <c r="AB75" s="1909"/>
      <c r="AC75" s="1909"/>
      <c r="AD75" s="1909"/>
      <c r="AE75" s="1909"/>
      <c r="AF75" s="1909"/>
      <c r="AG75" s="1909"/>
      <c r="AH75" s="1909"/>
      <c r="AI75" s="1909"/>
      <c r="AJ75" s="1909"/>
      <c r="AK75" s="1909"/>
      <c r="AL75" s="1909"/>
      <c r="AM75" s="1909"/>
      <c r="AN75" s="1909"/>
      <c r="AO75" s="1909"/>
      <c r="AP75" s="1909"/>
      <c r="AQ75" s="1909"/>
      <c r="AR75" s="1909"/>
      <c r="AS75" s="1909"/>
      <c r="AT75" s="1909"/>
      <c r="AU75" s="1909"/>
      <c r="AV75" s="1909"/>
      <c r="AW75" s="1909"/>
      <c r="AX75" s="1909"/>
      <c r="AY75" s="1909"/>
      <c r="AZ75" s="1909"/>
      <c r="BA75" s="1909"/>
      <c r="BB75" s="1909"/>
      <c r="BC75" s="1909"/>
      <c r="BD75" s="1909"/>
      <c r="BE75" s="1909"/>
      <c r="BF75" s="1909"/>
      <c r="BG75" s="1909"/>
      <c r="BH75" s="1909"/>
      <c r="BI75" s="1909"/>
      <c r="BJ75" s="1909"/>
      <c r="BK75" s="1909"/>
      <c r="BL75" s="1909"/>
      <c r="BM75" s="1909"/>
      <c r="BN75" s="1909"/>
    </row>
    <row r="76" spans="1:66">
      <c r="A76" s="3"/>
      <c r="B76" s="39"/>
      <c r="C76" s="1974"/>
      <c r="D76" s="1974"/>
      <c r="E76" s="1974"/>
      <c r="F76" s="3"/>
      <c r="G76" s="1981"/>
      <c r="H76" s="3"/>
      <c r="I76" s="1909"/>
      <c r="J76" s="1909"/>
      <c r="K76" s="1909"/>
      <c r="L76" s="1909"/>
      <c r="M76" s="1909"/>
      <c r="N76" s="1909"/>
      <c r="O76" s="1909"/>
      <c r="P76" s="1909"/>
      <c r="Q76" s="1909"/>
      <c r="R76" s="1909"/>
      <c r="S76" s="1909"/>
      <c r="T76" s="1909"/>
      <c r="U76" s="1909"/>
      <c r="V76" s="1909"/>
      <c r="W76" s="1909"/>
      <c r="X76" s="1909"/>
      <c r="Y76" s="1909"/>
      <c r="Z76" s="1909"/>
      <c r="AA76" s="1909"/>
      <c r="AB76" s="1909"/>
      <c r="AC76" s="1909"/>
      <c r="AD76" s="1909"/>
      <c r="AE76" s="1909"/>
      <c r="AF76" s="1909"/>
      <c r="AG76" s="1909"/>
      <c r="AH76" s="1909"/>
      <c r="AI76" s="1909"/>
      <c r="AJ76" s="1909"/>
      <c r="AK76" s="1909"/>
      <c r="AL76" s="1909"/>
      <c r="AM76" s="1909"/>
      <c r="AN76" s="1909"/>
      <c r="AO76" s="1909"/>
      <c r="AP76" s="1909"/>
      <c r="AQ76" s="1909"/>
      <c r="AR76" s="1909"/>
      <c r="AS76" s="1909"/>
      <c r="AT76" s="1909"/>
      <c r="AU76" s="1909"/>
      <c r="AV76" s="1909"/>
      <c r="AW76" s="1909"/>
      <c r="AX76" s="1909"/>
      <c r="AY76" s="1909"/>
      <c r="AZ76" s="1909"/>
      <c r="BA76" s="1909"/>
      <c r="BB76" s="1909"/>
      <c r="BC76" s="1909"/>
      <c r="BD76" s="1909"/>
      <c r="BE76" s="1909"/>
      <c r="BF76" s="1909"/>
      <c r="BG76" s="1909"/>
      <c r="BH76" s="1909"/>
      <c r="BI76" s="1909"/>
      <c r="BJ76" s="1909"/>
      <c r="BK76" s="1909"/>
      <c r="BL76" s="1909"/>
      <c r="BM76" s="1909"/>
      <c r="BN76" s="1909"/>
    </row>
    <row r="77" spans="1:66" ht="26.4">
      <c r="A77" s="3"/>
      <c r="B77" s="1979" t="s">
        <v>2833</v>
      </c>
      <c r="C77" s="1977">
        <f>SUM(C73:C75)</f>
        <v>0</v>
      </c>
      <c r="D77" s="1977">
        <f>SUM(D73:D75)</f>
        <v>0</v>
      </c>
      <c r="E77" s="1977">
        <f>SUM(E73:E75)</f>
        <v>0</v>
      </c>
      <c r="F77" s="3"/>
      <c r="G77" s="1981"/>
      <c r="H77" s="3"/>
      <c r="I77" s="1909"/>
      <c r="J77" s="1909"/>
      <c r="K77" s="1909"/>
      <c r="L77" s="1909"/>
      <c r="M77" s="1909"/>
      <c r="N77" s="1909"/>
      <c r="O77" s="1909"/>
      <c r="P77" s="1909"/>
      <c r="Q77" s="1909"/>
      <c r="R77" s="1909"/>
      <c r="S77" s="1909"/>
      <c r="T77" s="1909"/>
      <c r="U77" s="1909"/>
      <c r="V77" s="1909"/>
      <c r="W77" s="1909"/>
      <c r="X77" s="1909"/>
      <c r="Y77" s="1909"/>
      <c r="Z77" s="1909"/>
      <c r="AA77" s="1909"/>
      <c r="AB77" s="1909"/>
      <c r="AC77" s="1909"/>
      <c r="AD77" s="1909"/>
      <c r="AE77" s="1909"/>
      <c r="AF77" s="1909"/>
      <c r="AG77" s="1909"/>
      <c r="AH77" s="1909"/>
      <c r="AI77" s="1909"/>
      <c r="AJ77" s="1909"/>
      <c r="AK77" s="1909"/>
      <c r="AL77" s="1909"/>
      <c r="AM77" s="1909"/>
      <c r="AN77" s="1909"/>
      <c r="AO77" s="1909"/>
      <c r="AP77" s="1909"/>
      <c r="AQ77" s="1909"/>
      <c r="AR77" s="1909"/>
      <c r="AS77" s="1909"/>
      <c r="AT77" s="1909"/>
      <c r="AU77" s="1909"/>
      <c r="AV77" s="1909"/>
      <c r="AW77" s="1909"/>
      <c r="AX77" s="1909"/>
      <c r="AY77" s="1909"/>
      <c r="AZ77" s="1909"/>
      <c r="BA77" s="1909"/>
      <c r="BB77" s="1909"/>
      <c r="BC77" s="1909"/>
      <c r="BD77" s="1909"/>
      <c r="BE77" s="1909"/>
      <c r="BF77" s="1909"/>
      <c r="BG77" s="1909"/>
      <c r="BH77" s="1909"/>
      <c r="BI77" s="1909"/>
      <c r="BJ77" s="1909"/>
      <c r="BK77" s="1909"/>
      <c r="BL77" s="1909"/>
      <c r="BM77" s="1909"/>
      <c r="BN77" s="1909"/>
    </row>
    <row r="78" spans="1:66">
      <c r="A78" s="3"/>
      <c r="B78" s="1984"/>
      <c r="C78" s="1985"/>
      <c r="D78" s="1985"/>
      <c r="E78" s="1985"/>
      <c r="F78" s="1985"/>
      <c r="G78" s="1981"/>
      <c r="H78" s="3"/>
      <c r="I78" s="1909"/>
      <c r="J78" s="1909"/>
      <c r="K78" s="1909"/>
      <c r="L78" s="1909"/>
      <c r="M78" s="1909"/>
      <c r="N78" s="1909"/>
      <c r="O78" s="1909"/>
      <c r="P78" s="1909"/>
      <c r="Q78" s="1909"/>
      <c r="R78" s="1909"/>
      <c r="S78" s="1909"/>
      <c r="T78" s="1909"/>
      <c r="U78" s="1909"/>
      <c r="V78" s="1909"/>
      <c r="W78" s="1909"/>
      <c r="X78" s="1909"/>
      <c r="Y78" s="1909"/>
      <c r="Z78" s="1909"/>
      <c r="AA78" s="1909"/>
      <c r="AB78" s="1909"/>
      <c r="AC78" s="1909"/>
      <c r="AD78" s="1909"/>
      <c r="AE78" s="1909"/>
      <c r="AF78" s="1909"/>
      <c r="AG78" s="1909"/>
      <c r="AH78" s="1909"/>
      <c r="AI78" s="1909"/>
      <c r="AJ78" s="1909"/>
      <c r="AK78" s="1909"/>
      <c r="AL78" s="1909"/>
      <c r="AM78" s="1909"/>
      <c r="AN78" s="1909"/>
      <c r="AO78" s="1909"/>
      <c r="AP78" s="1909"/>
      <c r="AQ78" s="1909"/>
      <c r="AR78" s="1909"/>
      <c r="AS78" s="1909"/>
      <c r="AT78" s="1909"/>
      <c r="AU78" s="1909"/>
      <c r="AV78" s="1909"/>
      <c r="AW78" s="1909"/>
      <c r="AX78" s="1909"/>
      <c r="AY78" s="1909"/>
      <c r="AZ78" s="1909"/>
      <c r="BA78" s="1909"/>
      <c r="BB78" s="1909"/>
      <c r="BC78" s="1909"/>
      <c r="BD78" s="1909"/>
      <c r="BE78" s="1909"/>
      <c r="BF78" s="1909"/>
      <c r="BG78" s="1909"/>
      <c r="BH78" s="1909"/>
      <c r="BI78" s="1909"/>
      <c r="BJ78" s="1909"/>
      <c r="BK78" s="1909"/>
      <c r="BL78" s="1909"/>
      <c r="BM78" s="1909"/>
      <c r="BN78" s="1909"/>
    </row>
    <row r="79" spans="1:66">
      <c r="A79" s="3"/>
      <c r="B79" s="1984"/>
      <c r="C79" s="1985"/>
      <c r="D79" s="1985"/>
      <c r="E79" s="1985"/>
      <c r="F79" s="1985"/>
      <c r="G79" s="1981"/>
      <c r="H79" s="3"/>
      <c r="I79" s="1909"/>
      <c r="J79" s="1909"/>
      <c r="K79" s="1909"/>
      <c r="L79" s="1909"/>
      <c r="M79" s="1909"/>
      <c r="N79" s="1909"/>
      <c r="O79" s="1909"/>
      <c r="P79" s="1909"/>
      <c r="Q79" s="1909"/>
      <c r="R79" s="1909"/>
      <c r="S79" s="1909"/>
      <c r="T79" s="1909"/>
      <c r="U79" s="1909"/>
      <c r="V79" s="1909"/>
      <c r="W79" s="1909"/>
      <c r="X79" s="1909"/>
      <c r="Y79" s="1909"/>
      <c r="Z79" s="1909"/>
      <c r="AA79" s="1909"/>
      <c r="AB79" s="1909"/>
      <c r="AC79" s="1909"/>
      <c r="AD79" s="1909"/>
      <c r="AE79" s="1909"/>
      <c r="AF79" s="1909"/>
      <c r="AG79" s="1909"/>
      <c r="AH79" s="1909"/>
      <c r="AI79" s="1909"/>
      <c r="AJ79" s="1909"/>
      <c r="AK79" s="1909"/>
      <c r="AL79" s="1909"/>
      <c r="AM79" s="1909"/>
      <c r="AN79" s="1909"/>
      <c r="AO79" s="1909"/>
      <c r="AP79" s="1909"/>
      <c r="AQ79" s="1909"/>
      <c r="AR79" s="1909"/>
      <c r="AS79" s="1909"/>
      <c r="AT79" s="1909"/>
      <c r="AU79" s="1909"/>
      <c r="AV79" s="1909"/>
      <c r="AW79" s="1909"/>
      <c r="AX79" s="1909"/>
      <c r="AY79" s="1909"/>
      <c r="AZ79" s="1909"/>
      <c r="BA79" s="1909"/>
      <c r="BB79" s="1909"/>
      <c r="BC79" s="1909"/>
      <c r="BD79" s="1909"/>
      <c r="BE79" s="1909"/>
      <c r="BF79" s="1909"/>
      <c r="BG79" s="1909"/>
      <c r="BH79" s="1909"/>
      <c r="BI79" s="1909"/>
      <c r="BJ79" s="1909"/>
      <c r="BK79" s="1909"/>
      <c r="BL79" s="1909"/>
      <c r="BM79" s="1909"/>
      <c r="BN79" s="1909"/>
    </row>
    <row r="80" spans="1:66">
      <c r="A80" s="3"/>
      <c r="B80" s="2323" t="s">
        <v>2834</v>
      </c>
      <c r="C80" s="2324"/>
      <c r="D80" s="2324"/>
      <c r="E80" s="2324"/>
      <c r="F80" s="2324"/>
      <c r="G80" s="1986"/>
      <c r="H80" s="3"/>
      <c r="I80" s="1909"/>
      <c r="J80" s="1909"/>
      <c r="K80" s="1909"/>
      <c r="L80" s="1909"/>
      <c r="M80" s="1909"/>
      <c r="N80" s="1909"/>
      <c r="O80" s="1909"/>
      <c r="P80" s="1909"/>
      <c r="Q80" s="1909"/>
      <c r="R80" s="1909"/>
      <c r="S80" s="1909"/>
      <c r="T80" s="1909"/>
      <c r="U80" s="1909"/>
      <c r="V80" s="1909"/>
      <c r="W80" s="1909"/>
      <c r="X80" s="1909"/>
      <c r="Y80" s="1909"/>
      <c r="Z80" s="1909"/>
      <c r="AA80" s="1909"/>
      <c r="AB80" s="1909"/>
      <c r="AC80" s="1909"/>
      <c r="AD80" s="1909"/>
      <c r="AE80" s="1909"/>
      <c r="AF80" s="1909"/>
      <c r="AG80" s="1909"/>
      <c r="AH80" s="1909"/>
      <c r="AI80" s="1909"/>
      <c r="AJ80" s="1909"/>
      <c r="AK80" s="1909"/>
      <c r="AL80" s="1909"/>
      <c r="AM80" s="1909"/>
      <c r="AN80" s="1909"/>
      <c r="AO80" s="1909"/>
      <c r="AP80" s="1909"/>
      <c r="AQ80" s="1909"/>
      <c r="AR80" s="1909"/>
      <c r="AS80" s="1909"/>
      <c r="AT80" s="1909"/>
      <c r="AU80" s="1909"/>
      <c r="AV80" s="1909"/>
      <c r="AW80" s="1909"/>
      <c r="AX80" s="1909"/>
      <c r="AY80" s="1909"/>
      <c r="AZ80" s="1909"/>
      <c r="BA80" s="1909"/>
      <c r="BB80" s="1909"/>
      <c r="BC80" s="1909"/>
      <c r="BD80" s="1909"/>
      <c r="BE80" s="1909"/>
      <c r="BF80" s="1909"/>
      <c r="BG80" s="1909"/>
      <c r="BH80" s="1909"/>
      <c r="BI80" s="1909"/>
      <c r="BJ80" s="1909"/>
      <c r="BK80" s="1909"/>
      <c r="BL80" s="1909"/>
      <c r="BM80" s="1909"/>
      <c r="BN80" s="1909"/>
    </row>
    <row r="81" spans="1:66">
      <c r="A81" s="3"/>
      <c r="B81" s="2325"/>
      <c r="C81" s="2325"/>
      <c r="D81" s="2325"/>
      <c r="E81" s="2325"/>
      <c r="F81" s="2325"/>
      <c r="G81" s="1986"/>
      <c r="H81" s="3"/>
      <c r="I81" s="1909"/>
      <c r="J81" s="1909"/>
      <c r="K81" s="1909"/>
      <c r="L81" s="1909"/>
      <c r="M81" s="1909"/>
      <c r="N81" s="1909"/>
      <c r="O81" s="1909"/>
      <c r="P81" s="1909"/>
      <c r="Q81" s="1909"/>
      <c r="R81" s="1909"/>
      <c r="S81" s="1909"/>
      <c r="T81" s="1909"/>
      <c r="U81" s="1909"/>
      <c r="V81" s="1909"/>
      <c r="W81" s="1909"/>
      <c r="X81" s="1909"/>
      <c r="Y81" s="1909"/>
      <c r="Z81" s="1909"/>
      <c r="AA81" s="1909"/>
      <c r="AB81" s="1909"/>
      <c r="AC81" s="1909"/>
      <c r="AD81" s="1909"/>
      <c r="AE81" s="1909"/>
      <c r="AF81" s="1909"/>
      <c r="AG81" s="1909"/>
      <c r="AH81" s="1909"/>
      <c r="AI81" s="1909"/>
      <c r="AJ81" s="1909"/>
      <c r="AK81" s="1909"/>
      <c r="AL81" s="1909"/>
      <c r="AM81" s="1909"/>
      <c r="AN81" s="1909"/>
      <c r="AO81" s="1909"/>
      <c r="AP81" s="1909"/>
      <c r="AQ81" s="1909"/>
      <c r="AR81" s="1909"/>
      <c r="AS81" s="1909"/>
      <c r="AT81" s="1909"/>
      <c r="AU81" s="1909"/>
      <c r="AV81" s="1909"/>
      <c r="AW81" s="1909"/>
      <c r="AX81" s="1909"/>
      <c r="AY81" s="1909"/>
      <c r="AZ81" s="1909"/>
      <c r="BA81" s="1909"/>
      <c r="BB81" s="1909"/>
      <c r="BC81" s="1909"/>
      <c r="BD81" s="1909"/>
      <c r="BE81" s="1909"/>
      <c r="BF81" s="1909"/>
      <c r="BG81" s="1909"/>
      <c r="BH81" s="1909"/>
      <c r="BI81" s="1909"/>
      <c r="BJ81" s="1909"/>
      <c r="BK81" s="1909"/>
      <c r="BL81" s="1909"/>
      <c r="BM81" s="1909"/>
      <c r="BN81" s="1909"/>
    </row>
    <row r="82" spans="1:66">
      <c r="A82" s="3"/>
      <c r="B82" s="2323" t="s">
        <v>2835</v>
      </c>
      <c r="C82" s="2324"/>
      <c r="D82" s="2324"/>
      <c r="E82" s="2324"/>
      <c r="F82" s="2324"/>
      <c r="G82" s="1986"/>
      <c r="H82" s="3"/>
      <c r="I82" s="1909"/>
      <c r="J82" s="1909"/>
      <c r="K82" s="1909"/>
      <c r="L82" s="1909"/>
      <c r="M82" s="1909"/>
      <c r="N82" s="1909"/>
      <c r="O82" s="1909"/>
      <c r="P82" s="1909"/>
      <c r="Q82" s="1909"/>
      <c r="R82" s="1909"/>
      <c r="S82" s="1909"/>
      <c r="T82" s="1909"/>
      <c r="U82" s="1909"/>
      <c r="V82" s="1909"/>
      <c r="W82" s="1909"/>
      <c r="X82" s="1909"/>
      <c r="Y82" s="1909"/>
      <c r="Z82" s="1909"/>
      <c r="AA82" s="1909"/>
      <c r="AB82" s="1909"/>
      <c r="AC82" s="1909"/>
      <c r="AD82" s="1909"/>
      <c r="AE82" s="1909"/>
      <c r="AF82" s="1909"/>
      <c r="AG82" s="1909"/>
      <c r="AH82" s="1909"/>
      <c r="AI82" s="1909"/>
      <c r="AJ82" s="1909"/>
      <c r="AK82" s="1909"/>
      <c r="AL82" s="1909"/>
      <c r="AM82" s="1909"/>
      <c r="AN82" s="1909"/>
      <c r="AO82" s="1909"/>
      <c r="AP82" s="1909"/>
      <c r="AQ82" s="1909"/>
      <c r="AR82" s="1909"/>
      <c r="AS82" s="1909"/>
      <c r="AT82" s="1909"/>
      <c r="AU82" s="1909"/>
      <c r="AV82" s="1909"/>
      <c r="AW82" s="1909"/>
      <c r="AX82" s="1909"/>
      <c r="AY82" s="1909"/>
      <c r="AZ82" s="1909"/>
      <c r="BA82" s="1909"/>
      <c r="BB82" s="1909"/>
      <c r="BC82" s="1909"/>
      <c r="BD82" s="1909"/>
      <c r="BE82" s="1909"/>
      <c r="BF82" s="1909"/>
      <c r="BG82" s="1909"/>
      <c r="BH82" s="1909"/>
      <c r="BI82" s="1909"/>
      <c r="BJ82" s="1909"/>
      <c r="BK82" s="1909"/>
      <c r="BL82" s="1909"/>
      <c r="BM82" s="1909"/>
      <c r="BN82" s="1909"/>
    </row>
    <row r="83" spans="1:66">
      <c r="A83" s="3"/>
      <c r="B83" s="2323" t="s">
        <v>2836</v>
      </c>
      <c r="C83" s="2324"/>
      <c r="D83" s="2324"/>
      <c r="E83" s="2324"/>
      <c r="F83" s="2324"/>
      <c r="G83" s="1986"/>
      <c r="H83" s="3"/>
      <c r="I83" s="1909"/>
      <c r="J83" s="1909"/>
      <c r="K83" s="1909"/>
      <c r="L83" s="1909"/>
      <c r="M83" s="1909"/>
      <c r="N83" s="1909"/>
      <c r="O83" s="1909"/>
      <c r="P83" s="1909"/>
      <c r="Q83" s="1909"/>
      <c r="R83" s="1909"/>
      <c r="S83" s="1909"/>
      <c r="T83" s="1909"/>
      <c r="U83" s="1909"/>
      <c r="V83" s="1909"/>
      <c r="W83" s="1909"/>
      <c r="X83" s="1909"/>
      <c r="Y83" s="1909"/>
      <c r="Z83" s="1909"/>
      <c r="AA83" s="1909"/>
      <c r="AB83" s="1909"/>
      <c r="AC83" s="1909"/>
      <c r="AD83" s="1909"/>
      <c r="AE83" s="1909"/>
      <c r="AF83" s="1909"/>
      <c r="AG83" s="1909"/>
      <c r="AH83" s="1909"/>
      <c r="AI83" s="1909"/>
      <c r="AJ83" s="1909"/>
      <c r="AK83" s="1909"/>
      <c r="AL83" s="1909"/>
      <c r="AM83" s="1909"/>
      <c r="AN83" s="1909"/>
      <c r="AO83" s="1909"/>
      <c r="AP83" s="1909"/>
      <c r="AQ83" s="1909"/>
      <c r="AR83" s="1909"/>
      <c r="AS83" s="1909"/>
      <c r="AT83" s="1909"/>
      <c r="AU83" s="1909"/>
      <c r="AV83" s="1909"/>
      <c r="AW83" s="1909"/>
      <c r="AX83" s="1909"/>
      <c r="AY83" s="1909"/>
      <c r="AZ83" s="1909"/>
      <c r="BA83" s="1909"/>
      <c r="BB83" s="1909"/>
      <c r="BC83" s="1909"/>
      <c r="BD83" s="1909"/>
      <c r="BE83" s="1909"/>
      <c r="BF83" s="1909"/>
      <c r="BG83" s="1909"/>
      <c r="BH83" s="1909"/>
      <c r="BI83" s="1909"/>
      <c r="BJ83" s="1909"/>
      <c r="BK83" s="1909"/>
      <c r="BL83" s="1909"/>
      <c r="BM83" s="1909"/>
      <c r="BN83" s="1909"/>
    </row>
    <row r="84" spans="1:66">
      <c r="A84" s="3"/>
      <c r="B84" s="2325"/>
      <c r="C84" s="2325"/>
      <c r="D84" s="2325"/>
      <c r="E84" s="2325"/>
      <c r="F84" s="2325"/>
      <c r="G84" s="1986"/>
      <c r="H84" s="3"/>
      <c r="I84" s="1909"/>
      <c r="J84" s="1909"/>
      <c r="K84" s="1909"/>
      <c r="L84" s="1909"/>
      <c r="M84" s="1909"/>
      <c r="N84" s="1909"/>
      <c r="O84" s="1909"/>
      <c r="P84" s="1909"/>
      <c r="Q84" s="1909"/>
      <c r="R84" s="1909"/>
      <c r="S84" s="1909"/>
      <c r="T84" s="1909"/>
      <c r="U84" s="1909"/>
      <c r="V84" s="1909"/>
      <c r="W84" s="1909"/>
      <c r="X84" s="1909"/>
      <c r="Y84" s="1909"/>
      <c r="Z84" s="1909"/>
      <c r="AA84" s="1909"/>
      <c r="AB84" s="1909"/>
      <c r="AC84" s="1909"/>
      <c r="AD84" s="1909"/>
      <c r="AE84" s="1909"/>
      <c r="AF84" s="1909"/>
      <c r="AG84" s="1909"/>
      <c r="AH84" s="1909"/>
      <c r="AI84" s="1909"/>
      <c r="AJ84" s="1909"/>
      <c r="AK84" s="1909"/>
      <c r="AL84" s="1909"/>
      <c r="AM84" s="1909"/>
      <c r="AN84" s="1909"/>
      <c r="AO84" s="1909"/>
      <c r="AP84" s="1909"/>
      <c r="AQ84" s="1909"/>
      <c r="AR84" s="1909"/>
      <c r="AS84" s="1909"/>
      <c r="AT84" s="1909"/>
      <c r="AU84" s="1909"/>
      <c r="AV84" s="1909"/>
      <c r="AW84" s="1909"/>
      <c r="AX84" s="1909"/>
      <c r="AY84" s="1909"/>
      <c r="AZ84" s="1909"/>
      <c r="BA84" s="1909"/>
      <c r="BB84" s="1909"/>
      <c r="BC84" s="1909"/>
      <c r="BD84" s="1909"/>
      <c r="BE84" s="1909"/>
      <c r="BF84" s="1909"/>
      <c r="BG84" s="1909"/>
      <c r="BH84" s="1909"/>
      <c r="BI84" s="1909"/>
      <c r="BJ84" s="1909"/>
      <c r="BK84" s="1909"/>
      <c r="BL84" s="1909"/>
      <c r="BM84" s="1909"/>
      <c r="BN84" s="1909"/>
    </row>
    <row r="85" spans="1:66">
      <c r="A85" s="3"/>
      <c r="B85" s="3"/>
      <c r="C85" s="3"/>
      <c r="D85" s="3"/>
      <c r="E85" s="3"/>
      <c r="F85" s="3"/>
      <c r="G85" s="1986"/>
      <c r="H85" s="3"/>
      <c r="I85" s="1909"/>
      <c r="J85" s="1909"/>
      <c r="K85" s="1909"/>
      <c r="L85" s="1909"/>
      <c r="M85" s="1909"/>
      <c r="N85" s="1909"/>
      <c r="O85" s="1909"/>
      <c r="P85" s="1909"/>
      <c r="Q85" s="1909"/>
      <c r="R85" s="1909"/>
      <c r="S85" s="1909"/>
      <c r="T85" s="1909"/>
      <c r="U85" s="1909"/>
      <c r="V85" s="1909"/>
      <c r="W85" s="1909"/>
      <c r="X85" s="1909"/>
      <c r="Y85" s="1909"/>
      <c r="Z85" s="1909"/>
      <c r="AA85" s="1909"/>
      <c r="AB85" s="1909"/>
      <c r="AC85" s="1909"/>
      <c r="AD85" s="1909"/>
      <c r="AE85" s="1909"/>
      <c r="AF85" s="1909"/>
      <c r="AG85" s="1909"/>
      <c r="AH85" s="1909"/>
      <c r="AI85" s="1909"/>
      <c r="AJ85" s="1909"/>
      <c r="AK85" s="1909"/>
      <c r="AL85" s="1909"/>
      <c r="AM85" s="1909"/>
      <c r="AN85" s="1909"/>
      <c r="AO85" s="1909"/>
      <c r="AP85" s="1909"/>
      <c r="AQ85" s="1909"/>
      <c r="AR85" s="1909"/>
      <c r="AS85" s="1909"/>
      <c r="AT85" s="1909"/>
      <c r="AU85" s="1909"/>
      <c r="AV85" s="1909"/>
      <c r="AW85" s="1909"/>
      <c r="AX85" s="1909"/>
      <c r="AY85" s="1909"/>
      <c r="AZ85" s="1909"/>
      <c r="BA85" s="1909"/>
      <c r="BB85" s="1909"/>
      <c r="BC85" s="1909"/>
      <c r="BD85" s="1909"/>
      <c r="BE85" s="1909"/>
      <c r="BF85" s="1909"/>
      <c r="BG85" s="1909"/>
      <c r="BH85" s="1909"/>
      <c r="BI85" s="1909"/>
      <c r="BJ85" s="1909"/>
      <c r="BK85" s="1909"/>
      <c r="BL85" s="1909"/>
      <c r="BM85" s="1909"/>
      <c r="BN85" s="1909"/>
    </row>
    <row r="86" spans="1:66">
      <c r="A86" s="1909"/>
      <c r="B86" s="1909"/>
      <c r="C86" s="1909"/>
      <c r="D86" s="1909"/>
      <c r="E86" s="1909"/>
      <c r="F86" s="1909"/>
      <c r="G86" s="1909"/>
      <c r="H86" s="1909"/>
      <c r="I86" s="1909"/>
      <c r="J86" s="1909"/>
      <c r="K86" s="1909"/>
      <c r="L86" s="1909"/>
      <c r="M86" s="1909"/>
      <c r="N86" s="1909"/>
      <c r="O86" s="1909"/>
      <c r="P86" s="1909"/>
      <c r="Q86" s="1909"/>
      <c r="R86" s="1909"/>
      <c r="S86" s="1909"/>
      <c r="T86" s="1909"/>
      <c r="U86" s="1909"/>
      <c r="V86" s="1909"/>
      <c r="W86" s="1909"/>
      <c r="X86" s="1909"/>
      <c r="Y86" s="1909"/>
      <c r="Z86" s="1909"/>
      <c r="AA86" s="1909"/>
      <c r="AB86" s="1909"/>
      <c r="AC86" s="1909"/>
      <c r="AD86" s="1909"/>
      <c r="AE86" s="1909"/>
      <c r="AF86" s="1909"/>
      <c r="AG86" s="1909"/>
      <c r="AH86" s="1909"/>
      <c r="AI86" s="1909"/>
      <c r="AJ86" s="1909"/>
      <c r="AK86" s="1909"/>
      <c r="AL86" s="1909"/>
      <c r="AM86" s="1909"/>
      <c r="AN86" s="1909"/>
      <c r="AO86" s="1909"/>
      <c r="AP86" s="1909"/>
      <c r="AQ86" s="1909"/>
      <c r="AR86" s="1909"/>
      <c r="AS86" s="1909"/>
      <c r="AT86" s="1909"/>
      <c r="AU86" s="1909"/>
      <c r="AV86" s="1909"/>
      <c r="AW86" s="1909"/>
      <c r="AX86" s="1909"/>
      <c r="AY86" s="1909"/>
      <c r="AZ86" s="1909"/>
      <c r="BA86" s="1909"/>
      <c r="BB86" s="1909"/>
      <c r="BC86" s="1909"/>
      <c r="BD86" s="1909"/>
      <c r="BE86" s="1909"/>
      <c r="BF86" s="1909"/>
      <c r="BG86" s="1909"/>
      <c r="BH86" s="1909"/>
      <c r="BI86" s="1909"/>
      <c r="BJ86" s="1909"/>
      <c r="BK86" s="1909"/>
      <c r="BL86" s="1909"/>
      <c r="BM86" s="1909"/>
      <c r="BN86" s="1909"/>
    </row>
    <row r="87" spans="1:66">
      <c r="A87" s="1909"/>
      <c r="B87" s="1909"/>
      <c r="C87" s="1909"/>
      <c r="D87" s="1909"/>
      <c r="E87" s="1909"/>
      <c r="F87" s="1909"/>
      <c r="G87" s="1909"/>
      <c r="H87" s="1909"/>
      <c r="I87" s="1909"/>
      <c r="J87" s="1909"/>
      <c r="K87" s="1909"/>
      <c r="L87" s="1909"/>
      <c r="M87" s="1909"/>
      <c r="N87" s="1909"/>
      <c r="O87" s="1909"/>
      <c r="P87" s="1909"/>
      <c r="Q87" s="1909"/>
      <c r="R87" s="1909"/>
      <c r="S87" s="1909"/>
      <c r="T87" s="1909"/>
      <c r="U87" s="1909"/>
      <c r="V87" s="1909"/>
      <c r="W87" s="1909"/>
      <c r="X87" s="1909"/>
      <c r="Y87" s="1909"/>
      <c r="Z87" s="1909"/>
      <c r="AA87" s="1909"/>
      <c r="AB87" s="1909"/>
      <c r="AC87" s="1909"/>
      <c r="AD87" s="1909"/>
      <c r="AE87" s="1909"/>
      <c r="AF87" s="1909"/>
      <c r="AG87" s="1909"/>
      <c r="AH87" s="1909"/>
      <c r="AI87" s="1909"/>
      <c r="AJ87" s="1909"/>
      <c r="AK87" s="1909"/>
      <c r="AL87" s="1909"/>
      <c r="AM87" s="1909"/>
      <c r="AN87" s="1909"/>
      <c r="AO87" s="1909"/>
      <c r="AP87" s="1909"/>
      <c r="AQ87" s="1909"/>
      <c r="AR87" s="1909"/>
      <c r="AS87" s="1909"/>
      <c r="AT87" s="1909"/>
      <c r="AU87" s="1909"/>
      <c r="AV87" s="1909"/>
      <c r="AW87" s="1909"/>
      <c r="AX87" s="1909"/>
      <c r="AY87" s="1909"/>
      <c r="AZ87" s="1909"/>
      <c r="BA87" s="1909"/>
      <c r="BB87" s="1909"/>
      <c r="BC87" s="1909"/>
      <c r="BD87" s="1909"/>
      <c r="BE87" s="1909"/>
      <c r="BF87" s="1909"/>
      <c r="BG87" s="1909"/>
      <c r="BH87" s="1909"/>
      <c r="BI87" s="1909"/>
      <c r="BJ87" s="1909"/>
      <c r="BK87" s="1909"/>
      <c r="BL87" s="1909"/>
      <c r="BM87" s="1909"/>
      <c r="BN87" s="1909"/>
    </row>
    <row r="88" spans="1:66">
      <c r="A88" s="1909"/>
      <c r="B88" s="1909"/>
      <c r="C88" s="1909"/>
      <c r="D88" s="1909"/>
      <c r="E88" s="1909"/>
      <c r="F88" s="1909"/>
      <c r="G88" s="1909"/>
      <c r="H88" s="1909"/>
      <c r="I88" s="1909"/>
      <c r="J88" s="1909"/>
      <c r="K88" s="1909"/>
      <c r="L88" s="1909"/>
      <c r="M88" s="1909"/>
      <c r="N88" s="1909"/>
      <c r="O88" s="1909"/>
      <c r="P88" s="1909"/>
      <c r="Q88" s="1909"/>
      <c r="R88" s="1909"/>
      <c r="S88" s="1909"/>
      <c r="T88" s="1909"/>
      <c r="U88" s="1909"/>
      <c r="V88" s="1909"/>
      <c r="W88" s="1909"/>
      <c r="X88" s="1909"/>
      <c r="Y88" s="1909"/>
      <c r="Z88" s="1909"/>
      <c r="AA88" s="1909"/>
      <c r="AB88" s="1909"/>
      <c r="AC88" s="1909"/>
      <c r="AD88" s="1909"/>
      <c r="AE88" s="1909"/>
      <c r="AF88" s="1909"/>
      <c r="AG88" s="1909"/>
      <c r="AH88" s="1909"/>
      <c r="AI88" s="1909"/>
      <c r="AJ88" s="1909"/>
      <c r="AK88" s="1909"/>
      <c r="AL88" s="1909"/>
      <c r="AM88" s="1909"/>
      <c r="AN88" s="1909"/>
      <c r="AO88" s="1909"/>
      <c r="AP88" s="1909"/>
      <c r="AQ88" s="1909"/>
      <c r="AR88" s="1909"/>
      <c r="AS88" s="1909"/>
      <c r="AT88" s="1909"/>
      <c r="AU88" s="1909"/>
      <c r="AV88" s="1909"/>
      <c r="AW88" s="1909"/>
      <c r="AX88" s="1909"/>
      <c r="AY88" s="1909"/>
      <c r="AZ88" s="1909"/>
      <c r="BA88" s="1909"/>
      <c r="BB88" s="1909"/>
      <c r="BC88" s="1909"/>
      <c r="BD88" s="1909"/>
      <c r="BE88" s="1909"/>
      <c r="BF88" s="1909"/>
      <c r="BG88" s="1909"/>
      <c r="BH88" s="1909"/>
      <c r="BI88" s="1909"/>
      <c r="BJ88" s="1909"/>
      <c r="BK88" s="1909"/>
      <c r="BL88" s="1909"/>
      <c r="BM88" s="1909"/>
      <c r="BN88" s="1909"/>
    </row>
    <row r="89" spans="1:66">
      <c r="A89" s="1909"/>
      <c r="B89" s="1909"/>
      <c r="C89" s="1909"/>
      <c r="D89" s="1909"/>
      <c r="E89" s="1909"/>
      <c r="F89" s="1909"/>
      <c r="G89" s="1909"/>
      <c r="H89" s="1909"/>
      <c r="I89" s="1909"/>
      <c r="J89" s="1909"/>
      <c r="K89" s="1909"/>
      <c r="L89" s="1909"/>
      <c r="M89" s="1909"/>
      <c r="N89" s="1909"/>
      <c r="O89" s="1909"/>
      <c r="P89" s="1909"/>
      <c r="Q89" s="1909"/>
      <c r="R89" s="1909"/>
      <c r="S89" s="1909"/>
      <c r="T89" s="1909"/>
      <c r="U89" s="1909"/>
      <c r="V89" s="1909"/>
      <c r="W89" s="1909"/>
      <c r="X89" s="1909"/>
      <c r="Y89" s="1909"/>
      <c r="Z89" s="1909"/>
      <c r="AA89" s="1909"/>
      <c r="AB89" s="1909"/>
      <c r="AC89" s="1909"/>
      <c r="AD89" s="1909"/>
      <c r="AE89" s="1909"/>
      <c r="AF89" s="1909"/>
      <c r="AG89" s="1909"/>
      <c r="AH89" s="1909"/>
      <c r="AI89" s="1909"/>
      <c r="AJ89" s="1909"/>
      <c r="AK89" s="1909"/>
      <c r="AL89" s="1909"/>
      <c r="AM89" s="1909"/>
      <c r="AN89" s="1909"/>
      <c r="AO89" s="1909"/>
      <c r="AP89" s="1909"/>
      <c r="AQ89" s="1909"/>
      <c r="AR89" s="1909"/>
      <c r="AS89" s="1909"/>
      <c r="AT89" s="1909"/>
      <c r="AU89" s="1909"/>
      <c r="AV89" s="1909"/>
      <c r="AW89" s="1909"/>
      <c r="AX89" s="1909"/>
      <c r="AY89" s="1909"/>
      <c r="AZ89" s="1909"/>
      <c r="BA89" s="1909"/>
      <c r="BB89" s="1909"/>
      <c r="BC89" s="1909"/>
      <c r="BD89" s="1909"/>
      <c r="BE89" s="1909"/>
      <c r="BF89" s="1909"/>
      <c r="BG89" s="1909"/>
      <c r="BH89" s="1909"/>
      <c r="BI89" s="1909"/>
      <c r="BJ89" s="1909"/>
      <c r="BK89" s="1909"/>
      <c r="BL89" s="1909"/>
      <c r="BM89" s="1909"/>
      <c r="BN89" s="1909"/>
    </row>
    <row r="90" spans="1:66">
      <c r="A90" s="1909"/>
      <c r="B90" s="1909"/>
      <c r="C90" s="1909"/>
      <c r="D90" s="1909"/>
      <c r="E90" s="1909"/>
      <c r="F90" s="1909"/>
      <c r="G90" s="1909"/>
      <c r="H90" s="1909"/>
      <c r="I90" s="1909"/>
      <c r="J90" s="1909"/>
      <c r="K90" s="1909"/>
      <c r="L90" s="1909"/>
      <c r="M90" s="1909"/>
      <c r="N90" s="1909"/>
      <c r="O90" s="1909"/>
      <c r="P90" s="1909"/>
      <c r="Q90" s="1909"/>
      <c r="R90" s="1909"/>
      <c r="S90" s="1909"/>
      <c r="T90" s="1909"/>
      <c r="U90" s="1909"/>
      <c r="V90" s="1909"/>
      <c r="W90" s="1909"/>
      <c r="X90" s="1909"/>
      <c r="Y90" s="1909"/>
      <c r="Z90" s="1909"/>
      <c r="AA90" s="1909"/>
      <c r="AB90" s="1909"/>
      <c r="AC90" s="1909"/>
      <c r="AD90" s="1909"/>
      <c r="AE90" s="1909"/>
      <c r="AF90" s="1909"/>
      <c r="AG90" s="1909"/>
      <c r="AH90" s="1909"/>
      <c r="AI90" s="1909"/>
      <c r="AJ90" s="1909"/>
      <c r="AK90" s="1909"/>
      <c r="AL90" s="1909"/>
      <c r="AM90" s="1909"/>
      <c r="AN90" s="1909"/>
      <c r="AO90" s="1909"/>
      <c r="AP90" s="1909"/>
      <c r="AQ90" s="1909"/>
      <c r="AR90" s="1909"/>
      <c r="AS90" s="1909"/>
      <c r="AT90" s="1909"/>
      <c r="AU90" s="1909"/>
      <c r="AV90" s="1909"/>
      <c r="AW90" s="1909"/>
      <c r="AX90" s="1909"/>
      <c r="AY90" s="1909"/>
      <c r="AZ90" s="1909"/>
      <c r="BA90" s="1909"/>
      <c r="BB90" s="1909"/>
      <c r="BC90" s="1909"/>
      <c r="BD90" s="1909"/>
      <c r="BE90" s="1909"/>
      <c r="BF90" s="1909"/>
      <c r="BG90" s="1909"/>
      <c r="BH90" s="1909"/>
      <c r="BI90" s="1909"/>
      <c r="BJ90" s="1909"/>
      <c r="BK90" s="1909"/>
      <c r="BL90" s="1909"/>
      <c r="BM90" s="1909"/>
      <c r="BN90" s="1909"/>
    </row>
    <row r="91" spans="1:66">
      <c r="A91" s="1909"/>
      <c r="B91" s="1909"/>
      <c r="C91" s="1909"/>
      <c r="D91" s="1909"/>
      <c r="E91" s="1909"/>
      <c r="F91" s="1909"/>
      <c r="G91" s="1909"/>
      <c r="H91" s="1909"/>
      <c r="I91" s="1909"/>
      <c r="J91" s="1909"/>
      <c r="K91" s="1909"/>
      <c r="L91" s="1909"/>
      <c r="M91" s="1909"/>
      <c r="N91" s="1909"/>
      <c r="O91" s="1909"/>
      <c r="P91" s="1909"/>
      <c r="Q91" s="1909"/>
      <c r="R91" s="1909"/>
      <c r="S91" s="1909"/>
      <c r="T91" s="1909"/>
      <c r="U91" s="1909"/>
      <c r="V91" s="1909"/>
      <c r="W91" s="1909"/>
      <c r="X91" s="1909"/>
      <c r="Y91" s="1909"/>
      <c r="Z91" s="1909"/>
      <c r="AA91" s="1909"/>
      <c r="AB91" s="1909"/>
      <c r="AC91" s="1909"/>
      <c r="AD91" s="1909"/>
      <c r="AE91" s="1909"/>
      <c r="AF91" s="1909"/>
      <c r="AG91" s="1909"/>
      <c r="AH91" s="1909"/>
      <c r="AI91" s="1909"/>
      <c r="AJ91" s="1909"/>
      <c r="AK91" s="1909"/>
      <c r="AL91" s="1909"/>
      <c r="AM91" s="1909"/>
      <c r="AN91" s="1909"/>
      <c r="AO91" s="1909"/>
      <c r="AP91" s="1909"/>
      <c r="AQ91" s="1909"/>
      <c r="AR91" s="1909"/>
      <c r="AS91" s="1909"/>
      <c r="AT91" s="1909"/>
      <c r="AU91" s="1909"/>
      <c r="AV91" s="1909"/>
      <c r="AW91" s="1909"/>
      <c r="AX91" s="1909"/>
      <c r="AY91" s="1909"/>
      <c r="AZ91" s="1909"/>
      <c r="BA91" s="1909"/>
      <c r="BB91" s="1909"/>
      <c r="BC91" s="1909"/>
      <c r="BD91" s="1909"/>
      <c r="BE91" s="1909"/>
      <c r="BF91" s="1909"/>
      <c r="BG91" s="1909"/>
      <c r="BH91" s="1909"/>
      <c r="BI91" s="1909"/>
      <c r="BJ91" s="1909"/>
      <c r="BK91" s="1909"/>
      <c r="BL91" s="1909"/>
      <c r="BM91" s="1909"/>
      <c r="BN91" s="1909"/>
    </row>
    <row r="92" spans="1:66">
      <c r="A92" s="1909"/>
      <c r="B92" s="1909"/>
      <c r="C92" s="1909"/>
      <c r="D92" s="1909"/>
      <c r="E92" s="1909"/>
      <c r="F92" s="1909"/>
      <c r="G92" s="1909"/>
      <c r="H92" s="1909"/>
      <c r="I92" s="1909"/>
      <c r="J92" s="1909"/>
      <c r="K92" s="1909"/>
      <c r="L92" s="1909"/>
      <c r="M92" s="1909"/>
      <c r="N92" s="1909"/>
      <c r="O92" s="1909"/>
      <c r="P92" s="1909"/>
      <c r="Q92" s="1909"/>
      <c r="R92" s="1909"/>
      <c r="S92" s="1909"/>
      <c r="T92" s="1909"/>
      <c r="U92" s="1909"/>
      <c r="V92" s="1909"/>
      <c r="W92" s="1909"/>
      <c r="X92" s="1909"/>
      <c r="Y92" s="1909"/>
      <c r="Z92" s="1909"/>
      <c r="AA92" s="1909"/>
      <c r="AB92" s="1909"/>
      <c r="AC92" s="1909"/>
      <c r="AD92" s="1909"/>
      <c r="AE92" s="1909"/>
      <c r="AF92" s="1909"/>
      <c r="AG92" s="1909"/>
      <c r="AH92" s="1909"/>
      <c r="AI92" s="1909"/>
      <c r="AJ92" s="1909"/>
      <c r="AK92" s="1909"/>
      <c r="AL92" s="1909"/>
      <c r="AM92" s="1909"/>
      <c r="AN92" s="1909"/>
      <c r="AO92" s="1909"/>
      <c r="AP92" s="1909"/>
      <c r="AQ92" s="1909"/>
      <c r="AR92" s="1909"/>
      <c r="AS92" s="1909"/>
      <c r="AT92" s="1909"/>
      <c r="AU92" s="1909"/>
      <c r="AV92" s="1909"/>
      <c r="AW92" s="1909"/>
      <c r="AX92" s="1909"/>
      <c r="AY92" s="1909"/>
      <c r="AZ92" s="1909"/>
      <c r="BA92" s="1909"/>
      <c r="BB92" s="1909"/>
      <c r="BC92" s="1909"/>
      <c r="BD92" s="1909"/>
      <c r="BE92" s="1909"/>
      <c r="BF92" s="1909"/>
      <c r="BG92" s="1909"/>
      <c r="BH92" s="1909"/>
      <c r="BI92" s="1909"/>
      <c r="BJ92" s="1909"/>
      <c r="BK92" s="1909"/>
      <c r="BL92" s="1909"/>
      <c r="BM92" s="1909"/>
      <c r="BN92" s="1909"/>
    </row>
    <row r="93" spans="1:66">
      <c r="A93" s="1909"/>
      <c r="B93" s="1909"/>
      <c r="C93" s="1909"/>
      <c r="D93" s="1909"/>
      <c r="E93" s="1909"/>
      <c r="F93" s="1909"/>
      <c r="G93" s="1909"/>
      <c r="H93" s="1909"/>
      <c r="I93" s="1909"/>
      <c r="J93" s="1909"/>
      <c r="K93" s="1909"/>
      <c r="L93" s="1909"/>
      <c r="M93" s="1909"/>
      <c r="N93" s="1909"/>
      <c r="O93" s="1909"/>
      <c r="P93" s="1909"/>
      <c r="Q93" s="1909"/>
      <c r="R93" s="1909"/>
      <c r="S93" s="1909"/>
      <c r="T93" s="1909"/>
      <c r="U93" s="1909"/>
      <c r="V93" s="1909"/>
      <c r="W93" s="1909"/>
      <c r="X93" s="1909"/>
      <c r="Y93" s="1909"/>
      <c r="Z93" s="1909"/>
      <c r="AA93" s="1909"/>
      <c r="AB93" s="1909"/>
      <c r="AC93" s="1909"/>
      <c r="AD93" s="1909"/>
      <c r="AE93" s="1909"/>
      <c r="AF93" s="1909"/>
      <c r="AG93" s="1909"/>
      <c r="AH93" s="1909"/>
      <c r="AI93" s="1909"/>
      <c r="AJ93" s="1909"/>
      <c r="AK93" s="1909"/>
      <c r="AL93" s="1909"/>
      <c r="AM93" s="1909"/>
      <c r="AN93" s="1909"/>
      <c r="AO93" s="1909"/>
      <c r="AP93" s="1909"/>
      <c r="AQ93" s="1909"/>
      <c r="AR93" s="1909"/>
      <c r="AS93" s="1909"/>
      <c r="AT93" s="1909"/>
      <c r="AU93" s="1909"/>
      <c r="AV93" s="1909"/>
      <c r="AW93" s="1909"/>
      <c r="AX93" s="1909"/>
      <c r="AY93" s="1909"/>
      <c r="AZ93" s="1909"/>
      <c r="BA93" s="1909"/>
      <c r="BB93" s="1909"/>
      <c r="BC93" s="1909"/>
      <c r="BD93" s="1909"/>
      <c r="BE93" s="1909"/>
      <c r="BF93" s="1909"/>
      <c r="BG93" s="1909"/>
      <c r="BH93" s="1909"/>
      <c r="BI93" s="1909"/>
      <c r="BJ93" s="1909"/>
      <c r="BK93" s="1909"/>
      <c r="BL93" s="1909"/>
      <c r="BM93" s="1909"/>
      <c r="BN93" s="1909"/>
    </row>
    <row r="94" spans="1:66">
      <c r="A94" s="1909"/>
      <c r="B94" s="1909"/>
      <c r="C94" s="1909"/>
      <c r="D94" s="1909"/>
      <c r="E94" s="1909"/>
      <c r="F94" s="1909"/>
      <c r="G94" s="1909"/>
      <c r="H94" s="1909"/>
      <c r="I94" s="1909"/>
      <c r="J94" s="1909"/>
      <c r="K94" s="1909"/>
      <c r="L94" s="1909"/>
      <c r="M94" s="1909"/>
      <c r="N94" s="1909"/>
      <c r="O94" s="1909"/>
      <c r="P94" s="1909"/>
      <c r="Q94" s="1909"/>
      <c r="R94" s="1909"/>
      <c r="S94" s="1909"/>
      <c r="T94" s="1909"/>
      <c r="U94" s="1909"/>
      <c r="V94" s="1909"/>
      <c r="W94" s="1909"/>
      <c r="X94" s="1909"/>
      <c r="Y94" s="1909"/>
      <c r="Z94" s="1909"/>
      <c r="AA94" s="1909"/>
      <c r="AB94" s="1909"/>
      <c r="AC94" s="1909"/>
      <c r="AD94" s="1909"/>
      <c r="AE94" s="1909"/>
      <c r="AF94" s="1909"/>
      <c r="AG94" s="1909"/>
      <c r="AH94" s="1909"/>
      <c r="AI94" s="1909"/>
      <c r="AJ94" s="1909"/>
      <c r="AK94" s="1909"/>
      <c r="AL94" s="1909"/>
      <c r="AM94" s="1909"/>
      <c r="AN94" s="1909"/>
      <c r="AO94" s="1909"/>
      <c r="AP94" s="1909"/>
      <c r="AQ94" s="1909"/>
      <c r="AR94" s="1909"/>
      <c r="AS94" s="1909"/>
      <c r="AT94" s="1909"/>
      <c r="AU94" s="1909"/>
      <c r="AV94" s="1909"/>
      <c r="AW94" s="1909"/>
      <c r="AX94" s="1909"/>
      <c r="AY94" s="1909"/>
      <c r="AZ94" s="1909"/>
      <c r="BA94" s="1909"/>
      <c r="BB94" s="1909"/>
      <c r="BC94" s="1909"/>
      <c r="BD94" s="1909"/>
      <c r="BE94" s="1909"/>
      <c r="BF94" s="1909"/>
      <c r="BG94" s="1909"/>
      <c r="BH94" s="1909"/>
      <c r="BI94" s="1909"/>
      <c r="BJ94" s="1909"/>
      <c r="BK94" s="1909"/>
      <c r="BL94" s="1909"/>
      <c r="BM94" s="1909"/>
      <c r="BN94" s="1909"/>
    </row>
    <row r="95" spans="1:66">
      <c r="A95" s="1909"/>
      <c r="B95" s="1909"/>
      <c r="C95" s="1909"/>
      <c r="D95" s="1909"/>
      <c r="E95" s="1909"/>
      <c r="F95" s="1909"/>
      <c r="G95" s="1909"/>
      <c r="H95" s="1909"/>
      <c r="I95" s="1909"/>
      <c r="J95" s="1909"/>
      <c r="K95" s="1909"/>
      <c r="L95" s="1909"/>
      <c r="M95" s="1909"/>
      <c r="N95" s="1909"/>
      <c r="O95" s="1909"/>
      <c r="P95" s="1909"/>
      <c r="Q95" s="1909"/>
      <c r="R95" s="1909"/>
      <c r="S95" s="1909"/>
      <c r="T95" s="1909"/>
      <c r="U95" s="1909"/>
      <c r="V95" s="1909"/>
      <c r="W95" s="1909"/>
      <c r="X95" s="1909"/>
      <c r="Y95" s="1909"/>
      <c r="Z95" s="1909"/>
      <c r="AA95" s="1909"/>
      <c r="AB95" s="1909"/>
      <c r="AC95" s="1909"/>
      <c r="AD95" s="1909"/>
      <c r="AE95" s="1909"/>
      <c r="AF95" s="1909"/>
      <c r="AG95" s="1909"/>
      <c r="AH95" s="1909"/>
      <c r="AI95" s="1909"/>
      <c r="AJ95" s="1909"/>
      <c r="AK95" s="1909"/>
      <c r="AL95" s="1909"/>
      <c r="AM95" s="1909"/>
      <c r="AN95" s="1909"/>
      <c r="AO95" s="1909"/>
      <c r="AP95" s="1909"/>
      <c r="AQ95" s="1909"/>
      <c r="AR95" s="1909"/>
      <c r="AS95" s="1909"/>
      <c r="AT95" s="1909"/>
      <c r="AU95" s="1909"/>
      <c r="AV95" s="1909"/>
      <c r="AW95" s="1909"/>
      <c r="AX95" s="1909"/>
      <c r="AY95" s="1909"/>
      <c r="AZ95" s="1909"/>
      <c r="BA95" s="1909"/>
      <c r="BB95" s="1909"/>
      <c r="BC95" s="1909"/>
      <c r="BD95" s="1909"/>
      <c r="BE95" s="1909"/>
      <c r="BF95" s="1909"/>
      <c r="BG95" s="1909"/>
      <c r="BH95" s="1909"/>
      <c r="BI95" s="1909"/>
      <c r="BJ95" s="1909"/>
      <c r="BK95" s="1909"/>
      <c r="BL95" s="1909"/>
      <c r="BM95" s="1909"/>
      <c r="BN95" s="1909"/>
    </row>
    <row r="96" spans="1:66">
      <c r="A96" s="1909"/>
      <c r="B96" s="1909"/>
      <c r="C96" s="1909"/>
      <c r="D96" s="1909"/>
      <c r="E96" s="1909"/>
      <c r="F96" s="1909"/>
      <c r="G96" s="1909"/>
      <c r="H96" s="1909"/>
      <c r="I96" s="1909"/>
      <c r="J96" s="1909"/>
      <c r="K96" s="1909"/>
      <c r="L96" s="1909"/>
      <c r="M96" s="1909"/>
      <c r="N96" s="1909"/>
      <c r="O96" s="1909"/>
      <c r="P96" s="1909"/>
      <c r="Q96" s="1909"/>
      <c r="R96" s="1909"/>
      <c r="S96" s="1909"/>
      <c r="T96" s="1909"/>
      <c r="U96" s="1909"/>
      <c r="V96" s="1909"/>
      <c r="W96" s="1909"/>
      <c r="X96" s="1909"/>
      <c r="Y96" s="1909"/>
      <c r="Z96" s="1909"/>
      <c r="AA96" s="1909"/>
      <c r="AB96" s="1909"/>
      <c r="AC96" s="1909"/>
      <c r="AD96" s="1909"/>
      <c r="AE96" s="1909"/>
      <c r="AF96" s="1909"/>
      <c r="AG96" s="1909"/>
      <c r="AH96" s="1909"/>
      <c r="AI96" s="1909"/>
      <c r="AJ96" s="1909"/>
      <c r="AK96" s="1909"/>
      <c r="AL96" s="1909"/>
      <c r="AM96" s="1909"/>
      <c r="AN96" s="1909"/>
      <c r="AO96" s="1909"/>
      <c r="AP96" s="1909"/>
      <c r="AQ96" s="1909"/>
      <c r="AR96" s="1909"/>
      <c r="AS96" s="1909"/>
      <c r="AT96" s="1909"/>
      <c r="AU96" s="1909"/>
      <c r="AV96" s="1909"/>
      <c r="AW96" s="1909"/>
      <c r="AX96" s="1909"/>
      <c r="AY96" s="1909"/>
      <c r="AZ96" s="1909"/>
      <c r="BA96" s="1909"/>
      <c r="BB96" s="1909"/>
      <c r="BC96" s="1909"/>
      <c r="BD96" s="1909"/>
      <c r="BE96" s="1909"/>
      <c r="BF96" s="1909"/>
      <c r="BG96" s="1909"/>
      <c r="BH96" s="1909"/>
      <c r="BI96" s="1909"/>
      <c r="BJ96" s="1909"/>
      <c r="BK96" s="1909"/>
      <c r="BL96" s="1909"/>
      <c r="BM96" s="1909"/>
      <c r="BN96" s="1909"/>
    </row>
    <row r="97" spans="1:66">
      <c r="A97" s="1909"/>
      <c r="B97" s="1909"/>
      <c r="C97" s="1909"/>
      <c r="D97" s="1909"/>
      <c r="E97" s="1909"/>
      <c r="F97" s="1909"/>
      <c r="G97" s="1909"/>
      <c r="H97" s="1909"/>
      <c r="I97" s="1909"/>
      <c r="J97" s="1909"/>
      <c r="K97" s="1909"/>
      <c r="L97" s="1909"/>
      <c r="M97" s="1909"/>
      <c r="N97" s="1909"/>
      <c r="O97" s="1909"/>
      <c r="P97" s="1909"/>
      <c r="Q97" s="1909"/>
      <c r="R97" s="1909"/>
      <c r="S97" s="1909"/>
      <c r="T97" s="1909"/>
      <c r="U97" s="1909"/>
      <c r="V97" s="1909"/>
      <c r="W97" s="1909"/>
      <c r="X97" s="1909"/>
      <c r="Y97" s="1909"/>
      <c r="Z97" s="1909"/>
      <c r="AA97" s="1909"/>
      <c r="AB97" s="1909"/>
      <c r="AC97" s="1909"/>
      <c r="AD97" s="1909"/>
      <c r="AE97" s="1909"/>
      <c r="AF97" s="1909"/>
      <c r="AG97" s="1909"/>
      <c r="AH97" s="1909"/>
      <c r="AI97" s="1909"/>
      <c r="AJ97" s="1909"/>
      <c r="AK97" s="1909"/>
      <c r="AL97" s="1909"/>
      <c r="AM97" s="1909"/>
      <c r="AN97" s="1909"/>
      <c r="AO97" s="1909"/>
      <c r="AP97" s="1909"/>
      <c r="AQ97" s="1909"/>
      <c r="AR97" s="1909"/>
      <c r="AS97" s="1909"/>
      <c r="AT97" s="1909"/>
      <c r="AU97" s="1909"/>
      <c r="AV97" s="1909"/>
      <c r="AW97" s="1909"/>
      <c r="AX97" s="1909"/>
      <c r="AY97" s="1909"/>
      <c r="AZ97" s="1909"/>
      <c r="BA97" s="1909"/>
      <c r="BB97" s="1909"/>
      <c r="BC97" s="1909"/>
      <c r="BD97" s="1909"/>
      <c r="BE97" s="1909"/>
      <c r="BF97" s="1909"/>
      <c r="BG97" s="1909"/>
      <c r="BH97" s="1909"/>
      <c r="BI97" s="1909"/>
      <c r="BJ97" s="1909"/>
      <c r="BK97" s="1909"/>
      <c r="BL97" s="1909"/>
      <c r="BM97" s="1909"/>
      <c r="BN97" s="1909"/>
    </row>
    <row r="98" spans="1:66">
      <c r="A98" s="1909"/>
      <c r="B98" s="1909"/>
      <c r="C98" s="1909"/>
      <c r="D98" s="1909"/>
      <c r="E98" s="1909"/>
      <c r="F98" s="1909"/>
      <c r="G98" s="1909"/>
      <c r="H98" s="1909"/>
      <c r="I98" s="1909"/>
      <c r="J98" s="1909"/>
      <c r="K98" s="1909"/>
      <c r="L98" s="1909"/>
      <c r="M98" s="1909"/>
      <c r="N98" s="1909"/>
      <c r="O98" s="1909"/>
      <c r="P98" s="1909"/>
      <c r="Q98" s="1909"/>
      <c r="R98" s="1909"/>
      <c r="S98" s="1909"/>
      <c r="T98" s="1909"/>
      <c r="U98" s="1909"/>
      <c r="V98" s="1909"/>
      <c r="W98" s="1909"/>
      <c r="X98" s="1909"/>
      <c r="Y98" s="1909"/>
      <c r="Z98" s="1909"/>
      <c r="AA98" s="1909"/>
      <c r="AB98" s="1909"/>
      <c r="AC98" s="1909"/>
      <c r="AD98" s="1909"/>
      <c r="AE98" s="1909"/>
      <c r="AF98" s="1909"/>
      <c r="AG98" s="1909"/>
      <c r="AH98" s="1909"/>
      <c r="AI98" s="1909"/>
      <c r="AJ98" s="1909"/>
      <c r="AK98" s="1909"/>
      <c r="AL98" s="1909"/>
      <c r="AM98" s="1909"/>
      <c r="AN98" s="1909"/>
      <c r="AO98" s="1909"/>
      <c r="AP98" s="1909"/>
      <c r="AQ98" s="1909"/>
      <c r="AR98" s="1909"/>
      <c r="AS98" s="1909"/>
      <c r="AT98" s="1909"/>
      <c r="AU98" s="1909"/>
      <c r="AV98" s="1909"/>
      <c r="AW98" s="1909"/>
      <c r="AX98" s="1909"/>
      <c r="AY98" s="1909"/>
      <c r="AZ98" s="1909"/>
      <c r="BA98" s="1909"/>
      <c r="BB98" s="1909"/>
      <c r="BC98" s="1909"/>
      <c r="BD98" s="1909"/>
      <c r="BE98" s="1909"/>
      <c r="BF98" s="1909"/>
      <c r="BG98" s="1909"/>
      <c r="BH98" s="1909"/>
      <c r="BI98" s="1909"/>
      <c r="BJ98" s="1909"/>
      <c r="BK98" s="1909"/>
      <c r="BL98" s="1909"/>
      <c r="BM98" s="1909"/>
      <c r="BN98" s="1909"/>
    </row>
    <row r="99" spans="1:66">
      <c r="A99" s="1909"/>
      <c r="B99" s="1909"/>
      <c r="C99" s="1909"/>
      <c r="D99" s="1909"/>
      <c r="E99" s="1909"/>
      <c r="F99" s="1909"/>
      <c r="G99" s="1909"/>
      <c r="H99" s="1909"/>
      <c r="I99" s="1909"/>
      <c r="J99" s="1909"/>
      <c r="K99" s="1909"/>
      <c r="L99" s="1909"/>
      <c r="M99" s="1909"/>
      <c r="N99" s="1909"/>
      <c r="O99" s="1909"/>
      <c r="P99" s="1909"/>
      <c r="Q99" s="1909"/>
      <c r="R99" s="1909"/>
      <c r="S99" s="1909"/>
      <c r="T99" s="1909"/>
      <c r="U99" s="1909"/>
      <c r="V99" s="1909"/>
      <c r="W99" s="1909"/>
      <c r="X99" s="1909"/>
      <c r="Y99" s="1909"/>
      <c r="Z99" s="1909"/>
      <c r="AA99" s="1909"/>
      <c r="AB99" s="1909"/>
      <c r="AC99" s="1909"/>
      <c r="AD99" s="1909"/>
      <c r="AE99" s="1909"/>
      <c r="AF99" s="1909"/>
      <c r="AG99" s="1909"/>
      <c r="AH99" s="1909"/>
      <c r="AI99" s="1909"/>
      <c r="AJ99" s="1909"/>
      <c r="AK99" s="1909"/>
      <c r="AL99" s="1909"/>
      <c r="AM99" s="1909"/>
      <c r="AN99" s="1909"/>
      <c r="AO99" s="1909"/>
      <c r="AP99" s="1909"/>
      <c r="AQ99" s="1909"/>
      <c r="AR99" s="1909"/>
      <c r="AS99" s="1909"/>
      <c r="AT99" s="1909"/>
      <c r="AU99" s="1909"/>
      <c r="AV99" s="1909"/>
      <c r="AW99" s="1909"/>
      <c r="AX99" s="1909"/>
      <c r="AY99" s="1909"/>
      <c r="AZ99" s="1909"/>
      <c r="BA99" s="1909"/>
      <c r="BB99" s="1909"/>
      <c r="BC99" s="1909"/>
      <c r="BD99" s="1909"/>
      <c r="BE99" s="1909"/>
      <c r="BF99" s="1909"/>
      <c r="BG99" s="1909"/>
      <c r="BH99" s="1909"/>
      <c r="BI99" s="1909"/>
      <c r="BJ99" s="1909"/>
      <c r="BK99" s="1909"/>
      <c r="BL99" s="1909"/>
      <c r="BM99" s="1909"/>
      <c r="BN99" s="1909"/>
    </row>
    <row r="100" spans="1:66">
      <c r="A100" s="1909"/>
      <c r="B100" s="1909"/>
      <c r="C100" s="1909"/>
      <c r="D100" s="1909"/>
      <c r="E100" s="1909"/>
      <c r="F100" s="1909"/>
      <c r="G100" s="1909"/>
      <c r="H100" s="1909"/>
      <c r="I100" s="1909"/>
      <c r="J100" s="1909"/>
      <c r="K100" s="1909"/>
      <c r="L100" s="1909"/>
      <c r="M100" s="1909"/>
      <c r="N100" s="1909"/>
      <c r="O100" s="1909"/>
      <c r="P100" s="1909"/>
      <c r="Q100" s="1909"/>
      <c r="R100" s="1909"/>
      <c r="S100" s="1909"/>
      <c r="T100" s="1909"/>
      <c r="U100" s="1909"/>
      <c r="V100" s="1909"/>
      <c r="W100" s="1909"/>
      <c r="X100" s="1909"/>
      <c r="Y100" s="1909"/>
      <c r="Z100" s="1909"/>
      <c r="AA100" s="1909"/>
      <c r="AB100" s="1909"/>
      <c r="AC100" s="1909"/>
      <c r="AD100" s="1909"/>
      <c r="AE100" s="1909"/>
      <c r="AF100" s="1909"/>
      <c r="AG100" s="1909"/>
      <c r="AH100" s="1909"/>
      <c r="AI100" s="1909"/>
      <c r="AJ100" s="1909"/>
      <c r="AK100" s="1909"/>
      <c r="AL100" s="1909"/>
      <c r="AM100" s="1909"/>
      <c r="AN100" s="1909"/>
      <c r="AO100" s="1909"/>
      <c r="AP100" s="1909"/>
      <c r="AQ100" s="1909"/>
      <c r="AR100" s="1909"/>
      <c r="AS100" s="1909"/>
      <c r="AT100" s="1909"/>
      <c r="AU100" s="1909"/>
      <c r="AV100" s="1909"/>
      <c r="AW100" s="1909"/>
      <c r="AX100" s="1909"/>
      <c r="AY100" s="1909"/>
      <c r="AZ100" s="1909"/>
      <c r="BA100" s="1909"/>
      <c r="BB100" s="1909"/>
      <c r="BC100" s="1909"/>
      <c r="BD100" s="1909"/>
      <c r="BE100" s="1909"/>
      <c r="BF100" s="1909"/>
      <c r="BG100" s="1909"/>
      <c r="BH100" s="1909"/>
      <c r="BI100" s="1909"/>
      <c r="BJ100" s="1909"/>
      <c r="BK100" s="1909"/>
      <c r="BL100" s="1909"/>
      <c r="BM100" s="1909"/>
      <c r="BN100" s="1909"/>
    </row>
    <row r="101" spans="1:66">
      <c r="A101" s="1909"/>
      <c r="B101" s="1909"/>
      <c r="C101" s="1909"/>
      <c r="D101" s="1909"/>
      <c r="E101" s="1909"/>
      <c r="F101" s="1909"/>
      <c r="G101" s="1909"/>
      <c r="H101" s="1909"/>
      <c r="I101" s="1909"/>
      <c r="J101" s="1909"/>
      <c r="K101" s="1909"/>
      <c r="L101" s="1909"/>
      <c r="M101" s="1909"/>
      <c r="N101" s="1909"/>
      <c r="O101" s="1909"/>
      <c r="P101" s="1909"/>
      <c r="Q101" s="1909"/>
      <c r="R101" s="1909"/>
      <c r="S101" s="1909"/>
      <c r="T101" s="1909"/>
      <c r="U101" s="1909"/>
      <c r="V101" s="1909"/>
      <c r="W101" s="1909"/>
      <c r="X101" s="1909"/>
      <c r="Y101" s="1909"/>
      <c r="Z101" s="1909"/>
      <c r="AA101" s="1909"/>
      <c r="AB101" s="1909"/>
      <c r="AC101" s="1909"/>
      <c r="AD101" s="1909"/>
      <c r="AE101" s="1909"/>
      <c r="AF101" s="1909"/>
      <c r="AG101" s="1909"/>
      <c r="AH101" s="1909"/>
      <c r="AI101" s="1909"/>
      <c r="AJ101" s="1909"/>
      <c r="AK101" s="1909"/>
      <c r="AL101" s="1909"/>
      <c r="AM101" s="1909"/>
      <c r="AN101" s="1909"/>
      <c r="AO101" s="1909"/>
      <c r="AP101" s="1909"/>
      <c r="AQ101" s="1909"/>
      <c r="AR101" s="1909"/>
      <c r="AS101" s="1909"/>
      <c r="AT101" s="1909"/>
      <c r="AU101" s="1909"/>
      <c r="AV101" s="1909"/>
      <c r="AW101" s="1909"/>
      <c r="AX101" s="1909"/>
      <c r="AY101" s="1909"/>
      <c r="AZ101" s="1909"/>
      <c r="BA101" s="1909"/>
      <c r="BB101" s="1909"/>
      <c r="BC101" s="1909"/>
      <c r="BD101" s="1909"/>
      <c r="BE101" s="1909"/>
      <c r="BF101" s="1909"/>
      <c r="BG101" s="1909"/>
      <c r="BH101" s="1909"/>
      <c r="BI101" s="1909"/>
      <c r="BJ101" s="1909"/>
      <c r="BK101" s="1909"/>
      <c r="BL101" s="1909"/>
      <c r="BM101" s="1909"/>
      <c r="BN101" s="1909"/>
    </row>
    <row r="102" spans="1:66">
      <c r="A102" s="1909"/>
      <c r="B102" s="1909"/>
      <c r="C102" s="1909"/>
      <c r="D102" s="1909"/>
      <c r="E102" s="1909"/>
      <c r="F102" s="1909"/>
      <c r="G102" s="1909"/>
      <c r="H102" s="1909"/>
      <c r="I102" s="1909"/>
      <c r="J102" s="1909"/>
      <c r="K102" s="1909"/>
      <c r="L102" s="1909"/>
      <c r="M102" s="1909"/>
      <c r="N102" s="1909"/>
      <c r="O102" s="1909"/>
      <c r="P102" s="1909"/>
      <c r="Q102" s="1909"/>
      <c r="R102" s="1909"/>
      <c r="S102" s="1909"/>
      <c r="T102" s="1909"/>
      <c r="U102" s="1909"/>
      <c r="V102" s="1909"/>
      <c r="W102" s="1909"/>
      <c r="X102" s="1909"/>
      <c r="Y102" s="1909"/>
      <c r="Z102" s="1909"/>
      <c r="AA102" s="1909"/>
      <c r="AB102" s="1909"/>
      <c r="AC102" s="1909"/>
      <c r="AD102" s="1909"/>
      <c r="AE102" s="1909"/>
      <c r="AF102" s="1909"/>
      <c r="AG102" s="1909"/>
      <c r="AH102" s="1909"/>
      <c r="AI102" s="1909"/>
      <c r="AJ102" s="1909"/>
      <c r="AK102" s="1909"/>
      <c r="AL102" s="1909"/>
      <c r="AM102" s="1909"/>
      <c r="AN102" s="1909"/>
      <c r="AO102" s="1909"/>
      <c r="AP102" s="1909"/>
      <c r="AQ102" s="1909"/>
      <c r="AR102" s="1909"/>
      <c r="AS102" s="1909"/>
      <c r="AT102" s="1909"/>
      <c r="AU102" s="1909"/>
      <c r="AV102" s="1909"/>
      <c r="AW102" s="1909"/>
      <c r="AX102" s="1909"/>
      <c r="AY102" s="1909"/>
      <c r="AZ102" s="1909"/>
      <c r="BA102" s="1909"/>
      <c r="BB102" s="1909"/>
      <c r="BC102" s="1909"/>
      <c r="BD102" s="1909"/>
      <c r="BE102" s="1909"/>
      <c r="BF102" s="1909"/>
      <c r="BG102" s="1909"/>
      <c r="BH102" s="1909"/>
      <c r="BI102" s="1909"/>
      <c r="BJ102" s="1909"/>
      <c r="BK102" s="1909"/>
      <c r="BL102" s="1909"/>
      <c r="BM102" s="1909"/>
      <c r="BN102" s="1909"/>
    </row>
    <row r="103" spans="1:66">
      <c r="A103" s="1909"/>
      <c r="B103" s="1909"/>
      <c r="C103" s="1909"/>
      <c r="D103" s="1909"/>
      <c r="E103" s="1909"/>
      <c r="F103" s="1909"/>
      <c r="G103" s="1909"/>
      <c r="H103" s="1909"/>
      <c r="I103" s="1909"/>
      <c r="J103" s="1909"/>
      <c r="K103" s="1909"/>
      <c r="L103" s="1909"/>
      <c r="M103" s="1909"/>
      <c r="N103" s="1909"/>
      <c r="O103" s="1909"/>
      <c r="P103" s="1909"/>
      <c r="Q103" s="1909"/>
      <c r="R103" s="1909"/>
      <c r="S103" s="1909"/>
      <c r="T103" s="1909"/>
      <c r="U103" s="1909"/>
      <c r="V103" s="1909"/>
      <c r="W103" s="1909"/>
      <c r="X103" s="1909"/>
      <c r="Y103" s="1909"/>
      <c r="Z103" s="1909"/>
      <c r="AA103" s="1909"/>
      <c r="AB103" s="1909"/>
      <c r="AC103" s="1909"/>
      <c r="AD103" s="1909"/>
      <c r="AE103" s="1909"/>
      <c r="AF103" s="1909"/>
      <c r="AG103" s="1909"/>
      <c r="AH103" s="1909"/>
      <c r="AI103" s="1909"/>
      <c r="AJ103" s="1909"/>
      <c r="AK103" s="1909"/>
      <c r="AL103" s="1909"/>
      <c r="AM103" s="1909"/>
      <c r="AN103" s="1909"/>
      <c r="AO103" s="1909"/>
      <c r="AP103" s="1909"/>
      <c r="AQ103" s="1909"/>
      <c r="AR103" s="1909"/>
      <c r="AS103" s="1909"/>
      <c r="AT103" s="1909"/>
      <c r="AU103" s="1909"/>
      <c r="AV103" s="1909"/>
      <c r="AW103" s="1909"/>
      <c r="AX103" s="1909"/>
      <c r="AY103" s="1909"/>
      <c r="AZ103" s="1909"/>
      <c r="BA103" s="1909"/>
      <c r="BB103" s="1909"/>
      <c r="BC103" s="1909"/>
      <c r="BD103" s="1909"/>
      <c r="BE103" s="1909"/>
      <c r="BF103" s="1909"/>
      <c r="BG103" s="1909"/>
      <c r="BH103" s="1909"/>
      <c r="BI103" s="1909"/>
      <c r="BJ103" s="1909"/>
      <c r="BK103" s="1909"/>
      <c r="BL103" s="1909"/>
      <c r="BM103" s="1909"/>
      <c r="BN103" s="1909"/>
    </row>
    <row r="104" spans="1:66">
      <c r="A104" s="1909"/>
      <c r="B104" s="1909"/>
      <c r="C104" s="1909"/>
      <c r="D104" s="1909"/>
      <c r="E104" s="1909"/>
      <c r="F104" s="1909"/>
      <c r="G104" s="1909"/>
      <c r="H104" s="1909"/>
      <c r="I104" s="1909"/>
      <c r="J104" s="1909"/>
      <c r="K104" s="1909"/>
      <c r="L104" s="1909"/>
      <c r="M104" s="1909"/>
      <c r="N104" s="1909"/>
      <c r="O104" s="1909"/>
      <c r="P104" s="1909"/>
      <c r="Q104" s="1909"/>
      <c r="R104" s="1909"/>
      <c r="S104" s="1909"/>
      <c r="T104" s="1909"/>
      <c r="U104" s="1909"/>
      <c r="V104" s="1909"/>
      <c r="W104" s="1909"/>
      <c r="X104" s="1909"/>
      <c r="Y104" s="1909"/>
      <c r="Z104" s="1909"/>
      <c r="AA104" s="1909"/>
      <c r="AB104" s="1909"/>
      <c r="AC104" s="1909"/>
      <c r="AD104" s="1909"/>
      <c r="AE104" s="1909"/>
      <c r="AF104" s="1909"/>
      <c r="AG104" s="1909"/>
      <c r="AH104" s="1909"/>
      <c r="AI104" s="1909"/>
      <c r="AJ104" s="1909"/>
      <c r="AK104" s="1909"/>
      <c r="AL104" s="1909"/>
      <c r="AM104" s="1909"/>
      <c r="AN104" s="1909"/>
      <c r="AO104" s="1909"/>
      <c r="AP104" s="1909"/>
      <c r="AQ104" s="1909"/>
      <c r="AR104" s="1909"/>
      <c r="AS104" s="1909"/>
      <c r="AT104" s="1909"/>
      <c r="AU104" s="1909"/>
      <c r="AV104" s="1909"/>
      <c r="AW104" s="1909"/>
      <c r="AX104" s="1909"/>
      <c r="AY104" s="1909"/>
      <c r="AZ104" s="1909"/>
      <c r="BA104" s="1909"/>
      <c r="BB104" s="1909"/>
      <c r="BC104" s="1909"/>
      <c r="BD104" s="1909"/>
      <c r="BE104" s="1909"/>
      <c r="BF104" s="1909"/>
      <c r="BG104" s="1909"/>
      <c r="BH104" s="1909"/>
      <c r="BI104" s="1909"/>
      <c r="BJ104" s="1909"/>
      <c r="BK104" s="1909"/>
      <c r="BL104" s="1909"/>
      <c r="BM104" s="1909"/>
      <c r="BN104" s="1909"/>
    </row>
    <row r="105" spans="1:66">
      <c r="A105" s="1909"/>
      <c r="B105" s="1909"/>
      <c r="C105" s="1909"/>
      <c r="D105" s="1909"/>
      <c r="E105" s="1909"/>
      <c r="F105" s="1909"/>
      <c r="G105" s="1909"/>
      <c r="H105" s="1909"/>
      <c r="I105" s="1909"/>
      <c r="J105" s="1909"/>
      <c r="K105" s="1909"/>
      <c r="L105" s="1909"/>
      <c r="M105" s="1909"/>
      <c r="N105" s="1909"/>
      <c r="O105" s="1909"/>
      <c r="P105" s="1909"/>
      <c r="Q105" s="1909"/>
      <c r="R105" s="1909"/>
      <c r="S105" s="1909"/>
      <c r="T105" s="1909"/>
      <c r="U105" s="1909"/>
      <c r="V105" s="1909"/>
      <c r="W105" s="1909"/>
      <c r="X105" s="1909"/>
      <c r="Y105" s="1909"/>
      <c r="Z105" s="1909"/>
      <c r="AA105" s="1909"/>
      <c r="AB105" s="1909"/>
      <c r="AC105" s="1909"/>
      <c r="AD105" s="1909"/>
      <c r="AE105" s="1909"/>
      <c r="AF105" s="1909"/>
      <c r="AG105" s="1909"/>
      <c r="AH105" s="1909"/>
      <c r="AI105" s="1909"/>
      <c r="AJ105" s="1909"/>
      <c r="AK105" s="1909"/>
      <c r="AL105" s="1909"/>
      <c r="AM105" s="1909"/>
      <c r="AN105" s="1909"/>
      <c r="AO105" s="1909"/>
      <c r="AP105" s="1909"/>
      <c r="AQ105" s="1909"/>
      <c r="AR105" s="1909"/>
      <c r="AS105" s="1909"/>
      <c r="AT105" s="1909"/>
      <c r="AU105" s="1909"/>
      <c r="AV105" s="1909"/>
      <c r="AW105" s="1909"/>
      <c r="AX105" s="1909"/>
      <c r="AY105" s="1909"/>
      <c r="AZ105" s="1909"/>
      <c r="BA105" s="1909"/>
      <c r="BB105" s="1909"/>
      <c r="BC105" s="1909"/>
      <c r="BD105" s="1909"/>
      <c r="BE105" s="1909"/>
      <c r="BF105" s="1909"/>
      <c r="BG105" s="1909"/>
      <c r="BH105" s="1909"/>
      <c r="BI105" s="1909"/>
      <c r="BJ105" s="1909"/>
      <c r="BK105" s="1909"/>
      <c r="BL105" s="1909"/>
      <c r="BM105" s="1909"/>
      <c r="BN105" s="1909"/>
    </row>
    <row r="106" spans="1:66">
      <c r="A106" s="1909"/>
      <c r="B106" s="1909"/>
      <c r="C106" s="1909"/>
      <c r="D106" s="1909"/>
      <c r="E106" s="1909"/>
      <c r="F106" s="1909"/>
      <c r="G106" s="1909"/>
      <c r="H106" s="1909"/>
      <c r="I106" s="1909"/>
      <c r="J106" s="1909"/>
      <c r="K106" s="1909"/>
      <c r="L106" s="1909"/>
      <c r="M106" s="1909"/>
      <c r="N106" s="1909"/>
      <c r="O106" s="1909"/>
      <c r="P106" s="1909"/>
      <c r="Q106" s="1909"/>
      <c r="R106" s="1909"/>
      <c r="S106" s="1909"/>
      <c r="T106" s="1909"/>
      <c r="U106" s="1909"/>
      <c r="V106" s="1909"/>
      <c r="W106" s="1909"/>
      <c r="X106" s="1909"/>
      <c r="Y106" s="1909"/>
      <c r="Z106" s="1909"/>
      <c r="AA106" s="1909"/>
      <c r="AB106" s="1909"/>
      <c r="AC106" s="1909"/>
      <c r="AD106" s="1909"/>
      <c r="AE106" s="1909"/>
      <c r="AF106" s="1909"/>
      <c r="AG106" s="1909"/>
      <c r="AH106" s="1909"/>
      <c r="AI106" s="1909"/>
      <c r="AJ106" s="1909"/>
      <c r="AK106" s="1909"/>
      <c r="AL106" s="1909"/>
      <c r="AM106" s="1909"/>
      <c r="AN106" s="1909"/>
      <c r="AO106" s="1909"/>
      <c r="AP106" s="1909"/>
      <c r="AQ106" s="1909"/>
      <c r="AR106" s="1909"/>
      <c r="AS106" s="1909"/>
      <c r="AT106" s="1909"/>
      <c r="AU106" s="1909"/>
      <c r="AV106" s="1909"/>
      <c r="AW106" s="1909"/>
      <c r="AX106" s="1909"/>
      <c r="AY106" s="1909"/>
      <c r="AZ106" s="1909"/>
      <c r="BA106" s="1909"/>
      <c r="BB106" s="1909"/>
      <c r="BC106" s="1909"/>
      <c r="BD106" s="1909"/>
      <c r="BE106" s="1909"/>
      <c r="BF106" s="1909"/>
      <c r="BG106" s="1909"/>
      <c r="BH106" s="1909"/>
      <c r="BI106" s="1909"/>
      <c r="BJ106" s="1909"/>
      <c r="BK106" s="1909"/>
      <c r="BL106" s="1909"/>
      <c r="BM106" s="1909"/>
      <c r="BN106" s="1909"/>
    </row>
    <row r="107" spans="1:66">
      <c r="A107" s="1909"/>
      <c r="B107" s="1909"/>
      <c r="C107" s="1909"/>
      <c r="D107" s="1909"/>
      <c r="E107" s="1909"/>
      <c r="F107" s="1909"/>
      <c r="G107" s="1909"/>
      <c r="H107" s="1909"/>
      <c r="I107" s="1909"/>
      <c r="J107" s="1909"/>
      <c r="K107" s="1909"/>
      <c r="L107" s="1909"/>
      <c r="M107" s="1909"/>
      <c r="N107" s="1909"/>
      <c r="O107" s="1909"/>
      <c r="P107" s="1909"/>
      <c r="Q107" s="1909"/>
      <c r="R107" s="1909"/>
      <c r="S107" s="1909"/>
      <c r="T107" s="1909"/>
      <c r="U107" s="1909"/>
      <c r="V107" s="1909"/>
      <c r="W107" s="1909"/>
      <c r="X107" s="1909"/>
      <c r="Y107" s="1909"/>
      <c r="Z107" s="1909"/>
      <c r="AA107" s="1909"/>
      <c r="AB107" s="1909"/>
      <c r="AC107" s="1909"/>
      <c r="AD107" s="1909"/>
      <c r="AE107" s="1909"/>
      <c r="AF107" s="1909"/>
      <c r="AG107" s="1909"/>
      <c r="AH107" s="1909"/>
      <c r="AI107" s="1909"/>
      <c r="AJ107" s="1909"/>
      <c r="AK107" s="1909"/>
      <c r="AL107" s="1909"/>
      <c r="AM107" s="1909"/>
      <c r="AN107" s="1909"/>
      <c r="AO107" s="1909"/>
      <c r="AP107" s="1909"/>
      <c r="AQ107" s="1909"/>
      <c r="AR107" s="1909"/>
      <c r="AS107" s="1909"/>
      <c r="AT107" s="1909"/>
      <c r="AU107" s="1909"/>
      <c r="AV107" s="1909"/>
      <c r="AW107" s="1909"/>
      <c r="AX107" s="1909"/>
      <c r="AY107" s="1909"/>
      <c r="AZ107" s="1909"/>
      <c r="BA107" s="1909"/>
      <c r="BB107" s="1909"/>
      <c r="BC107" s="1909"/>
      <c r="BD107" s="1909"/>
      <c r="BE107" s="1909"/>
      <c r="BF107" s="1909"/>
      <c r="BG107" s="1909"/>
      <c r="BH107" s="1909"/>
      <c r="BI107" s="1909"/>
      <c r="BJ107" s="1909"/>
      <c r="BK107" s="1909"/>
      <c r="BL107" s="1909"/>
      <c r="BM107" s="1909"/>
      <c r="BN107" s="1909"/>
    </row>
    <row r="108" spans="1:66">
      <c r="A108" s="1909"/>
      <c r="B108" s="1909"/>
      <c r="C108" s="1909"/>
      <c r="D108" s="1909"/>
      <c r="E108" s="1909"/>
      <c r="F108" s="1909"/>
      <c r="G108" s="1909"/>
      <c r="H108" s="1909"/>
      <c r="I108" s="1909"/>
      <c r="J108" s="1909"/>
      <c r="K108" s="1909"/>
      <c r="L108" s="1909"/>
      <c r="M108" s="1909"/>
      <c r="N108" s="1909"/>
      <c r="O108" s="1909"/>
      <c r="P108" s="1909"/>
      <c r="Q108" s="1909"/>
      <c r="R108" s="1909"/>
      <c r="S108" s="1909"/>
      <c r="T108" s="1909"/>
      <c r="U108" s="1909"/>
      <c r="V108" s="1909"/>
      <c r="W108" s="1909"/>
      <c r="X108" s="1909"/>
      <c r="Y108" s="1909"/>
      <c r="Z108" s="1909"/>
      <c r="AA108" s="1909"/>
      <c r="AB108" s="1909"/>
      <c r="AC108" s="1909"/>
      <c r="AD108" s="1909"/>
      <c r="AE108" s="1909"/>
      <c r="AF108" s="1909"/>
      <c r="AG108" s="1909"/>
      <c r="AH108" s="1909"/>
      <c r="AI108" s="1909"/>
      <c r="AJ108" s="1909"/>
      <c r="AK108" s="1909"/>
      <c r="AL108" s="1909"/>
      <c r="AM108" s="1909"/>
      <c r="AN108" s="1909"/>
      <c r="AO108" s="1909"/>
      <c r="AP108" s="1909"/>
      <c r="AQ108" s="1909"/>
      <c r="AR108" s="1909"/>
      <c r="AS108" s="1909"/>
      <c r="AT108" s="1909"/>
      <c r="AU108" s="1909"/>
      <c r="AV108" s="1909"/>
      <c r="AW108" s="1909"/>
      <c r="AX108" s="1909"/>
      <c r="AY108" s="1909"/>
      <c r="AZ108" s="1909"/>
      <c r="BA108" s="1909"/>
      <c r="BB108" s="1909"/>
      <c r="BC108" s="1909"/>
      <c r="BD108" s="1909"/>
      <c r="BE108" s="1909"/>
      <c r="BF108" s="1909"/>
      <c r="BG108" s="1909"/>
      <c r="BH108" s="1909"/>
      <c r="BI108" s="1909"/>
      <c r="BJ108" s="1909"/>
      <c r="BK108" s="1909"/>
      <c r="BL108" s="1909"/>
      <c r="BM108" s="1909"/>
      <c r="BN108" s="1909"/>
    </row>
    <row r="109" spans="1:66">
      <c r="A109" s="1909"/>
      <c r="B109" s="1909"/>
      <c r="C109" s="1909"/>
      <c r="D109" s="1909"/>
      <c r="E109" s="1909"/>
      <c r="F109" s="1909"/>
      <c r="G109" s="1909"/>
      <c r="H109" s="1909"/>
      <c r="I109" s="1909"/>
      <c r="J109" s="1909"/>
      <c r="K109" s="1909"/>
      <c r="L109" s="1909"/>
      <c r="M109" s="1909"/>
      <c r="N109" s="1909"/>
      <c r="O109" s="1909"/>
      <c r="P109" s="1909"/>
      <c r="Q109" s="1909"/>
      <c r="R109" s="1909"/>
      <c r="S109" s="1909"/>
      <c r="T109" s="1909"/>
      <c r="U109" s="1909"/>
      <c r="V109" s="1909"/>
      <c r="W109" s="1909"/>
      <c r="X109" s="1909"/>
      <c r="Y109" s="1909"/>
      <c r="Z109" s="1909"/>
      <c r="AA109" s="1909"/>
      <c r="AB109" s="1909"/>
      <c r="AC109" s="1909"/>
      <c r="AD109" s="1909"/>
      <c r="AE109" s="1909"/>
      <c r="AF109" s="1909"/>
      <c r="AG109" s="1909"/>
      <c r="AH109" s="1909"/>
      <c r="AI109" s="1909"/>
      <c r="AJ109" s="1909"/>
      <c r="AK109" s="1909"/>
      <c r="AL109" s="1909"/>
      <c r="AM109" s="1909"/>
      <c r="AN109" s="1909"/>
      <c r="AO109" s="1909"/>
      <c r="AP109" s="1909"/>
      <c r="AQ109" s="1909"/>
      <c r="AR109" s="1909"/>
      <c r="AS109" s="1909"/>
      <c r="AT109" s="1909"/>
      <c r="AU109" s="1909"/>
      <c r="AV109" s="1909"/>
      <c r="AW109" s="1909"/>
      <c r="AX109" s="1909"/>
      <c r="AY109" s="1909"/>
      <c r="AZ109" s="1909"/>
      <c r="BA109" s="1909"/>
      <c r="BB109" s="1909"/>
      <c r="BC109" s="1909"/>
      <c r="BD109" s="1909"/>
      <c r="BE109" s="1909"/>
      <c r="BF109" s="1909"/>
      <c r="BG109" s="1909"/>
      <c r="BH109" s="1909"/>
      <c r="BI109" s="1909"/>
      <c r="BJ109" s="1909"/>
      <c r="BK109" s="1909"/>
      <c r="BL109" s="1909"/>
      <c r="BM109" s="1909"/>
      <c r="BN109" s="1909"/>
    </row>
    <row r="110" spans="1:66">
      <c r="A110" s="1909"/>
      <c r="B110" s="1909"/>
      <c r="C110" s="1909"/>
      <c r="D110" s="1909"/>
      <c r="E110" s="1909"/>
      <c r="F110" s="1909"/>
      <c r="G110" s="1909"/>
      <c r="H110" s="1909"/>
      <c r="I110" s="1909"/>
      <c r="J110" s="1909"/>
      <c r="K110" s="1909"/>
      <c r="L110" s="1909"/>
      <c r="M110" s="1909"/>
      <c r="N110" s="1909"/>
      <c r="O110" s="1909"/>
      <c r="P110" s="1909"/>
      <c r="Q110" s="1909"/>
      <c r="R110" s="1909"/>
      <c r="S110" s="1909"/>
      <c r="T110" s="1909"/>
      <c r="U110" s="1909"/>
      <c r="V110" s="1909"/>
      <c r="W110" s="1909"/>
      <c r="X110" s="1909"/>
      <c r="Y110" s="1909"/>
      <c r="Z110" s="1909"/>
      <c r="AA110" s="1909"/>
      <c r="AB110" s="1909"/>
      <c r="AC110" s="1909"/>
      <c r="AD110" s="1909"/>
      <c r="AE110" s="1909"/>
      <c r="AF110" s="1909"/>
      <c r="AG110" s="1909"/>
      <c r="AH110" s="1909"/>
      <c r="AI110" s="1909"/>
      <c r="AJ110" s="1909"/>
      <c r="AK110" s="1909"/>
      <c r="AL110" s="1909"/>
      <c r="AM110" s="1909"/>
      <c r="AN110" s="1909"/>
      <c r="AO110" s="1909"/>
      <c r="AP110" s="1909"/>
      <c r="AQ110" s="1909"/>
      <c r="AR110" s="1909"/>
      <c r="AS110" s="1909"/>
      <c r="AT110" s="1909"/>
      <c r="AU110" s="1909"/>
      <c r="AV110" s="1909"/>
      <c r="AW110" s="1909"/>
      <c r="AX110" s="1909"/>
      <c r="AY110" s="1909"/>
      <c r="AZ110" s="1909"/>
      <c r="BA110" s="1909"/>
      <c r="BB110" s="1909"/>
      <c r="BC110" s="1909"/>
      <c r="BD110" s="1909"/>
      <c r="BE110" s="1909"/>
      <c r="BF110" s="1909"/>
      <c r="BG110" s="1909"/>
      <c r="BH110" s="1909"/>
      <c r="BI110" s="1909"/>
      <c r="BJ110" s="1909"/>
      <c r="BK110" s="1909"/>
      <c r="BL110" s="1909"/>
      <c r="BM110" s="1909"/>
      <c r="BN110" s="1909"/>
    </row>
    <row r="111" spans="1:66">
      <c r="A111" s="1909"/>
      <c r="B111" s="1909"/>
      <c r="C111" s="1909"/>
      <c r="D111" s="1909"/>
      <c r="E111" s="1909"/>
      <c r="F111" s="1909"/>
      <c r="G111" s="1909"/>
      <c r="H111" s="1909"/>
      <c r="I111" s="1909"/>
      <c r="J111" s="1909"/>
      <c r="K111" s="1909"/>
      <c r="L111" s="1909"/>
      <c r="M111" s="1909"/>
      <c r="N111" s="1909"/>
      <c r="O111" s="1909"/>
      <c r="P111" s="1909"/>
      <c r="Q111" s="1909"/>
      <c r="R111" s="1909"/>
      <c r="S111" s="1909"/>
      <c r="T111" s="1909"/>
      <c r="U111" s="1909"/>
      <c r="V111" s="1909"/>
      <c r="W111" s="1909"/>
      <c r="X111" s="1909"/>
      <c r="Y111" s="1909"/>
      <c r="Z111" s="1909"/>
      <c r="AA111" s="1909"/>
      <c r="AB111" s="1909"/>
      <c r="AC111" s="1909"/>
      <c r="AD111" s="1909"/>
      <c r="AE111" s="1909"/>
      <c r="AF111" s="1909"/>
      <c r="AG111" s="1909"/>
      <c r="AH111" s="1909"/>
      <c r="AI111" s="1909"/>
      <c r="AJ111" s="1909"/>
      <c r="AK111" s="1909"/>
      <c r="AL111" s="1909"/>
      <c r="AM111" s="1909"/>
      <c r="AN111" s="1909"/>
      <c r="AO111" s="1909"/>
      <c r="AP111" s="1909"/>
      <c r="AQ111" s="1909"/>
      <c r="AR111" s="1909"/>
      <c r="AS111" s="1909"/>
      <c r="AT111" s="1909"/>
      <c r="AU111" s="1909"/>
      <c r="AV111" s="1909"/>
      <c r="AW111" s="1909"/>
      <c r="AX111" s="1909"/>
      <c r="AY111" s="1909"/>
      <c r="AZ111" s="1909"/>
      <c r="BA111" s="1909"/>
      <c r="BB111" s="1909"/>
      <c r="BC111" s="1909"/>
      <c r="BD111" s="1909"/>
      <c r="BE111" s="1909"/>
      <c r="BF111" s="1909"/>
      <c r="BG111" s="1909"/>
      <c r="BH111" s="1909"/>
      <c r="BI111" s="1909"/>
      <c r="BJ111" s="1909"/>
      <c r="BK111" s="1909"/>
      <c r="BL111" s="1909"/>
      <c r="BM111" s="1909"/>
      <c r="BN111" s="1909"/>
    </row>
    <row r="112" spans="1:66">
      <c r="A112" s="1909"/>
      <c r="B112" s="1909"/>
      <c r="C112" s="1909"/>
      <c r="D112" s="1909"/>
      <c r="E112" s="1909"/>
      <c r="F112" s="1909"/>
      <c r="G112" s="1909"/>
      <c r="H112" s="1909"/>
      <c r="I112" s="1909"/>
      <c r="J112" s="1909"/>
      <c r="K112" s="1909"/>
      <c r="L112" s="1909"/>
      <c r="M112" s="1909"/>
      <c r="N112" s="1909"/>
      <c r="O112" s="1909"/>
      <c r="P112" s="1909"/>
      <c r="Q112" s="1909"/>
      <c r="R112" s="1909"/>
      <c r="S112" s="1909"/>
      <c r="T112" s="1909"/>
      <c r="U112" s="1909"/>
      <c r="V112" s="1909"/>
      <c r="W112" s="1909"/>
      <c r="X112" s="1909"/>
      <c r="Y112" s="1909"/>
      <c r="Z112" s="1909"/>
      <c r="AA112" s="1909"/>
      <c r="AB112" s="1909"/>
      <c r="AC112" s="1909"/>
      <c r="AD112" s="1909"/>
      <c r="AE112" s="1909"/>
      <c r="AF112" s="1909"/>
      <c r="AG112" s="1909"/>
      <c r="AH112" s="1909"/>
      <c r="AI112" s="1909"/>
      <c r="AJ112" s="1909"/>
      <c r="AK112" s="1909"/>
      <c r="AL112" s="1909"/>
      <c r="AM112" s="1909"/>
      <c r="AN112" s="1909"/>
      <c r="AO112" s="1909"/>
      <c r="AP112" s="1909"/>
      <c r="AQ112" s="1909"/>
      <c r="AR112" s="1909"/>
      <c r="AS112" s="1909"/>
      <c r="AT112" s="1909"/>
      <c r="AU112" s="1909"/>
      <c r="AV112" s="1909"/>
      <c r="AW112" s="1909"/>
      <c r="AX112" s="1909"/>
      <c r="AY112" s="1909"/>
      <c r="AZ112" s="1909"/>
      <c r="BA112" s="1909"/>
      <c r="BB112" s="1909"/>
      <c r="BC112" s="1909"/>
      <c r="BD112" s="1909"/>
      <c r="BE112" s="1909"/>
      <c r="BF112" s="1909"/>
      <c r="BG112" s="1909"/>
      <c r="BH112" s="1909"/>
      <c r="BI112" s="1909"/>
      <c r="BJ112" s="1909"/>
      <c r="BK112" s="1909"/>
      <c r="BL112" s="1909"/>
      <c r="BM112" s="1909"/>
      <c r="BN112" s="1909"/>
    </row>
    <row r="113" spans="1:66">
      <c r="A113" s="1909"/>
      <c r="B113" s="1909"/>
      <c r="C113" s="1909"/>
      <c r="D113" s="1909"/>
      <c r="E113" s="1909"/>
      <c r="F113" s="1909"/>
      <c r="G113" s="1909"/>
      <c r="H113" s="1909"/>
      <c r="I113" s="1909"/>
      <c r="J113" s="1909"/>
      <c r="K113" s="1909"/>
      <c r="L113" s="1909"/>
      <c r="M113" s="1909"/>
      <c r="N113" s="1909"/>
      <c r="O113" s="1909"/>
      <c r="P113" s="1909"/>
      <c r="Q113" s="1909"/>
      <c r="R113" s="1909"/>
      <c r="S113" s="1909"/>
      <c r="T113" s="1909"/>
      <c r="U113" s="1909"/>
      <c r="V113" s="1909"/>
      <c r="W113" s="1909"/>
      <c r="X113" s="1909"/>
      <c r="Y113" s="1909"/>
      <c r="Z113" s="1909"/>
      <c r="AA113" s="1909"/>
      <c r="AB113" s="1909"/>
      <c r="AC113" s="1909"/>
      <c r="AD113" s="1909"/>
      <c r="AE113" s="1909"/>
      <c r="AF113" s="1909"/>
      <c r="AG113" s="1909"/>
      <c r="AH113" s="1909"/>
      <c r="AI113" s="1909"/>
      <c r="AJ113" s="1909"/>
      <c r="AK113" s="1909"/>
      <c r="AL113" s="1909"/>
      <c r="AM113" s="1909"/>
      <c r="AN113" s="1909"/>
      <c r="AO113" s="1909"/>
      <c r="AP113" s="1909"/>
      <c r="AQ113" s="1909"/>
      <c r="AR113" s="1909"/>
      <c r="AS113" s="1909"/>
      <c r="AT113" s="1909"/>
      <c r="AU113" s="1909"/>
      <c r="AV113" s="1909"/>
      <c r="AW113" s="1909"/>
      <c r="AX113" s="1909"/>
      <c r="AY113" s="1909"/>
      <c r="AZ113" s="1909"/>
      <c r="BA113" s="1909"/>
      <c r="BB113" s="1909"/>
      <c r="BC113" s="1909"/>
      <c r="BD113" s="1909"/>
      <c r="BE113" s="1909"/>
      <c r="BF113" s="1909"/>
      <c r="BG113" s="1909"/>
      <c r="BH113" s="1909"/>
      <c r="BI113" s="1909"/>
      <c r="BJ113" s="1909"/>
      <c r="BK113" s="1909"/>
      <c r="BL113" s="1909"/>
      <c r="BM113" s="1909"/>
      <c r="BN113" s="1909"/>
    </row>
    <row r="114" spans="1:66">
      <c r="A114" s="1909"/>
      <c r="B114" s="1909"/>
      <c r="C114" s="1909"/>
      <c r="D114" s="1909"/>
      <c r="E114" s="1909"/>
      <c r="F114" s="1909"/>
      <c r="G114" s="1909"/>
      <c r="H114" s="1909"/>
      <c r="I114" s="1909"/>
      <c r="J114" s="1909"/>
      <c r="K114" s="1909"/>
      <c r="L114" s="1909"/>
      <c r="M114" s="1909"/>
      <c r="N114" s="1909"/>
      <c r="O114" s="1909"/>
      <c r="P114" s="1909"/>
      <c r="Q114" s="1909"/>
      <c r="R114" s="1909"/>
      <c r="S114" s="1909"/>
      <c r="T114" s="1909"/>
      <c r="U114" s="1909"/>
      <c r="V114" s="1909"/>
      <c r="W114" s="1909"/>
      <c r="X114" s="1909"/>
      <c r="Y114" s="1909"/>
      <c r="Z114" s="1909"/>
      <c r="AA114" s="1909"/>
      <c r="AB114" s="1909"/>
      <c r="AC114" s="1909"/>
      <c r="AD114" s="1909"/>
      <c r="AE114" s="1909"/>
      <c r="AF114" s="1909"/>
      <c r="AG114" s="1909"/>
      <c r="AH114" s="1909"/>
      <c r="AI114" s="1909"/>
      <c r="AJ114" s="1909"/>
      <c r="AK114" s="1909"/>
      <c r="AL114" s="1909"/>
      <c r="AM114" s="1909"/>
      <c r="AN114" s="1909"/>
      <c r="AO114" s="1909"/>
      <c r="AP114" s="1909"/>
      <c r="AQ114" s="1909"/>
      <c r="AR114" s="1909"/>
      <c r="AS114" s="1909"/>
      <c r="AT114" s="1909"/>
      <c r="AU114" s="1909"/>
      <c r="AV114" s="1909"/>
      <c r="AW114" s="1909"/>
      <c r="AX114" s="1909"/>
      <c r="AY114" s="1909"/>
      <c r="AZ114" s="1909"/>
      <c r="BA114" s="1909"/>
      <c r="BB114" s="1909"/>
      <c r="BC114" s="1909"/>
      <c r="BD114" s="1909"/>
      <c r="BE114" s="1909"/>
      <c r="BF114" s="1909"/>
      <c r="BG114" s="1909"/>
      <c r="BH114" s="1909"/>
      <c r="BI114" s="1909"/>
      <c r="BJ114" s="1909"/>
      <c r="BK114" s="1909"/>
      <c r="BL114" s="1909"/>
      <c r="BM114" s="1909"/>
      <c r="BN114" s="1909"/>
    </row>
    <row r="115" spans="1:66">
      <c r="A115" s="1909"/>
      <c r="B115" s="1909"/>
      <c r="C115" s="1909"/>
      <c r="D115" s="1909"/>
      <c r="E115" s="1909"/>
      <c r="F115" s="1909"/>
      <c r="G115" s="1909"/>
      <c r="H115" s="1909"/>
      <c r="I115" s="1909"/>
      <c r="J115" s="1909"/>
      <c r="K115" s="1909"/>
      <c r="L115" s="1909"/>
      <c r="M115" s="1909"/>
      <c r="N115" s="1909"/>
      <c r="O115" s="1909"/>
      <c r="P115" s="1909"/>
      <c r="Q115" s="1909"/>
      <c r="R115" s="1909"/>
      <c r="S115" s="1909"/>
      <c r="T115" s="1909"/>
      <c r="U115" s="1909"/>
      <c r="V115" s="1909"/>
      <c r="W115" s="1909"/>
      <c r="X115" s="1909"/>
      <c r="Y115" s="1909"/>
      <c r="Z115" s="1909"/>
      <c r="AA115" s="1909"/>
      <c r="AB115" s="1909"/>
      <c r="AC115" s="1909"/>
      <c r="AD115" s="1909"/>
      <c r="AE115" s="1909"/>
      <c r="AF115" s="1909"/>
      <c r="AG115" s="1909"/>
      <c r="AH115" s="1909"/>
      <c r="AI115" s="1909"/>
      <c r="AJ115" s="1909"/>
      <c r="AK115" s="1909"/>
      <c r="AL115" s="1909"/>
      <c r="AM115" s="1909"/>
      <c r="AN115" s="1909"/>
      <c r="AO115" s="1909"/>
      <c r="AP115" s="1909"/>
      <c r="AQ115" s="1909"/>
      <c r="AR115" s="1909"/>
      <c r="AS115" s="1909"/>
      <c r="AT115" s="1909"/>
      <c r="AU115" s="1909"/>
      <c r="AV115" s="1909"/>
      <c r="AW115" s="1909"/>
      <c r="AX115" s="1909"/>
      <c r="AY115" s="1909"/>
      <c r="AZ115" s="1909"/>
      <c r="BA115" s="1909"/>
      <c r="BB115" s="1909"/>
      <c r="BC115" s="1909"/>
      <c r="BD115" s="1909"/>
      <c r="BE115" s="1909"/>
      <c r="BF115" s="1909"/>
      <c r="BG115" s="1909"/>
      <c r="BH115" s="1909"/>
      <c r="BI115" s="1909"/>
      <c r="BJ115" s="1909"/>
      <c r="BK115" s="1909"/>
      <c r="BL115" s="1909"/>
      <c r="BM115" s="1909"/>
      <c r="BN115" s="1909"/>
    </row>
    <row r="116" spans="1:66">
      <c r="A116" s="1909"/>
      <c r="B116" s="1909"/>
      <c r="C116" s="1909"/>
      <c r="D116" s="1909"/>
      <c r="E116" s="1909"/>
      <c r="F116" s="1909"/>
      <c r="G116" s="1909"/>
      <c r="H116" s="1909"/>
      <c r="I116" s="1909"/>
      <c r="J116" s="1909"/>
      <c r="K116" s="1909"/>
      <c r="L116" s="1909"/>
      <c r="M116" s="1909"/>
      <c r="N116" s="1909"/>
      <c r="O116" s="1909"/>
      <c r="P116" s="1909"/>
      <c r="Q116" s="1909"/>
      <c r="R116" s="1909"/>
      <c r="S116" s="1909"/>
      <c r="T116" s="1909"/>
      <c r="U116" s="1909"/>
      <c r="V116" s="1909"/>
      <c r="W116" s="1909"/>
      <c r="X116" s="1909"/>
      <c r="Y116" s="1909"/>
      <c r="Z116" s="1909"/>
      <c r="AA116" s="1909"/>
      <c r="AB116" s="1909"/>
      <c r="AC116" s="1909"/>
      <c r="AD116" s="1909"/>
      <c r="AE116" s="1909"/>
      <c r="AF116" s="1909"/>
      <c r="AG116" s="1909"/>
      <c r="AH116" s="1909"/>
      <c r="AI116" s="1909"/>
      <c r="AJ116" s="1909"/>
      <c r="AK116" s="1909"/>
      <c r="AL116" s="1909"/>
      <c r="AM116" s="1909"/>
      <c r="AN116" s="1909"/>
      <c r="AO116" s="1909"/>
      <c r="AP116" s="1909"/>
      <c r="AQ116" s="1909"/>
      <c r="AR116" s="1909"/>
      <c r="AS116" s="1909"/>
      <c r="AT116" s="1909"/>
      <c r="AU116" s="1909"/>
      <c r="AV116" s="1909"/>
      <c r="AW116" s="1909"/>
      <c r="AX116" s="1909"/>
      <c r="AY116" s="1909"/>
      <c r="AZ116" s="1909"/>
      <c r="BA116" s="1909"/>
      <c r="BB116" s="1909"/>
      <c r="BC116" s="1909"/>
      <c r="BD116" s="1909"/>
      <c r="BE116" s="1909"/>
      <c r="BF116" s="1909"/>
      <c r="BG116" s="1909"/>
      <c r="BH116" s="1909"/>
      <c r="BI116" s="1909"/>
      <c r="BJ116" s="1909"/>
      <c r="BK116" s="1909"/>
      <c r="BL116" s="1909"/>
      <c r="BM116" s="1909"/>
      <c r="BN116" s="1909"/>
    </row>
    <row r="117" spans="1:66">
      <c r="A117" s="1909"/>
      <c r="B117" s="1909"/>
      <c r="C117" s="1909"/>
      <c r="D117" s="1909"/>
      <c r="E117" s="1909"/>
      <c r="F117" s="1909"/>
      <c r="G117" s="1909"/>
      <c r="H117" s="1909"/>
      <c r="I117" s="1909"/>
      <c r="J117" s="1909"/>
      <c r="K117" s="1909"/>
      <c r="L117" s="1909"/>
      <c r="M117" s="1909"/>
      <c r="N117" s="1909"/>
      <c r="O117" s="1909"/>
      <c r="P117" s="1909"/>
      <c r="Q117" s="1909"/>
      <c r="R117" s="1909"/>
      <c r="S117" s="1909"/>
      <c r="T117" s="1909"/>
      <c r="U117" s="1909"/>
      <c r="V117" s="1909"/>
      <c r="W117" s="1909"/>
      <c r="X117" s="1909"/>
      <c r="Y117" s="1909"/>
      <c r="Z117" s="1909"/>
      <c r="AA117" s="1909"/>
      <c r="AB117" s="1909"/>
      <c r="AC117" s="1909"/>
      <c r="AD117" s="1909"/>
      <c r="AE117" s="1909"/>
      <c r="AF117" s="1909"/>
      <c r="AG117" s="1909"/>
      <c r="AH117" s="1909"/>
      <c r="AI117" s="1909"/>
      <c r="AJ117" s="1909"/>
      <c r="AK117" s="1909"/>
      <c r="AL117" s="1909"/>
      <c r="AM117" s="1909"/>
      <c r="AN117" s="1909"/>
      <c r="AO117" s="1909"/>
      <c r="AP117" s="1909"/>
      <c r="AQ117" s="1909"/>
      <c r="AR117" s="1909"/>
      <c r="AS117" s="1909"/>
      <c r="AT117" s="1909"/>
      <c r="AU117" s="1909"/>
      <c r="AV117" s="1909"/>
      <c r="AW117" s="1909"/>
      <c r="AX117" s="1909"/>
      <c r="AY117" s="1909"/>
      <c r="AZ117" s="1909"/>
      <c r="BA117" s="1909"/>
      <c r="BB117" s="1909"/>
      <c r="BC117" s="1909"/>
      <c r="BD117" s="1909"/>
      <c r="BE117" s="1909"/>
      <c r="BF117" s="1909"/>
      <c r="BG117" s="1909"/>
      <c r="BH117" s="1909"/>
      <c r="BI117" s="1909"/>
      <c r="BJ117" s="1909"/>
      <c r="BK117" s="1909"/>
      <c r="BL117" s="1909"/>
      <c r="BM117" s="1909"/>
      <c r="BN117" s="1909"/>
    </row>
    <row r="118" spans="1:66">
      <c r="A118" s="1909"/>
      <c r="B118" s="1909"/>
      <c r="C118" s="1909"/>
      <c r="D118" s="1909"/>
      <c r="E118" s="1909"/>
      <c r="F118" s="1909"/>
      <c r="G118" s="1909"/>
      <c r="H118" s="1909"/>
      <c r="I118" s="1909"/>
      <c r="J118" s="1909"/>
      <c r="K118" s="1909"/>
      <c r="L118" s="1909"/>
      <c r="M118" s="1909"/>
      <c r="N118" s="1909"/>
      <c r="O118" s="1909"/>
      <c r="P118" s="1909"/>
      <c r="Q118" s="1909"/>
      <c r="R118" s="1909"/>
      <c r="S118" s="1909"/>
      <c r="T118" s="1909"/>
      <c r="U118" s="1909"/>
      <c r="V118" s="1909"/>
      <c r="W118" s="1909"/>
      <c r="X118" s="1909"/>
      <c r="Y118" s="1909"/>
      <c r="Z118" s="1909"/>
      <c r="AA118" s="1909"/>
      <c r="AB118" s="1909"/>
      <c r="AC118" s="1909"/>
      <c r="AD118" s="1909"/>
      <c r="AE118" s="1909"/>
      <c r="AF118" s="1909"/>
      <c r="AG118" s="1909"/>
      <c r="AH118" s="1909"/>
      <c r="AI118" s="1909"/>
      <c r="AJ118" s="1909"/>
      <c r="AK118" s="1909"/>
      <c r="AL118" s="1909"/>
      <c r="AM118" s="1909"/>
      <c r="AN118" s="1909"/>
      <c r="AO118" s="1909"/>
      <c r="AP118" s="1909"/>
      <c r="AQ118" s="1909"/>
      <c r="AR118" s="1909"/>
      <c r="AS118" s="1909"/>
      <c r="AT118" s="1909"/>
      <c r="AU118" s="1909"/>
      <c r="AV118" s="1909"/>
      <c r="AW118" s="1909"/>
      <c r="AX118" s="1909"/>
      <c r="AY118" s="1909"/>
      <c r="AZ118" s="1909"/>
      <c r="BA118" s="1909"/>
      <c r="BB118" s="1909"/>
      <c r="BC118" s="1909"/>
      <c r="BD118" s="1909"/>
      <c r="BE118" s="1909"/>
      <c r="BF118" s="1909"/>
      <c r="BG118" s="1909"/>
      <c r="BH118" s="1909"/>
      <c r="BI118" s="1909"/>
      <c r="BJ118" s="1909"/>
      <c r="BK118" s="1909"/>
      <c r="BL118" s="1909"/>
      <c r="BM118" s="1909"/>
      <c r="BN118" s="1909"/>
    </row>
    <row r="119" spans="1:66">
      <c r="A119" s="1909"/>
      <c r="B119" s="1909"/>
      <c r="C119" s="1909"/>
      <c r="D119" s="1909"/>
      <c r="E119" s="1909"/>
      <c r="F119" s="1909"/>
      <c r="G119" s="1909"/>
      <c r="H119" s="1909"/>
      <c r="I119" s="1909"/>
      <c r="J119" s="1909"/>
      <c r="K119" s="1909"/>
      <c r="L119" s="1909"/>
      <c r="M119" s="1909"/>
      <c r="N119" s="1909"/>
      <c r="O119" s="1909"/>
      <c r="P119" s="1909"/>
      <c r="Q119" s="1909"/>
      <c r="R119" s="1909"/>
      <c r="S119" s="1909"/>
      <c r="T119" s="1909"/>
      <c r="U119" s="1909"/>
      <c r="V119" s="1909"/>
      <c r="W119" s="1909"/>
      <c r="X119" s="1909"/>
      <c r="Y119" s="1909"/>
      <c r="Z119" s="1909"/>
      <c r="AA119" s="1909"/>
      <c r="AB119" s="1909"/>
      <c r="AC119" s="1909"/>
      <c r="AD119" s="1909"/>
      <c r="AE119" s="1909"/>
      <c r="AF119" s="1909"/>
      <c r="AG119" s="1909"/>
      <c r="AH119" s="1909"/>
      <c r="AI119" s="1909"/>
      <c r="AJ119" s="1909"/>
      <c r="AK119" s="1909"/>
      <c r="AL119" s="1909"/>
      <c r="AM119" s="1909"/>
      <c r="AN119" s="1909"/>
      <c r="AO119" s="1909"/>
      <c r="AP119" s="1909"/>
      <c r="AQ119" s="1909"/>
      <c r="AR119" s="1909"/>
      <c r="AS119" s="1909"/>
      <c r="AT119" s="1909"/>
      <c r="AU119" s="1909"/>
      <c r="AV119" s="1909"/>
      <c r="AW119" s="1909"/>
      <c r="AX119" s="1909"/>
      <c r="AY119" s="1909"/>
      <c r="AZ119" s="1909"/>
      <c r="BA119" s="1909"/>
      <c r="BB119" s="1909"/>
      <c r="BC119" s="1909"/>
      <c r="BD119" s="1909"/>
      <c r="BE119" s="1909"/>
      <c r="BF119" s="1909"/>
      <c r="BG119" s="1909"/>
      <c r="BH119" s="1909"/>
      <c r="BI119" s="1909"/>
      <c r="BJ119" s="1909"/>
      <c r="BK119" s="1909"/>
      <c r="BL119" s="1909"/>
      <c r="BM119" s="1909"/>
      <c r="BN119" s="1909"/>
    </row>
    <row r="120" spans="1:66">
      <c r="A120" s="1909"/>
      <c r="B120" s="1909"/>
      <c r="C120" s="1909"/>
      <c r="D120" s="1909"/>
      <c r="E120" s="1909"/>
      <c r="F120" s="1909"/>
      <c r="G120" s="1909"/>
      <c r="H120" s="1909"/>
      <c r="I120" s="1909"/>
      <c r="J120" s="1909"/>
      <c r="K120" s="1909"/>
      <c r="L120" s="1909"/>
      <c r="M120" s="1909"/>
      <c r="N120" s="1909"/>
      <c r="O120" s="1909"/>
      <c r="P120" s="1909"/>
      <c r="Q120" s="1909"/>
      <c r="R120" s="1909"/>
      <c r="S120" s="1909"/>
      <c r="T120" s="1909"/>
      <c r="U120" s="1909"/>
      <c r="V120" s="1909"/>
      <c r="W120" s="1909"/>
      <c r="X120" s="1909"/>
      <c r="Y120" s="1909"/>
      <c r="Z120" s="1909"/>
      <c r="AA120" s="1909"/>
      <c r="AB120" s="1909"/>
      <c r="AC120" s="1909"/>
      <c r="AD120" s="1909"/>
      <c r="AE120" s="1909"/>
      <c r="AF120" s="1909"/>
      <c r="AG120" s="1909"/>
      <c r="AH120" s="1909"/>
      <c r="AI120" s="1909"/>
      <c r="AJ120" s="1909"/>
      <c r="AK120" s="1909"/>
      <c r="AL120" s="1909"/>
      <c r="AM120" s="1909"/>
      <c r="AN120" s="1909"/>
      <c r="AO120" s="1909"/>
      <c r="AP120" s="1909"/>
      <c r="AQ120" s="1909"/>
      <c r="AR120" s="1909"/>
      <c r="AS120" s="1909"/>
      <c r="AT120" s="1909"/>
      <c r="AU120" s="1909"/>
      <c r="AV120" s="1909"/>
      <c r="AW120" s="1909"/>
      <c r="AX120" s="1909"/>
      <c r="AY120" s="1909"/>
      <c r="AZ120" s="1909"/>
      <c r="BA120" s="1909"/>
      <c r="BB120" s="1909"/>
      <c r="BC120" s="1909"/>
      <c r="BD120" s="1909"/>
      <c r="BE120" s="1909"/>
      <c r="BF120" s="1909"/>
      <c r="BG120" s="1909"/>
      <c r="BH120" s="1909"/>
      <c r="BI120" s="1909"/>
      <c r="BJ120" s="1909"/>
      <c r="BK120" s="1909"/>
      <c r="BL120" s="1909"/>
      <c r="BM120" s="1909"/>
      <c r="BN120" s="1909"/>
    </row>
    <row r="121" spans="1:66">
      <c r="A121" s="1909"/>
      <c r="B121" s="1909"/>
      <c r="C121" s="1909"/>
      <c r="D121" s="1909"/>
      <c r="E121" s="1909"/>
      <c r="F121" s="1909"/>
      <c r="G121" s="1909"/>
      <c r="H121" s="1909"/>
      <c r="I121" s="1909"/>
      <c r="J121" s="1909"/>
      <c r="K121" s="1909"/>
      <c r="L121" s="1909"/>
      <c r="M121" s="1909"/>
      <c r="N121" s="1909"/>
      <c r="O121" s="1909"/>
      <c r="P121" s="1909"/>
      <c r="Q121" s="1909"/>
      <c r="R121" s="1909"/>
      <c r="S121" s="1909"/>
      <c r="T121" s="1909"/>
      <c r="U121" s="1909"/>
      <c r="V121" s="1909"/>
      <c r="W121" s="1909"/>
      <c r="X121" s="1909"/>
      <c r="Y121" s="1909"/>
      <c r="Z121" s="1909"/>
      <c r="AA121" s="1909"/>
      <c r="AB121" s="1909"/>
      <c r="AC121" s="1909"/>
      <c r="AD121" s="1909"/>
      <c r="AE121" s="1909"/>
      <c r="AF121" s="1909"/>
      <c r="AG121" s="1909"/>
      <c r="AH121" s="1909"/>
      <c r="AI121" s="1909"/>
      <c r="AJ121" s="1909"/>
      <c r="AK121" s="1909"/>
      <c r="AL121" s="1909"/>
      <c r="AM121" s="1909"/>
      <c r="AN121" s="1909"/>
      <c r="AO121" s="1909"/>
      <c r="AP121" s="1909"/>
      <c r="AQ121" s="1909"/>
      <c r="AR121" s="1909"/>
      <c r="AS121" s="1909"/>
      <c r="AT121" s="1909"/>
      <c r="AU121" s="1909"/>
      <c r="AV121" s="1909"/>
      <c r="AW121" s="1909"/>
      <c r="AX121" s="1909"/>
      <c r="AY121" s="1909"/>
      <c r="AZ121" s="1909"/>
      <c r="BA121" s="1909"/>
      <c r="BB121" s="1909"/>
      <c r="BC121" s="1909"/>
      <c r="BD121" s="1909"/>
      <c r="BE121" s="1909"/>
      <c r="BF121" s="1909"/>
      <c r="BG121" s="1909"/>
      <c r="BH121" s="1909"/>
      <c r="BI121" s="1909"/>
      <c r="BJ121" s="1909"/>
      <c r="BK121" s="1909"/>
      <c r="BL121" s="1909"/>
      <c r="BM121" s="1909"/>
      <c r="BN121" s="1909"/>
    </row>
    <row r="122" spans="1:66">
      <c r="A122" s="1909"/>
      <c r="B122" s="1909"/>
      <c r="C122" s="1909"/>
      <c r="D122" s="1909"/>
      <c r="E122" s="1909"/>
      <c r="F122" s="1909"/>
      <c r="G122" s="1909"/>
      <c r="H122" s="1909"/>
      <c r="I122" s="1909"/>
      <c r="J122" s="1909"/>
      <c r="K122" s="1909"/>
      <c r="L122" s="1909"/>
      <c r="M122" s="1909"/>
      <c r="N122" s="1909"/>
      <c r="O122" s="1909"/>
      <c r="P122" s="1909"/>
      <c r="Q122" s="1909"/>
      <c r="R122" s="1909"/>
      <c r="S122" s="1909"/>
      <c r="T122" s="1909"/>
      <c r="U122" s="1909"/>
      <c r="V122" s="1909"/>
      <c r="W122" s="1909"/>
      <c r="X122" s="1909"/>
      <c r="Y122" s="1909"/>
      <c r="Z122" s="1909"/>
      <c r="AA122" s="1909"/>
      <c r="AB122" s="1909"/>
      <c r="AC122" s="1909"/>
      <c r="AD122" s="1909"/>
      <c r="AE122" s="1909"/>
      <c r="AF122" s="1909"/>
      <c r="AG122" s="1909"/>
      <c r="AH122" s="1909"/>
      <c r="AI122" s="1909"/>
      <c r="AJ122" s="1909"/>
      <c r="AK122" s="1909"/>
      <c r="AL122" s="1909"/>
      <c r="AM122" s="1909"/>
      <c r="AN122" s="1909"/>
      <c r="AO122" s="1909"/>
      <c r="AP122" s="1909"/>
      <c r="AQ122" s="1909"/>
      <c r="AR122" s="1909"/>
      <c r="AS122" s="1909"/>
      <c r="AT122" s="1909"/>
      <c r="AU122" s="1909"/>
      <c r="AV122" s="1909"/>
      <c r="AW122" s="1909"/>
      <c r="AX122" s="1909"/>
      <c r="AY122" s="1909"/>
      <c r="AZ122" s="1909"/>
      <c r="BA122" s="1909"/>
      <c r="BB122" s="1909"/>
      <c r="BC122" s="1909"/>
      <c r="BD122" s="1909"/>
      <c r="BE122" s="1909"/>
      <c r="BF122" s="1909"/>
      <c r="BG122" s="1909"/>
      <c r="BH122" s="1909"/>
      <c r="BI122" s="1909"/>
      <c r="BJ122" s="1909"/>
      <c r="BK122" s="1909"/>
      <c r="BL122" s="1909"/>
      <c r="BM122" s="1909"/>
      <c r="BN122" s="1909"/>
    </row>
    <row r="123" spans="1:66">
      <c r="A123" s="1909"/>
      <c r="B123" s="1909"/>
      <c r="C123" s="1909"/>
      <c r="D123" s="1909"/>
      <c r="E123" s="1909"/>
      <c r="F123" s="1909"/>
      <c r="G123" s="1909"/>
      <c r="H123" s="1909"/>
      <c r="I123" s="1909"/>
      <c r="J123" s="1909"/>
      <c r="K123" s="1909"/>
      <c r="L123" s="1909"/>
      <c r="M123" s="1909"/>
      <c r="N123" s="1909"/>
      <c r="O123" s="1909"/>
      <c r="P123" s="1909"/>
      <c r="Q123" s="1909"/>
      <c r="R123" s="1909"/>
      <c r="S123" s="1909"/>
      <c r="T123" s="1909"/>
      <c r="U123" s="1909"/>
      <c r="V123" s="1909"/>
      <c r="W123" s="1909"/>
      <c r="X123" s="1909"/>
      <c r="Y123" s="1909"/>
      <c r="Z123" s="1909"/>
      <c r="AA123" s="1909"/>
      <c r="AB123" s="1909"/>
      <c r="AC123" s="1909"/>
      <c r="AD123" s="1909"/>
      <c r="AE123" s="1909"/>
      <c r="AF123" s="1909"/>
      <c r="AG123" s="1909"/>
      <c r="AH123" s="1909"/>
      <c r="AI123" s="1909"/>
      <c r="AJ123" s="1909"/>
      <c r="AK123" s="1909"/>
      <c r="AL123" s="1909"/>
      <c r="AM123" s="1909"/>
      <c r="AN123" s="1909"/>
      <c r="AO123" s="1909"/>
      <c r="AP123" s="1909"/>
      <c r="AQ123" s="1909"/>
      <c r="AR123" s="1909"/>
      <c r="AS123" s="1909"/>
      <c r="AT123" s="1909"/>
      <c r="AU123" s="1909"/>
      <c r="AV123" s="1909"/>
      <c r="AW123" s="1909"/>
      <c r="AX123" s="1909"/>
      <c r="AY123" s="1909"/>
      <c r="AZ123" s="1909"/>
      <c r="BA123" s="1909"/>
      <c r="BB123" s="1909"/>
      <c r="BC123" s="1909"/>
      <c r="BD123" s="1909"/>
      <c r="BE123" s="1909"/>
      <c r="BF123" s="1909"/>
      <c r="BG123" s="1909"/>
      <c r="BH123" s="1909"/>
      <c r="BI123" s="1909"/>
      <c r="BJ123" s="1909"/>
      <c r="BK123" s="1909"/>
      <c r="BL123" s="1909"/>
      <c r="BM123" s="1909"/>
      <c r="BN123" s="1909"/>
    </row>
    <row r="124" spans="1:66">
      <c r="A124" s="1909"/>
      <c r="B124" s="1909"/>
      <c r="C124" s="1909"/>
      <c r="D124" s="1909"/>
      <c r="E124" s="1909"/>
      <c r="F124" s="1909"/>
      <c r="G124" s="1909"/>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c r="AD124" s="1909"/>
      <c r="AE124" s="1909"/>
      <c r="AF124" s="1909"/>
      <c r="AG124" s="1909"/>
      <c r="AH124" s="1909"/>
      <c r="AI124" s="1909"/>
      <c r="AJ124" s="1909"/>
      <c r="AK124" s="1909"/>
      <c r="AL124" s="1909"/>
      <c r="AM124" s="1909"/>
      <c r="AN124" s="1909"/>
      <c r="AO124" s="1909"/>
      <c r="AP124" s="1909"/>
      <c r="AQ124" s="1909"/>
      <c r="AR124" s="1909"/>
      <c r="AS124" s="1909"/>
      <c r="AT124" s="1909"/>
      <c r="AU124" s="1909"/>
      <c r="AV124" s="1909"/>
      <c r="AW124" s="1909"/>
      <c r="AX124" s="1909"/>
      <c r="AY124" s="1909"/>
      <c r="AZ124" s="1909"/>
      <c r="BA124" s="1909"/>
      <c r="BB124" s="1909"/>
      <c r="BC124" s="1909"/>
      <c r="BD124" s="1909"/>
      <c r="BE124" s="1909"/>
      <c r="BF124" s="1909"/>
      <c r="BG124" s="1909"/>
      <c r="BH124" s="1909"/>
      <c r="BI124" s="1909"/>
      <c r="BJ124" s="1909"/>
      <c r="BK124" s="1909"/>
      <c r="BL124" s="1909"/>
      <c r="BM124" s="1909"/>
      <c r="BN124" s="1909"/>
    </row>
    <row r="125" spans="1:66">
      <c r="A125" s="1909"/>
      <c r="B125" s="1909"/>
      <c r="C125" s="1909"/>
      <c r="D125" s="1909"/>
      <c r="E125" s="1909"/>
      <c r="F125" s="1909"/>
      <c r="G125" s="1909"/>
      <c r="H125" s="1909"/>
      <c r="I125" s="1909"/>
      <c r="J125" s="1909"/>
      <c r="K125" s="1909"/>
      <c r="L125" s="1909"/>
      <c r="M125" s="1909"/>
      <c r="N125" s="1909"/>
      <c r="O125" s="1909"/>
      <c r="P125" s="1909"/>
      <c r="Q125" s="1909"/>
      <c r="R125" s="1909"/>
      <c r="S125" s="1909"/>
      <c r="T125" s="1909"/>
      <c r="U125" s="1909"/>
      <c r="V125" s="1909"/>
      <c r="W125" s="1909"/>
      <c r="X125" s="1909"/>
      <c r="Y125" s="1909"/>
      <c r="Z125" s="1909"/>
      <c r="AA125" s="1909"/>
      <c r="AB125" s="1909"/>
      <c r="AC125" s="1909"/>
      <c r="AD125" s="1909"/>
      <c r="AE125" s="1909"/>
      <c r="AF125" s="1909"/>
      <c r="AG125" s="1909"/>
      <c r="AH125" s="1909"/>
      <c r="AI125" s="1909"/>
      <c r="AJ125" s="1909"/>
      <c r="AK125" s="1909"/>
      <c r="AL125" s="1909"/>
      <c r="AM125" s="1909"/>
      <c r="AN125" s="1909"/>
      <c r="AO125" s="1909"/>
      <c r="AP125" s="1909"/>
      <c r="AQ125" s="1909"/>
      <c r="AR125" s="1909"/>
      <c r="AS125" s="1909"/>
      <c r="AT125" s="1909"/>
      <c r="AU125" s="1909"/>
      <c r="AV125" s="1909"/>
      <c r="AW125" s="1909"/>
      <c r="AX125" s="1909"/>
      <c r="AY125" s="1909"/>
      <c r="AZ125" s="1909"/>
      <c r="BA125" s="1909"/>
      <c r="BB125" s="1909"/>
      <c r="BC125" s="1909"/>
      <c r="BD125" s="1909"/>
      <c r="BE125" s="1909"/>
      <c r="BF125" s="1909"/>
      <c r="BG125" s="1909"/>
      <c r="BH125" s="1909"/>
      <c r="BI125" s="1909"/>
      <c r="BJ125" s="1909"/>
      <c r="BK125" s="1909"/>
      <c r="BL125" s="1909"/>
      <c r="BM125" s="1909"/>
      <c r="BN125" s="1909"/>
    </row>
    <row r="126" spans="1:66">
      <c r="A126" s="1909"/>
      <c r="B126" s="1909"/>
      <c r="C126" s="1909"/>
      <c r="D126" s="1909"/>
      <c r="E126" s="1909"/>
      <c r="F126" s="1909"/>
      <c r="G126" s="1909"/>
      <c r="H126" s="1909"/>
      <c r="I126" s="1909"/>
      <c r="J126" s="1909"/>
      <c r="K126" s="1909"/>
      <c r="L126" s="1909"/>
      <c r="M126" s="1909"/>
      <c r="N126" s="1909"/>
      <c r="O126" s="1909"/>
      <c r="P126" s="1909"/>
      <c r="Q126" s="1909"/>
      <c r="R126" s="1909"/>
      <c r="S126" s="1909"/>
      <c r="T126" s="1909"/>
      <c r="U126" s="1909"/>
      <c r="V126" s="1909"/>
      <c r="W126" s="1909"/>
      <c r="X126" s="1909"/>
      <c r="Y126" s="1909"/>
      <c r="Z126" s="1909"/>
      <c r="AA126" s="1909"/>
      <c r="AB126" s="1909"/>
      <c r="AC126" s="1909"/>
      <c r="AD126" s="1909"/>
      <c r="AE126" s="1909"/>
      <c r="AF126" s="1909"/>
      <c r="AG126" s="1909"/>
      <c r="AH126" s="1909"/>
      <c r="AI126" s="1909"/>
      <c r="AJ126" s="1909"/>
      <c r="AK126" s="1909"/>
      <c r="AL126" s="1909"/>
      <c r="AM126" s="1909"/>
      <c r="AN126" s="1909"/>
      <c r="AO126" s="1909"/>
      <c r="AP126" s="1909"/>
      <c r="AQ126" s="1909"/>
      <c r="AR126" s="1909"/>
      <c r="AS126" s="1909"/>
      <c r="AT126" s="1909"/>
      <c r="AU126" s="1909"/>
      <c r="AV126" s="1909"/>
      <c r="AW126" s="1909"/>
      <c r="AX126" s="1909"/>
      <c r="AY126" s="1909"/>
      <c r="AZ126" s="1909"/>
      <c r="BA126" s="1909"/>
      <c r="BB126" s="1909"/>
      <c r="BC126" s="1909"/>
      <c r="BD126" s="1909"/>
      <c r="BE126" s="1909"/>
      <c r="BF126" s="1909"/>
      <c r="BG126" s="1909"/>
      <c r="BH126" s="1909"/>
      <c r="BI126" s="1909"/>
      <c r="BJ126" s="1909"/>
      <c r="BK126" s="1909"/>
      <c r="BL126" s="1909"/>
      <c r="BM126" s="1909"/>
      <c r="BN126" s="1909"/>
    </row>
    <row r="127" spans="1:66">
      <c r="A127" s="1909"/>
      <c r="B127" s="1909"/>
      <c r="C127" s="1909"/>
      <c r="D127" s="1909"/>
      <c r="E127" s="1909"/>
      <c r="F127" s="1909"/>
      <c r="G127" s="1909"/>
      <c r="H127" s="1909"/>
      <c r="I127" s="1909"/>
      <c r="J127" s="1909"/>
      <c r="K127" s="1909"/>
      <c r="L127" s="1909"/>
      <c r="M127" s="1909"/>
      <c r="N127" s="1909"/>
      <c r="O127" s="1909"/>
      <c r="P127" s="1909"/>
      <c r="Q127" s="1909"/>
      <c r="R127" s="1909"/>
      <c r="S127" s="1909"/>
      <c r="T127" s="1909"/>
      <c r="U127" s="1909"/>
      <c r="V127" s="1909"/>
      <c r="W127" s="1909"/>
      <c r="X127" s="1909"/>
      <c r="Y127" s="1909"/>
      <c r="Z127" s="1909"/>
      <c r="AA127" s="1909"/>
      <c r="AB127" s="1909"/>
      <c r="AC127" s="1909"/>
      <c r="AD127" s="1909"/>
      <c r="AE127" s="1909"/>
      <c r="AF127" s="1909"/>
      <c r="AG127" s="1909"/>
      <c r="AH127" s="1909"/>
      <c r="AI127" s="1909"/>
      <c r="AJ127" s="1909"/>
      <c r="AK127" s="1909"/>
      <c r="AL127" s="1909"/>
      <c r="AM127" s="1909"/>
      <c r="AN127" s="1909"/>
      <c r="AO127" s="1909"/>
      <c r="AP127" s="1909"/>
      <c r="AQ127" s="1909"/>
      <c r="AR127" s="1909"/>
      <c r="AS127" s="1909"/>
      <c r="AT127" s="1909"/>
      <c r="AU127" s="1909"/>
      <c r="AV127" s="1909"/>
      <c r="AW127" s="1909"/>
      <c r="AX127" s="1909"/>
      <c r="AY127" s="1909"/>
      <c r="AZ127" s="1909"/>
      <c r="BA127" s="1909"/>
      <c r="BB127" s="1909"/>
      <c r="BC127" s="1909"/>
      <c r="BD127" s="1909"/>
      <c r="BE127" s="1909"/>
      <c r="BF127" s="1909"/>
      <c r="BG127" s="1909"/>
      <c r="BH127" s="1909"/>
      <c r="BI127" s="1909"/>
      <c r="BJ127" s="1909"/>
      <c r="BK127" s="1909"/>
      <c r="BL127" s="1909"/>
      <c r="BM127" s="1909"/>
      <c r="BN127" s="1909"/>
    </row>
    <row r="128" spans="1:66">
      <c r="A128" s="1909"/>
      <c r="B128" s="1909"/>
      <c r="C128" s="1909"/>
      <c r="D128" s="1909"/>
      <c r="E128" s="1909"/>
      <c r="F128" s="1909"/>
      <c r="G128" s="1909"/>
      <c r="H128" s="1909"/>
      <c r="I128" s="1909"/>
      <c r="J128" s="1909"/>
      <c r="K128" s="1909"/>
      <c r="L128" s="1909"/>
      <c r="M128" s="1909"/>
      <c r="N128" s="1909"/>
      <c r="O128" s="1909"/>
      <c r="P128" s="1909"/>
      <c r="Q128" s="1909"/>
      <c r="R128" s="1909"/>
      <c r="S128" s="1909"/>
      <c r="T128" s="1909"/>
      <c r="U128" s="1909"/>
      <c r="V128" s="1909"/>
      <c r="W128" s="1909"/>
      <c r="X128" s="1909"/>
      <c r="Y128" s="1909"/>
      <c r="Z128" s="1909"/>
      <c r="AA128" s="1909"/>
      <c r="AB128" s="1909"/>
      <c r="AC128" s="1909"/>
      <c r="AD128" s="1909"/>
      <c r="AE128" s="1909"/>
      <c r="AF128" s="1909"/>
      <c r="AG128" s="1909"/>
      <c r="AH128" s="1909"/>
      <c r="AI128" s="1909"/>
      <c r="AJ128" s="1909"/>
      <c r="AK128" s="1909"/>
      <c r="AL128" s="1909"/>
      <c r="AM128" s="1909"/>
      <c r="AN128" s="1909"/>
      <c r="AO128" s="1909"/>
      <c r="AP128" s="1909"/>
      <c r="AQ128" s="1909"/>
      <c r="AR128" s="1909"/>
      <c r="AS128" s="1909"/>
      <c r="AT128" s="1909"/>
      <c r="AU128" s="1909"/>
      <c r="AV128" s="1909"/>
      <c r="AW128" s="1909"/>
      <c r="AX128" s="1909"/>
      <c r="AY128" s="1909"/>
      <c r="AZ128" s="1909"/>
      <c r="BA128" s="1909"/>
      <c r="BB128" s="1909"/>
      <c r="BC128" s="1909"/>
      <c r="BD128" s="1909"/>
      <c r="BE128" s="1909"/>
      <c r="BF128" s="1909"/>
      <c r="BG128" s="1909"/>
      <c r="BH128" s="1909"/>
      <c r="BI128" s="1909"/>
      <c r="BJ128" s="1909"/>
      <c r="BK128" s="1909"/>
      <c r="BL128" s="1909"/>
      <c r="BM128" s="1909"/>
      <c r="BN128" s="1909"/>
    </row>
    <row r="129" spans="1:66">
      <c r="A129" s="1909"/>
      <c r="B129" s="1909"/>
      <c r="C129" s="1909"/>
      <c r="D129" s="1909"/>
      <c r="E129" s="1909"/>
      <c r="F129" s="1909"/>
      <c r="G129" s="1909"/>
      <c r="H129" s="1909"/>
      <c r="I129" s="1909"/>
      <c r="J129" s="1909"/>
      <c r="K129" s="1909"/>
      <c r="L129" s="1909"/>
      <c r="M129" s="1909"/>
      <c r="N129" s="1909"/>
      <c r="O129" s="1909"/>
      <c r="P129" s="1909"/>
      <c r="Q129" s="1909"/>
      <c r="R129" s="1909"/>
      <c r="S129" s="1909"/>
      <c r="T129" s="1909"/>
      <c r="U129" s="1909"/>
      <c r="V129" s="1909"/>
      <c r="W129" s="1909"/>
      <c r="X129" s="1909"/>
      <c r="Y129" s="1909"/>
      <c r="Z129" s="1909"/>
      <c r="AA129" s="1909"/>
      <c r="AB129" s="1909"/>
      <c r="AC129" s="1909"/>
      <c r="AD129" s="1909"/>
      <c r="AE129" s="1909"/>
      <c r="AF129" s="1909"/>
      <c r="AG129" s="1909"/>
      <c r="AH129" s="1909"/>
      <c r="AI129" s="1909"/>
      <c r="AJ129" s="1909"/>
      <c r="AK129" s="1909"/>
      <c r="AL129" s="1909"/>
      <c r="AM129" s="1909"/>
      <c r="AN129" s="1909"/>
      <c r="AO129" s="1909"/>
      <c r="AP129" s="1909"/>
      <c r="AQ129" s="1909"/>
      <c r="AR129" s="1909"/>
      <c r="AS129" s="1909"/>
      <c r="AT129" s="1909"/>
      <c r="AU129" s="1909"/>
      <c r="AV129" s="1909"/>
      <c r="AW129" s="1909"/>
      <c r="AX129" s="1909"/>
      <c r="AY129" s="1909"/>
      <c r="AZ129" s="1909"/>
      <c r="BA129" s="1909"/>
      <c r="BB129" s="1909"/>
      <c r="BC129" s="1909"/>
      <c r="BD129" s="1909"/>
      <c r="BE129" s="1909"/>
      <c r="BF129" s="1909"/>
      <c r="BG129" s="1909"/>
      <c r="BH129" s="1909"/>
      <c r="BI129" s="1909"/>
      <c r="BJ129" s="1909"/>
      <c r="BK129" s="1909"/>
      <c r="BL129" s="1909"/>
      <c r="BM129" s="1909"/>
      <c r="BN129" s="1909"/>
    </row>
    <row r="130" spans="1:66">
      <c r="A130" s="1909"/>
      <c r="B130" s="1909"/>
      <c r="C130" s="1909"/>
      <c r="D130" s="1909"/>
      <c r="E130" s="1909"/>
      <c r="F130" s="1909"/>
      <c r="G130" s="1909"/>
      <c r="H130" s="1909"/>
      <c r="I130" s="1909"/>
      <c r="J130" s="1909"/>
      <c r="K130" s="1909"/>
      <c r="L130" s="1909"/>
      <c r="M130" s="1909"/>
      <c r="N130" s="1909"/>
      <c r="O130" s="1909"/>
      <c r="P130" s="1909"/>
      <c r="Q130" s="1909"/>
      <c r="R130" s="1909"/>
      <c r="S130" s="1909"/>
      <c r="T130" s="1909"/>
      <c r="U130" s="1909"/>
      <c r="V130" s="1909"/>
      <c r="W130" s="1909"/>
      <c r="X130" s="1909"/>
      <c r="Y130" s="1909"/>
      <c r="Z130" s="1909"/>
      <c r="AA130" s="1909"/>
      <c r="AB130" s="1909"/>
      <c r="AC130" s="1909"/>
      <c r="AD130" s="1909"/>
      <c r="AE130" s="1909"/>
      <c r="AF130" s="1909"/>
      <c r="AG130" s="1909"/>
      <c r="AH130" s="1909"/>
      <c r="AI130" s="1909"/>
      <c r="AJ130" s="1909"/>
      <c r="AK130" s="1909"/>
      <c r="AL130" s="1909"/>
      <c r="AM130" s="1909"/>
      <c r="AN130" s="1909"/>
      <c r="AO130" s="1909"/>
      <c r="AP130" s="1909"/>
      <c r="AQ130" s="1909"/>
      <c r="AR130" s="1909"/>
      <c r="AS130" s="1909"/>
      <c r="AT130" s="1909"/>
      <c r="AU130" s="1909"/>
      <c r="AV130" s="1909"/>
      <c r="AW130" s="1909"/>
      <c r="AX130" s="1909"/>
      <c r="AY130" s="1909"/>
      <c r="AZ130" s="1909"/>
      <c r="BA130" s="1909"/>
      <c r="BB130" s="1909"/>
      <c r="BC130" s="1909"/>
      <c r="BD130" s="1909"/>
      <c r="BE130" s="1909"/>
      <c r="BF130" s="1909"/>
      <c r="BG130" s="1909"/>
      <c r="BH130" s="1909"/>
      <c r="BI130" s="1909"/>
      <c r="BJ130" s="1909"/>
      <c r="BK130" s="1909"/>
      <c r="BL130" s="1909"/>
      <c r="BM130" s="1909"/>
      <c r="BN130" s="1909"/>
    </row>
    <row r="131" spans="1:66">
      <c r="A131" s="1909"/>
      <c r="B131" s="1909"/>
      <c r="C131" s="1909"/>
      <c r="D131" s="1909"/>
      <c r="E131" s="1909"/>
      <c r="F131" s="1909"/>
      <c r="G131" s="1909"/>
      <c r="H131" s="1909"/>
      <c r="I131" s="1909"/>
      <c r="J131" s="1909"/>
      <c r="K131" s="1909"/>
      <c r="L131" s="1909"/>
      <c r="M131" s="1909"/>
      <c r="N131" s="1909"/>
      <c r="O131" s="1909"/>
      <c r="P131" s="1909"/>
      <c r="Q131" s="1909"/>
      <c r="R131" s="1909"/>
      <c r="S131" s="1909"/>
      <c r="T131" s="1909"/>
      <c r="U131" s="1909"/>
      <c r="V131" s="1909"/>
      <c r="W131" s="1909"/>
      <c r="X131" s="1909"/>
      <c r="Y131" s="1909"/>
      <c r="Z131" s="1909"/>
      <c r="AA131" s="1909"/>
      <c r="AB131" s="1909"/>
      <c r="AC131" s="1909"/>
      <c r="AD131" s="1909"/>
      <c r="AE131" s="1909"/>
      <c r="AF131" s="1909"/>
      <c r="AG131" s="1909"/>
      <c r="AH131" s="1909"/>
      <c r="AI131" s="1909"/>
      <c r="AJ131" s="1909"/>
      <c r="AK131" s="1909"/>
      <c r="AL131" s="1909"/>
      <c r="AM131" s="1909"/>
      <c r="AN131" s="1909"/>
      <c r="AO131" s="1909"/>
      <c r="AP131" s="1909"/>
      <c r="AQ131" s="1909"/>
      <c r="AR131" s="1909"/>
      <c r="AS131" s="1909"/>
      <c r="AT131" s="1909"/>
      <c r="AU131" s="1909"/>
      <c r="AV131" s="1909"/>
      <c r="AW131" s="1909"/>
      <c r="AX131" s="1909"/>
      <c r="AY131" s="1909"/>
      <c r="AZ131" s="1909"/>
      <c r="BA131" s="1909"/>
      <c r="BB131" s="1909"/>
      <c r="BC131" s="1909"/>
      <c r="BD131" s="1909"/>
      <c r="BE131" s="1909"/>
      <c r="BF131" s="1909"/>
      <c r="BG131" s="1909"/>
      <c r="BH131" s="1909"/>
      <c r="BI131" s="1909"/>
      <c r="BJ131" s="1909"/>
      <c r="BK131" s="1909"/>
      <c r="BL131" s="1909"/>
      <c r="BM131" s="1909"/>
      <c r="BN131" s="1909"/>
    </row>
    <row r="132" spans="1:66">
      <c r="A132" s="1909"/>
      <c r="B132" s="1909"/>
      <c r="C132" s="1909"/>
      <c r="D132" s="1909"/>
      <c r="E132" s="1909"/>
      <c r="F132" s="1909"/>
      <c r="G132" s="1909"/>
      <c r="H132" s="1909"/>
      <c r="I132" s="1909"/>
      <c r="J132" s="1909"/>
      <c r="K132" s="1909"/>
      <c r="L132" s="1909"/>
      <c r="M132" s="1909"/>
      <c r="N132" s="1909"/>
      <c r="O132" s="1909"/>
      <c r="P132" s="1909"/>
      <c r="Q132" s="1909"/>
      <c r="R132" s="1909"/>
      <c r="S132" s="1909"/>
      <c r="T132" s="1909"/>
      <c r="U132" s="1909"/>
      <c r="V132" s="1909"/>
      <c r="W132" s="1909"/>
      <c r="X132" s="1909"/>
      <c r="Y132" s="1909"/>
      <c r="Z132" s="1909"/>
      <c r="AA132" s="1909"/>
      <c r="AB132" s="1909"/>
      <c r="AC132" s="1909"/>
      <c r="AD132" s="1909"/>
      <c r="AE132" s="1909"/>
      <c r="AF132" s="1909"/>
      <c r="AG132" s="1909"/>
      <c r="AH132" s="1909"/>
      <c r="AI132" s="1909"/>
      <c r="AJ132" s="1909"/>
      <c r="AK132" s="1909"/>
      <c r="AL132" s="1909"/>
      <c r="AM132" s="1909"/>
      <c r="AN132" s="1909"/>
      <c r="AO132" s="1909"/>
      <c r="AP132" s="1909"/>
      <c r="AQ132" s="1909"/>
      <c r="AR132" s="1909"/>
      <c r="AS132" s="1909"/>
      <c r="AT132" s="1909"/>
      <c r="AU132" s="1909"/>
      <c r="AV132" s="1909"/>
      <c r="AW132" s="1909"/>
      <c r="AX132" s="1909"/>
      <c r="AY132" s="1909"/>
      <c r="AZ132" s="1909"/>
      <c r="BA132" s="1909"/>
      <c r="BB132" s="1909"/>
      <c r="BC132" s="1909"/>
      <c r="BD132" s="1909"/>
      <c r="BE132" s="1909"/>
      <c r="BF132" s="1909"/>
      <c r="BG132" s="1909"/>
      <c r="BH132" s="1909"/>
      <c r="BI132" s="1909"/>
      <c r="BJ132" s="1909"/>
      <c r="BK132" s="1909"/>
      <c r="BL132" s="1909"/>
      <c r="BM132" s="1909"/>
      <c r="BN132" s="1909"/>
    </row>
    <row r="133" spans="1:66">
      <c r="A133" s="1909"/>
      <c r="B133" s="1909"/>
      <c r="C133" s="1909"/>
      <c r="D133" s="1909"/>
      <c r="E133" s="1909"/>
      <c r="F133" s="1909"/>
      <c r="G133" s="1909"/>
      <c r="H133" s="1909"/>
      <c r="I133" s="1909"/>
      <c r="J133" s="1909"/>
      <c r="K133" s="1909"/>
      <c r="L133" s="1909"/>
      <c r="M133" s="1909"/>
      <c r="N133" s="1909"/>
      <c r="O133" s="1909"/>
      <c r="P133" s="1909"/>
      <c r="Q133" s="1909"/>
      <c r="R133" s="1909"/>
      <c r="S133" s="1909"/>
      <c r="T133" s="1909"/>
      <c r="U133" s="1909"/>
      <c r="V133" s="1909"/>
      <c r="W133" s="1909"/>
      <c r="X133" s="1909"/>
      <c r="Y133" s="1909"/>
      <c r="Z133" s="1909"/>
      <c r="AA133" s="1909"/>
      <c r="AB133" s="1909"/>
      <c r="AC133" s="1909"/>
      <c r="AD133" s="1909"/>
      <c r="AE133" s="1909"/>
      <c r="AF133" s="1909"/>
      <c r="AG133" s="1909"/>
      <c r="AH133" s="1909"/>
      <c r="AI133" s="1909"/>
      <c r="AJ133" s="1909"/>
      <c r="AK133" s="1909"/>
      <c r="AL133" s="1909"/>
      <c r="AM133" s="1909"/>
      <c r="AN133" s="1909"/>
      <c r="AO133" s="1909"/>
      <c r="AP133" s="1909"/>
      <c r="AQ133" s="1909"/>
      <c r="AR133" s="1909"/>
      <c r="AS133" s="1909"/>
      <c r="AT133" s="1909"/>
      <c r="AU133" s="1909"/>
      <c r="AV133" s="1909"/>
      <c r="AW133" s="1909"/>
      <c r="AX133" s="1909"/>
      <c r="AY133" s="1909"/>
      <c r="AZ133" s="1909"/>
      <c r="BA133" s="1909"/>
      <c r="BB133" s="1909"/>
      <c r="BC133" s="1909"/>
      <c r="BD133" s="1909"/>
      <c r="BE133" s="1909"/>
      <c r="BF133" s="1909"/>
      <c r="BG133" s="1909"/>
      <c r="BH133" s="1909"/>
      <c r="BI133" s="1909"/>
      <c r="BJ133" s="1909"/>
      <c r="BK133" s="1909"/>
      <c r="BL133" s="1909"/>
      <c r="BM133" s="1909"/>
      <c r="BN133" s="1909"/>
    </row>
    <row r="134" spans="1:66">
      <c r="A134" s="1909"/>
      <c r="B134" s="1909"/>
      <c r="C134" s="1909"/>
      <c r="D134" s="1909"/>
      <c r="E134" s="1909"/>
      <c r="F134" s="1909"/>
      <c r="G134" s="1909"/>
      <c r="H134" s="1909"/>
      <c r="I134" s="1909"/>
      <c r="J134" s="1909"/>
      <c r="K134" s="1909"/>
      <c r="L134" s="1909"/>
      <c r="M134" s="1909"/>
      <c r="N134" s="1909"/>
      <c r="O134" s="1909"/>
      <c r="P134" s="1909"/>
      <c r="Q134" s="1909"/>
      <c r="R134" s="1909"/>
      <c r="S134" s="1909"/>
      <c r="T134" s="1909"/>
      <c r="U134" s="1909"/>
      <c r="V134" s="1909"/>
      <c r="W134" s="1909"/>
      <c r="X134" s="1909"/>
      <c r="Y134" s="1909"/>
      <c r="Z134" s="1909"/>
      <c r="AA134" s="1909"/>
      <c r="AB134" s="1909"/>
      <c r="AC134" s="1909"/>
      <c r="AD134" s="1909"/>
      <c r="AE134" s="1909"/>
      <c r="AF134" s="1909"/>
      <c r="AG134" s="1909"/>
      <c r="AH134" s="1909"/>
      <c r="AI134" s="1909"/>
      <c r="AJ134" s="1909"/>
      <c r="AK134" s="1909"/>
      <c r="AL134" s="1909"/>
      <c r="AM134" s="1909"/>
      <c r="AN134" s="1909"/>
      <c r="AO134" s="1909"/>
      <c r="AP134" s="1909"/>
      <c r="AQ134" s="1909"/>
      <c r="AR134" s="1909"/>
      <c r="AS134" s="1909"/>
      <c r="AT134" s="1909"/>
      <c r="AU134" s="1909"/>
      <c r="AV134" s="1909"/>
      <c r="AW134" s="1909"/>
      <c r="AX134" s="1909"/>
      <c r="AY134" s="1909"/>
      <c r="AZ134" s="1909"/>
      <c r="BA134" s="1909"/>
      <c r="BB134" s="1909"/>
      <c r="BC134" s="1909"/>
      <c r="BD134" s="1909"/>
      <c r="BE134" s="1909"/>
      <c r="BF134" s="1909"/>
      <c r="BG134" s="1909"/>
      <c r="BH134" s="1909"/>
      <c r="BI134" s="1909"/>
      <c r="BJ134" s="1909"/>
      <c r="BK134" s="1909"/>
      <c r="BL134" s="1909"/>
      <c r="BM134" s="1909"/>
      <c r="BN134" s="1909"/>
    </row>
    <row r="135" spans="1:66">
      <c r="A135" s="1909"/>
      <c r="B135" s="1909"/>
      <c r="C135" s="1909"/>
      <c r="D135" s="1909"/>
      <c r="E135" s="1909"/>
      <c r="F135" s="1909"/>
      <c r="G135" s="1909"/>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c r="AD135" s="1909"/>
      <c r="AE135" s="1909"/>
      <c r="AF135" s="1909"/>
      <c r="AG135" s="1909"/>
      <c r="AH135" s="1909"/>
      <c r="AI135" s="1909"/>
      <c r="AJ135" s="1909"/>
      <c r="AK135" s="1909"/>
      <c r="AL135" s="1909"/>
      <c r="AM135" s="1909"/>
      <c r="AN135" s="1909"/>
      <c r="AO135" s="1909"/>
      <c r="AP135" s="1909"/>
      <c r="AQ135" s="1909"/>
      <c r="AR135" s="1909"/>
      <c r="AS135" s="1909"/>
      <c r="AT135" s="1909"/>
      <c r="AU135" s="1909"/>
      <c r="AV135" s="1909"/>
      <c r="AW135" s="1909"/>
      <c r="AX135" s="1909"/>
      <c r="AY135" s="1909"/>
      <c r="AZ135" s="1909"/>
      <c r="BA135" s="1909"/>
      <c r="BB135" s="1909"/>
      <c r="BC135" s="1909"/>
      <c r="BD135" s="1909"/>
      <c r="BE135" s="1909"/>
      <c r="BF135" s="1909"/>
      <c r="BG135" s="1909"/>
      <c r="BH135" s="1909"/>
      <c r="BI135" s="1909"/>
      <c r="BJ135" s="1909"/>
      <c r="BK135" s="1909"/>
      <c r="BL135" s="1909"/>
      <c r="BM135" s="1909"/>
      <c r="BN135" s="1909"/>
    </row>
    <row r="136" spans="1:66">
      <c r="A136" s="1909"/>
      <c r="B136" s="1909"/>
      <c r="C136" s="1909"/>
      <c r="D136" s="1909"/>
      <c r="E136" s="1909"/>
      <c r="F136" s="1909"/>
      <c r="G136" s="1909"/>
      <c r="H136" s="1909"/>
      <c r="I136" s="1909"/>
      <c r="J136" s="1909"/>
      <c r="K136" s="1909"/>
      <c r="L136" s="1909"/>
      <c r="M136" s="1909"/>
      <c r="N136" s="1909"/>
      <c r="O136" s="1909"/>
      <c r="P136" s="1909"/>
      <c r="Q136" s="1909"/>
      <c r="R136" s="1909"/>
      <c r="S136" s="1909"/>
      <c r="T136" s="1909"/>
      <c r="U136" s="1909"/>
      <c r="V136" s="1909"/>
      <c r="W136" s="1909"/>
      <c r="X136" s="1909"/>
      <c r="Y136" s="1909"/>
      <c r="Z136" s="1909"/>
      <c r="AA136" s="1909"/>
      <c r="AB136" s="1909"/>
      <c r="AC136" s="1909"/>
      <c r="AD136" s="1909"/>
      <c r="AE136" s="1909"/>
      <c r="AF136" s="1909"/>
      <c r="AG136" s="1909"/>
      <c r="AH136" s="1909"/>
      <c r="AI136" s="1909"/>
      <c r="AJ136" s="1909"/>
      <c r="AK136" s="1909"/>
      <c r="AL136" s="1909"/>
      <c r="AM136" s="1909"/>
      <c r="AN136" s="1909"/>
      <c r="AO136" s="1909"/>
      <c r="AP136" s="1909"/>
      <c r="AQ136" s="1909"/>
      <c r="AR136" s="1909"/>
      <c r="AS136" s="1909"/>
      <c r="AT136" s="1909"/>
      <c r="AU136" s="1909"/>
      <c r="AV136" s="1909"/>
      <c r="AW136" s="1909"/>
      <c r="AX136" s="1909"/>
      <c r="AY136" s="1909"/>
      <c r="AZ136" s="1909"/>
      <c r="BA136" s="1909"/>
      <c r="BB136" s="1909"/>
      <c r="BC136" s="1909"/>
      <c r="BD136" s="1909"/>
      <c r="BE136" s="1909"/>
      <c r="BF136" s="1909"/>
      <c r="BG136" s="1909"/>
      <c r="BH136" s="1909"/>
      <c r="BI136" s="1909"/>
      <c r="BJ136" s="1909"/>
      <c r="BK136" s="1909"/>
      <c r="BL136" s="1909"/>
      <c r="BM136" s="1909"/>
      <c r="BN136" s="1909"/>
    </row>
    <row r="137" spans="1:66">
      <c r="A137" s="1909"/>
      <c r="B137" s="1909"/>
      <c r="C137" s="1909"/>
      <c r="D137" s="1909"/>
      <c r="E137" s="1909"/>
      <c r="F137" s="1909"/>
      <c r="G137" s="1909"/>
      <c r="H137" s="1909"/>
      <c r="I137" s="1909"/>
      <c r="J137" s="1909"/>
      <c r="K137" s="1909"/>
      <c r="L137" s="1909"/>
      <c r="M137" s="1909"/>
      <c r="N137" s="1909"/>
      <c r="O137" s="1909"/>
      <c r="P137" s="1909"/>
      <c r="Q137" s="1909"/>
      <c r="R137" s="1909"/>
      <c r="S137" s="1909"/>
      <c r="T137" s="1909"/>
      <c r="U137" s="1909"/>
      <c r="V137" s="1909"/>
      <c r="W137" s="1909"/>
      <c r="X137" s="1909"/>
      <c r="Y137" s="1909"/>
      <c r="Z137" s="1909"/>
      <c r="AA137" s="1909"/>
      <c r="AB137" s="1909"/>
      <c r="AC137" s="1909"/>
      <c r="AD137" s="1909"/>
      <c r="AE137" s="1909"/>
      <c r="AF137" s="1909"/>
      <c r="AG137" s="1909"/>
      <c r="AH137" s="1909"/>
      <c r="AI137" s="1909"/>
      <c r="AJ137" s="1909"/>
      <c r="AK137" s="1909"/>
      <c r="AL137" s="1909"/>
      <c r="AM137" s="1909"/>
      <c r="AN137" s="1909"/>
      <c r="AO137" s="1909"/>
      <c r="AP137" s="1909"/>
      <c r="AQ137" s="1909"/>
      <c r="AR137" s="1909"/>
      <c r="AS137" s="1909"/>
      <c r="AT137" s="1909"/>
      <c r="AU137" s="1909"/>
      <c r="AV137" s="1909"/>
      <c r="AW137" s="1909"/>
      <c r="AX137" s="1909"/>
      <c r="AY137" s="1909"/>
      <c r="AZ137" s="1909"/>
      <c r="BA137" s="1909"/>
      <c r="BB137" s="1909"/>
      <c r="BC137" s="1909"/>
      <c r="BD137" s="1909"/>
      <c r="BE137" s="1909"/>
      <c r="BF137" s="1909"/>
      <c r="BG137" s="1909"/>
      <c r="BH137" s="1909"/>
      <c r="BI137" s="1909"/>
      <c r="BJ137" s="1909"/>
      <c r="BK137" s="1909"/>
      <c r="BL137" s="1909"/>
      <c r="BM137" s="1909"/>
      <c r="BN137" s="1909"/>
    </row>
    <row r="138" spans="1:66">
      <c r="A138" s="1909"/>
      <c r="B138" s="1909"/>
      <c r="C138" s="1909"/>
      <c r="D138" s="1909"/>
      <c r="E138" s="1909"/>
      <c r="F138" s="1909"/>
      <c r="G138" s="1909"/>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c r="AD138" s="1909"/>
      <c r="AE138" s="1909"/>
      <c r="AF138" s="1909"/>
      <c r="AG138" s="1909"/>
      <c r="AH138" s="1909"/>
      <c r="AI138" s="1909"/>
      <c r="AJ138" s="1909"/>
      <c r="AK138" s="1909"/>
      <c r="AL138" s="1909"/>
      <c r="AM138" s="1909"/>
      <c r="AN138" s="1909"/>
      <c r="AO138" s="1909"/>
      <c r="AP138" s="1909"/>
      <c r="AQ138" s="1909"/>
      <c r="AR138" s="1909"/>
      <c r="AS138" s="1909"/>
      <c r="AT138" s="1909"/>
      <c r="AU138" s="1909"/>
      <c r="AV138" s="1909"/>
      <c r="AW138" s="1909"/>
      <c r="AX138" s="1909"/>
      <c r="AY138" s="1909"/>
      <c r="AZ138" s="1909"/>
      <c r="BA138" s="1909"/>
      <c r="BB138" s="1909"/>
      <c r="BC138" s="1909"/>
      <c r="BD138" s="1909"/>
      <c r="BE138" s="1909"/>
      <c r="BF138" s="1909"/>
      <c r="BG138" s="1909"/>
      <c r="BH138" s="1909"/>
      <c r="BI138" s="1909"/>
      <c r="BJ138" s="1909"/>
      <c r="BK138" s="1909"/>
      <c r="BL138" s="1909"/>
      <c r="BM138" s="1909"/>
      <c r="BN138" s="1909"/>
    </row>
    <row r="139" spans="1:66">
      <c r="A139" s="1909"/>
      <c r="B139" s="1909"/>
      <c r="C139" s="1909"/>
      <c r="D139" s="1909"/>
      <c r="E139" s="1909"/>
      <c r="F139" s="1909"/>
      <c r="G139" s="1909"/>
      <c r="H139" s="1909"/>
      <c r="I139" s="1909"/>
      <c r="J139" s="1909"/>
      <c r="K139" s="1909"/>
      <c r="L139" s="1909"/>
      <c r="M139" s="1909"/>
      <c r="N139" s="1909"/>
      <c r="O139" s="1909"/>
      <c r="P139" s="1909"/>
      <c r="Q139" s="1909"/>
      <c r="R139" s="1909"/>
      <c r="S139" s="1909"/>
      <c r="T139" s="1909"/>
      <c r="U139" s="1909"/>
      <c r="V139" s="1909"/>
      <c r="W139" s="1909"/>
      <c r="X139" s="1909"/>
      <c r="Y139" s="1909"/>
      <c r="Z139" s="1909"/>
      <c r="AA139" s="1909"/>
      <c r="AB139" s="1909"/>
      <c r="AC139" s="1909"/>
      <c r="AD139" s="1909"/>
      <c r="AE139" s="1909"/>
      <c r="AF139" s="1909"/>
      <c r="AG139" s="1909"/>
      <c r="AH139" s="1909"/>
      <c r="AI139" s="1909"/>
      <c r="AJ139" s="1909"/>
      <c r="AK139" s="1909"/>
      <c r="AL139" s="1909"/>
      <c r="AM139" s="1909"/>
      <c r="AN139" s="1909"/>
      <c r="AO139" s="1909"/>
      <c r="AP139" s="1909"/>
      <c r="AQ139" s="1909"/>
      <c r="AR139" s="1909"/>
      <c r="AS139" s="1909"/>
      <c r="AT139" s="1909"/>
      <c r="AU139" s="1909"/>
      <c r="AV139" s="1909"/>
      <c r="AW139" s="1909"/>
      <c r="AX139" s="1909"/>
      <c r="AY139" s="1909"/>
      <c r="AZ139" s="1909"/>
      <c r="BA139" s="1909"/>
      <c r="BB139" s="1909"/>
      <c r="BC139" s="1909"/>
      <c r="BD139" s="1909"/>
      <c r="BE139" s="1909"/>
      <c r="BF139" s="1909"/>
      <c r="BG139" s="1909"/>
      <c r="BH139" s="1909"/>
      <c r="BI139" s="1909"/>
      <c r="BJ139" s="1909"/>
      <c r="BK139" s="1909"/>
      <c r="BL139" s="1909"/>
      <c r="BM139" s="1909"/>
      <c r="BN139" s="1909"/>
    </row>
    <row r="140" spans="1:66">
      <c r="A140" s="1909"/>
      <c r="B140" s="1909"/>
      <c r="C140" s="1909"/>
      <c r="D140" s="1909"/>
      <c r="E140" s="1909"/>
      <c r="F140" s="1909"/>
      <c r="G140" s="1909"/>
      <c r="H140" s="1909"/>
      <c r="I140" s="1909"/>
      <c r="J140" s="1909"/>
      <c r="K140" s="1909"/>
      <c r="L140" s="1909"/>
      <c r="M140" s="1909"/>
      <c r="N140" s="1909"/>
      <c r="O140" s="1909"/>
      <c r="P140" s="1909"/>
      <c r="Q140" s="1909"/>
      <c r="R140" s="1909"/>
      <c r="S140" s="1909"/>
      <c r="T140" s="1909"/>
      <c r="U140" s="1909"/>
      <c r="V140" s="1909"/>
      <c r="W140" s="1909"/>
      <c r="X140" s="1909"/>
      <c r="Y140" s="1909"/>
      <c r="Z140" s="1909"/>
      <c r="AA140" s="1909"/>
      <c r="AB140" s="1909"/>
      <c r="AC140" s="1909"/>
      <c r="AD140" s="1909"/>
      <c r="AE140" s="1909"/>
      <c r="AF140" s="1909"/>
      <c r="AG140" s="1909"/>
      <c r="AH140" s="1909"/>
      <c r="AI140" s="1909"/>
      <c r="AJ140" s="1909"/>
      <c r="AK140" s="1909"/>
      <c r="AL140" s="1909"/>
      <c r="AM140" s="1909"/>
      <c r="AN140" s="1909"/>
      <c r="AO140" s="1909"/>
      <c r="AP140" s="1909"/>
      <c r="AQ140" s="1909"/>
      <c r="AR140" s="1909"/>
      <c r="AS140" s="1909"/>
      <c r="AT140" s="1909"/>
      <c r="AU140" s="1909"/>
      <c r="AV140" s="1909"/>
      <c r="AW140" s="1909"/>
      <c r="AX140" s="1909"/>
      <c r="AY140" s="1909"/>
      <c r="AZ140" s="1909"/>
      <c r="BA140" s="1909"/>
      <c r="BB140" s="1909"/>
      <c r="BC140" s="1909"/>
      <c r="BD140" s="1909"/>
      <c r="BE140" s="1909"/>
      <c r="BF140" s="1909"/>
      <c r="BG140" s="1909"/>
      <c r="BH140" s="1909"/>
      <c r="BI140" s="1909"/>
      <c r="BJ140" s="1909"/>
      <c r="BK140" s="1909"/>
      <c r="BL140" s="1909"/>
      <c r="BM140" s="1909"/>
      <c r="BN140" s="1909"/>
    </row>
    <row r="141" spans="1:66">
      <c r="A141" s="1909"/>
      <c r="B141" s="1909"/>
      <c r="C141" s="1909"/>
      <c r="D141" s="1909"/>
      <c r="E141" s="1909"/>
      <c r="F141" s="1909"/>
      <c r="G141" s="1909"/>
      <c r="H141" s="1909"/>
      <c r="I141" s="1909"/>
      <c r="J141" s="1909"/>
      <c r="K141" s="1909"/>
      <c r="L141" s="1909"/>
      <c r="M141" s="1909"/>
      <c r="N141" s="1909"/>
      <c r="O141" s="1909"/>
      <c r="P141" s="1909"/>
      <c r="Q141" s="1909"/>
      <c r="R141" s="1909"/>
      <c r="S141" s="1909"/>
      <c r="T141" s="1909"/>
      <c r="U141" s="1909"/>
      <c r="V141" s="1909"/>
      <c r="W141" s="1909"/>
      <c r="X141" s="1909"/>
      <c r="Y141" s="1909"/>
      <c r="Z141" s="1909"/>
      <c r="AA141" s="1909"/>
      <c r="AB141" s="1909"/>
      <c r="AC141" s="1909"/>
      <c r="AD141" s="1909"/>
      <c r="AE141" s="1909"/>
      <c r="AF141" s="1909"/>
      <c r="AG141" s="1909"/>
      <c r="AH141" s="1909"/>
      <c r="AI141" s="1909"/>
      <c r="AJ141" s="1909"/>
      <c r="AK141" s="1909"/>
      <c r="AL141" s="1909"/>
      <c r="AM141" s="1909"/>
      <c r="AN141" s="1909"/>
      <c r="AO141" s="1909"/>
      <c r="AP141" s="1909"/>
      <c r="AQ141" s="1909"/>
      <c r="AR141" s="1909"/>
      <c r="AS141" s="1909"/>
      <c r="AT141" s="1909"/>
      <c r="AU141" s="1909"/>
      <c r="AV141" s="1909"/>
      <c r="AW141" s="1909"/>
      <c r="AX141" s="1909"/>
      <c r="AY141" s="1909"/>
      <c r="AZ141" s="1909"/>
      <c r="BA141" s="1909"/>
      <c r="BB141" s="1909"/>
      <c r="BC141" s="1909"/>
      <c r="BD141" s="1909"/>
      <c r="BE141" s="1909"/>
      <c r="BF141" s="1909"/>
      <c r="BG141" s="1909"/>
      <c r="BH141" s="1909"/>
      <c r="BI141" s="1909"/>
      <c r="BJ141" s="1909"/>
      <c r="BK141" s="1909"/>
      <c r="BL141" s="1909"/>
      <c r="BM141" s="1909"/>
      <c r="BN141" s="1909"/>
    </row>
    <row r="142" spans="1:66">
      <c r="A142" s="1909"/>
      <c r="B142" s="1909"/>
      <c r="C142" s="1909"/>
      <c r="D142" s="1909"/>
      <c r="E142" s="1909"/>
      <c r="F142" s="1909"/>
      <c r="G142" s="1909"/>
      <c r="H142" s="1909"/>
    </row>
    <row r="143" spans="1:66">
      <c r="A143" s="1909"/>
      <c r="B143" s="1909"/>
      <c r="C143" s="1909"/>
      <c r="D143" s="1909"/>
      <c r="E143" s="1909"/>
      <c r="F143" s="1909"/>
      <c r="G143" s="1909"/>
      <c r="H143" s="1909"/>
    </row>
    <row r="144" spans="1:66">
      <c r="A144" s="1909"/>
      <c r="B144" s="1909"/>
      <c r="C144" s="1909"/>
      <c r="D144" s="1909"/>
      <c r="E144" s="1909"/>
      <c r="F144" s="1909"/>
      <c r="G144" s="1909"/>
      <c r="H144" s="1909"/>
    </row>
    <row r="145" spans="1:8">
      <c r="A145" s="1909"/>
      <c r="B145" s="1909"/>
      <c r="C145" s="1909"/>
      <c r="D145" s="1909"/>
      <c r="E145" s="1909"/>
      <c r="F145" s="1909"/>
      <c r="G145" s="1909"/>
      <c r="H145" s="1909"/>
    </row>
    <row r="146" spans="1:8">
      <c r="A146" s="1909"/>
      <c r="B146" s="1909"/>
      <c r="C146" s="1909"/>
      <c r="D146" s="1909"/>
      <c r="E146" s="1909"/>
      <c r="F146" s="1909"/>
      <c r="G146" s="1909"/>
      <c r="H146" s="1909"/>
    </row>
    <row r="147" spans="1:8">
      <c r="A147" s="1909"/>
      <c r="B147" s="1909"/>
      <c r="C147" s="1909"/>
      <c r="D147" s="1909"/>
      <c r="E147" s="1909"/>
      <c r="F147" s="1909"/>
      <c r="G147" s="1909"/>
      <c r="H147" s="1909"/>
    </row>
    <row r="148" spans="1:8">
      <c r="A148" s="1909"/>
      <c r="B148" s="1909"/>
      <c r="C148" s="1909"/>
      <c r="D148" s="1909"/>
      <c r="E148" s="1909"/>
      <c r="F148" s="1909"/>
      <c r="G148" s="1909"/>
      <c r="H148" s="1909"/>
    </row>
    <row r="149" spans="1:8">
      <c r="A149" s="1909"/>
      <c r="B149" s="1909"/>
      <c r="C149" s="1909"/>
      <c r="D149" s="1909"/>
      <c r="E149" s="1909"/>
      <c r="F149" s="1909"/>
      <c r="G149" s="1909"/>
      <c r="H149" s="1909"/>
    </row>
    <row r="150" spans="1:8">
      <c r="A150" s="1909"/>
      <c r="B150" s="1909"/>
      <c r="C150" s="1909"/>
      <c r="D150" s="1909"/>
      <c r="E150" s="1909"/>
      <c r="F150" s="1909"/>
      <c r="G150" s="1909"/>
      <c r="H150" s="1909"/>
    </row>
    <row r="151" spans="1:8">
      <c r="A151" s="1909"/>
      <c r="B151" s="1909"/>
      <c r="C151" s="1909"/>
      <c r="D151" s="1909"/>
      <c r="E151" s="1909"/>
      <c r="F151" s="1909"/>
      <c r="G151" s="1909"/>
      <c r="H151" s="1909"/>
    </row>
    <row r="152" spans="1:8">
      <c r="A152" s="1909"/>
      <c r="B152" s="1909"/>
      <c r="C152" s="1909"/>
      <c r="D152" s="1909"/>
      <c r="E152" s="1909"/>
      <c r="F152" s="1909"/>
      <c r="G152" s="1909"/>
      <c r="H152" s="1909"/>
    </row>
    <row r="153" spans="1:8">
      <c r="A153" s="1909"/>
      <c r="B153" s="1909"/>
      <c r="C153" s="1909"/>
      <c r="D153" s="1909"/>
      <c r="E153" s="1909"/>
      <c r="F153" s="1909"/>
      <c r="G153" s="1909"/>
      <c r="H153" s="1909"/>
    </row>
    <row r="154" spans="1:8">
      <c r="A154" s="1909"/>
      <c r="B154" s="1909"/>
      <c r="C154" s="1909"/>
      <c r="D154" s="1909"/>
      <c r="E154" s="1909"/>
      <c r="F154" s="1909"/>
      <c r="G154" s="1909"/>
      <c r="H154" s="1909"/>
    </row>
    <row r="155" spans="1:8">
      <c r="A155" s="1909"/>
      <c r="B155" s="1909"/>
      <c r="C155" s="1909"/>
      <c r="D155" s="1909"/>
      <c r="E155" s="1909"/>
      <c r="F155" s="1909"/>
      <c r="G155" s="1909"/>
      <c r="H155" s="1909"/>
    </row>
    <row r="156" spans="1:8">
      <c r="A156" s="1909"/>
      <c r="B156" s="1909"/>
      <c r="C156" s="1909"/>
      <c r="D156" s="1909"/>
      <c r="E156" s="1909"/>
      <c r="F156" s="1909"/>
      <c r="G156" s="1909"/>
      <c r="H156" s="1909"/>
    </row>
    <row r="157" spans="1:8">
      <c r="A157" s="1909"/>
      <c r="B157" s="1909"/>
      <c r="C157" s="1909"/>
      <c r="D157" s="1909"/>
      <c r="E157" s="1909"/>
      <c r="F157" s="1909"/>
      <c r="G157" s="1909"/>
      <c r="H157" s="1909"/>
    </row>
    <row r="158" spans="1:8">
      <c r="A158" s="1909"/>
      <c r="B158" s="1909"/>
      <c r="C158" s="1909"/>
      <c r="D158" s="1909"/>
      <c r="E158" s="1909"/>
      <c r="F158" s="1909"/>
      <c r="G158" s="1909"/>
      <c r="H158" s="1909"/>
    </row>
    <row r="159" spans="1:8">
      <c r="A159" s="1909"/>
      <c r="B159" s="1909"/>
      <c r="C159" s="1909"/>
      <c r="D159" s="1909"/>
      <c r="E159" s="1909"/>
      <c r="F159" s="1909"/>
      <c r="G159" s="1909"/>
      <c r="H159" s="1909"/>
    </row>
    <row r="160" spans="1:8">
      <c r="A160" s="1909"/>
      <c r="B160" s="1909"/>
      <c r="C160" s="1909"/>
      <c r="D160" s="1909"/>
      <c r="E160" s="1909"/>
      <c r="F160" s="1909"/>
      <c r="G160" s="1909"/>
      <c r="H160" s="1909"/>
    </row>
    <row r="161" spans="1:8">
      <c r="A161" s="1909"/>
      <c r="B161" s="1909"/>
      <c r="C161" s="1909"/>
      <c r="D161" s="1909"/>
      <c r="E161" s="1909"/>
      <c r="F161" s="1909"/>
      <c r="G161" s="1909"/>
      <c r="H161" s="1909"/>
    </row>
    <row r="162" spans="1:8">
      <c r="A162" s="1909"/>
      <c r="B162" s="1909"/>
      <c r="C162" s="1909"/>
      <c r="D162" s="1909"/>
      <c r="E162" s="1909"/>
      <c r="F162" s="1909"/>
      <c r="G162" s="1909"/>
      <c r="H162" s="1909"/>
    </row>
    <row r="163" spans="1:8">
      <c r="A163" s="1909"/>
      <c r="B163" s="1909"/>
      <c r="C163" s="1909"/>
      <c r="D163" s="1909"/>
      <c r="E163" s="1909"/>
      <c r="F163" s="1909"/>
      <c r="G163" s="1909"/>
      <c r="H163" s="1909"/>
    </row>
    <row r="164" spans="1:8">
      <c r="A164" s="1909"/>
      <c r="B164" s="1909"/>
      <c r="C164" s="1909"/>
      <c r="D164" s="1909"/>
      <c r="E164" s="1909"/>
      <c r="F164" s="1909"/>
      <c r="G164" s="1909"/>
      <c r="H164" s="1909"/>
    </row>
    <row r="165" spans="1:8">
      <c r="A165" s="1909"/>
      <c r="B165" s="1909"/>
      <c r="C165" s="1909"/>
      <c r="D165" s="1909"/>
      <c r="E165" s="1909"/>
      <c r="F165" s="1909"/>
      <c r="G165" s="1909"/>
      <c r="H165" s="1909"/>
    </row>
    <row r="166" spans="1:8">
      <c r="A166" s="1909"/>
      <c r="B166" s="1909"/>
      <c r="C166" s="1909"/>
      <c r="D166" s="1909"/>
      <c r="E166" s="1909"/>
      <c r="F166" s="1909"/>
      <c r="G166" s="1909"/>
      <c r="H166" s="1909"/>
    </row>
    <row r="167" spans="1:8">
      <c r="A167" s="1909"/>
      <c r="B167" s="1909"/>
      <c r="C167" s="1909"/>
      <c r="D167" s="1909"/>
      <c r="E167" s="1909"/>
      <c r="F167" s="1909"/>
      <c r="G167" s="1909"/>
      <c r="H167" s="1909"/>
    </row>
    <row r="168" spans="1:8">
      <c r="A168" s="1909"/>
      <c r="B168" s="1909"/>
      <c r="C168" s="1909"/>
      <c r="D168" s="1909"/>
      <c r="E168" s="1909"/>
      <c r="F168" s="1909"/>
      <c r="G168" s="1909"/>
      <c r="H168" s="1909"/>
    </row>
    <row r="169" spans="1:8">
      <c r="A169" s="1909"/>
      <c r="B169" s="1909"/>
      <c r="C169" s="1909"/>
      <c r="D169" s="1909"/>
      <c r="E169" s="1909"/>
      <c r="F169" s="1909"/>
      <c r="G169" s="1909"/>
      <c r="H169" s="1909"/>
    </row>
    <row r="170" spans="1:8">
      <c r="A170" s="1909"/>
      <c r="B170" s="1909"/>
      <c r="C170" s="1909"/>
      <c r="D170" s="1909"/>
      <c r="E170" s="1909"/>
      <c r="F170" s="1909"/>
      <c r="G170" s="1909"/>
      <c r="H170" s="1909"/>
    </row>
    <row r="171" spans="1:8">
      <c r="A171" s="1909"/>
      <c r="B171" s="1909"/>
      <c r="C171" s="1909"/>
      <c r="D171" s="1909"/>
      <c r="E171" s="1909"/>
      <c r="F171" s="1909"/>
      <c r="G171" s="1909"/>
      <c r="H171" s="1909"/>
    </row>
    <row r="172" spans="1:8">
      <c r="A172" s="1909"/>
      <c r="B172" s="1909"/>
      <c r="C172" s="1909"/>
      <c r="D172" s="1909"/>
      <c r="E172" s="1909"/>
      <c r="F172" s="1909"/>
      <c r="G172" s="1909"/>
      <c r="H172" s="1909"/>
    </row>
    <row r="173" spans="1:8">
      <c r="A173" s="1909"/>
      <c r="B173" s="1909"/>
      <c r="C173" s="1909"/>
      <c r="D173" s="1909"/>
      <c r="E173" s="1909"/>
      <c r="F173" s="1909"/>
      <c r="G173" s="1909"/>
      <c r="H173" s="1909"/>
    </row>
    <row r="174" spans="1:8">
      <c r="A174" s="1909"/>
      <c r="B174" s="1909"/>
      <c r="C174" s="1909"/>
      <c r="D174" s="1909"/>
      <c r="E174" s="1909"/>
      <c r="F174" s="1909"/>
      <c r="G174" s="1909"/>
      <c r="H174" s="1909"/>
    </row>
    <row r="175" spans="1:8">
      <c r="A175" s="1909"/>
      <c r="B175" s="1909"/>
      <c r="C175" s="1909"/>
      <c r="D175" s="1909"/>
      <c r="E175" s="1909"/>
      <c r="F175" s="1909"/>
      <c r="G175" s="1909"/>
      <c r="H175" s="1909"/>
    </row>
    <row r="176" spans="1:8">
      <c r="A176" s="1909"/>
      <c r="B176" s="1909"/>
      <c r="C176" s="1909"/>
      <c r="D176" s="1909"/>
      <c r="E176" s="1909"/>
      <c r="F176" s="1909"/>
      <c r="G176" s="1909"/>
      <c r="H176" s="1909"/>
    </row>
    <row r="177" spans="1:8">
      <c r="A177" s="1909"/>
      <c r="B177" s="1909"/>
      <c r="C177" s="1909"/>
      <c r="D177" s="1909"/>
      <c r="E177" s="1909"/>
      <c r="F177" s="1909"/>
      <c r="G177" s="1909"/>
      <c r="H177" s="1909"/>
    </row>
    <row r="178" spans="1:8">
      <c r="A178" s="1909"/>
      <c r="B178" s="1909"/>
      <c r="C178" s="1909"/>
      <c r="D178" s="1909"/>
      <c r="E178" s="1909"/>
      <c r="F178" s="1909"/>
      <c r="G178" s="1909"/>
      <c r="H178" s="1909"/>
    </row>
    <row r="179" spans="1:8">
      <c r="A179" s="1909"/>
      <c r="B179" s="1909"/>
      <c r="C179" s="1909"/>
      <c r="D179" s="1909"/>
      <c r="E179" s="1909"/>
      <c r="F179" s="1909"/>
      <c r="G179" s="1909"/>
      <c r="H179" s="1909"/>
    </row>
    <row r="180" spans="1:8">
      <c r="A180" s="1909"/>
      <c r="B180" s="1909"/>
      <c r="C180" s="1909"/>
      <c r="D180" s="1909"/>
      <c r="E180" s="1909"/>
      <c r="F180" s="1909"/>
      <c r="G180" s="1909"/>
      <c r="H180" s="1909"/>
    </row>
    <row r="181" spans="1:8">
      <c r="A181" s="1909"/>
      <c r="B181" s="1909"/>
      <c r="C181" s="1909"/>
      <c r="D181" s="1909"/>
      <c r="E181" s="1909"/>
      <c r="F181" s="1909"/>
      <c r="G181" s="1909"/>
      <c r="H181" s="1909"/>
    </row>
    <row r="182" spans="1:8">
      <c r="A182" s="1909"/>
      <c r="B182" s="1909"/>
      <c r="C182" s="1909"/>
      <c r="D182" s="1909"/>
      <c r="E182" s="1909"/>
      <c r="F182" s="1909"/>
      <c r="G182" s="1909"/>
      <c r="H182" s="1909"/>
    </row>
    <row r="183" spans="1:8">
      <c r="A183" s="1909"/>
      <c r="B183" s="1909"/>
      <c r="C183" s="1909"/>
      <c r="D183" s="1909"/>
      <c r="E183" s="1909"/>
      <c r="F183" s="1909"/>
      <c r="G183" s="1909"/>
      <c r="H183" s="1909"/>
    </row>
    <row r="184" spans="1:8">
      <c r="A184" s="1909"/>
      <c r="B184" s="1909"/>
      <c r="C184" s="1909"/>
      <c r="D184" s="1909"/>
      <c r="E184" s="1909"/>
      <c r="F184" s="1909"/>
      <c r="G184" s="1909"/>
      <c r="H184" s="1909"/>
    </row>
    <row r="185" spans="1:8">
      <c r="A185" s="1909"/>
      <c r="B185" s="1909"/>
      <c r="C185" s="1909"/>
      <c r="D185" s="1909"/>
      <c r="E185" s="1909"/>
      <c r="F185" s="1909"/>
      <c r="G185" s="1909"/>
      <c r="H185" s="1909"/>
    </row>
    <row r="186" spans="1:8">
      <c r="A186" s="1909"/>
      <c r="B186" s="1909"/>
      <c r="C186" s="1909"/>
      <c r="D186" s="1909"/>
      <c r="E186" s="1909"/>
      <c r="F186" s="1909"/>
      <c r="G186" s="1909"/>
      <c r="H186" s="1909"/>
    </row>
    <row r="187" spans="1:8">
      <c r="A187" s="1909"/>
      <c r="B187" s="1909"/>
      <c r="C187" s="1909"/>
      <c r="D187" s="1909"/>
      <c r="E187" s="1909"/>
      <c r="F187" s="1909"/>
      <c r="G187" s="1909"/>
      <c r="H187" s="1909"/>
    </row>
    <row r="188" spans="1:8">
      <c r="A188" s="1909"/>
      <c r="B188" s="1909"/>
      <c r="C188" s="1909"/>
      <c r="D188" s="1909"/>
      <c r="E188" s="1909"/>
      <c r="F188" s="1909"/>
      <c r="G188" s="1909"/>
      <c r="H188" s="1909"/>
    </row>
    <row r="189" spans="1:8">
      <c r="A189" s="1909"/>
      <c r="B189" s="1909"/>
      <c r="C189" s="1909"/>
      <c r="D189" s="1909"/>
      <c r="E189" s="1909"/>
      <c r="F189" s="1909"/>
      <c r="G189" s="1909"/>
      <c r="H189" s="1909"/>
    </row>
    <row r="190" spans="1:8">
      <c r="A190" s="1909"/>
      <c r="B190" s="1909"/>
      <c r="C190" s="1909"/>
      <c r="D190" s="1909"/>
      <c r="E190" s="1909"/>
      <c r="F190" s="1909"/>
      <c r="G190" s="1909"/>
      <c r="H190" s="1909"/>
    </row>
    <row r="191" spans="1:8">
      <c r="A191" s="1909"/>
      <c r="B191" s="1909"/>
      <c r="C191" s="1909"/>
      <c r="D191" s="1909"/>
      <c r="E191" s="1909"/>
      <c r="F191" s="1909"/>
      <c r="G191" s="1909"/>
      <c r="H191" s="1909"/>
    </row>
    <row r="192" spans="1:8">
      <c r="A192" s="1909"/>
      <c r="B192" s="1909"/>
      <c r="C192" s="1909"/>
      <c r="D192" s="1909"/>
      <c r="E192" s="1909"/>
      <c r="F192" s="1909"/>
      <c r="G192" s="1909"/>
      <c r="H192" s="1909"/>
    </row>
    <row r="193" spans="1:8">
      <c r="A193" s="1909"/>
      <c r="B193" s="1909"/>
      <c r="C193" s="1909"/>
      <c r="D193" s="1909"/>
      <c r="E193" s="1909"/>
      <c r="F193" s="1909"/>
      <c r="G193" s="1909"/>
      <c r="H193" s="1909"/>
    </row>
    <row r="194" spans="1:8">
      <c r="A194" s="1909"/>
      <c r="B194" s="1909"/>
      <c r="C194" s="1909"/>
      <c r="D194" s="1909"/>
      <c r="E194" s="1909"/>
      <c r="F194" s="1909"/>
      <c r="G194" s="1909"/>
      <c r="H194" s="1909"/>
    </row>
    <row r="195" spans="1:8">
      <c r="A195" s="1909"/>
      <c r="B195" s="1909"/>
      <c r="C195" s="1909"/>
      <c r="D195" s="1909"/>
      <c r="E195" s="1909"/>
      <c r="F195" s="1909"/>
      <c r="G195" s="1909"/>
      <c r="H195" s="1909"/>
    </row>
    <row r="196" spans="1:8">
      <c r="A196" s="1909"/>
      <c r="B196" s="1909"/>
      <c r="C196" s="1909"/>
      <c r="D196" s="1909"/>
      <c r="E196" s="1909"/>
      <c r="F196" s="1909"/>
      <c r="G196" s="1909"/>
      <c r="H196" s="1909"/>
    </row>
    <row r="197" spans="1:8">
      <c r="A197" s="1909"/>
      <c r="B197" s="1909"/>
      <c r="C197" s="1909"/>
      <c r="D197" s="1909"/>
      <c r="E197" s="1909"/>
      <c r="F197" s="1909"/>
      <c r="G197" s="1909"/>
      <c r="H197" s="1909"/>
    </row>
    <row r="198" spans="1:8">
      <c r="A198" s="1909"/>
      <c r="B198" s="1909"/>
      <c r="C198" s="1909"/>
      <c r="D198" s="1909"/>
      <c r="E198" s="1909"/>
      <c r="F198" s="1909"/>
      <c r="G198" s="1909"/>
      <c r="H198" s="1909"/>
    </row>
    <row r="199" spans="1:8">
      <c r="A199" s="1909"/>
      <c r="B199" s="1909"/>
      <c r="C199" s="1909"/>
      <c r="D199" s="1909"/>
      <c r="E199" s="1909"/>
      <c r="F199" s="1909"/>
      <c r="G199" s="1909"/>
      <c r="H199" s="1909"/>
    </row>
    <row r="200" spans="1:8">
      <c r="A200" s="1909"/>
      <c r="B200" s="1909"/>
      <c r="C200" s="1909"/>
      <c r="D200" s="1909"/>
      <c r="E200" s="1909"/>
      <c r="F200" s="1909"/>
      <c r="G200" s="1909"/>
      <c r="H200" s="1909"/>
    </row>
    <row r="201" spans="1:8">
      <c r="A201" s="1909"/>
      <c r="B201" s="1909"/>
      <c r="C201" s="1909"/>
      <c r="D201" s="1909"/>
      <c r="E201" s="1909"/>
      <c r="F201" s="1909"/>
      <c r="G201" s="1909"/>
      <c r="H201" s="1909"/>
    </row>
    <row r="202" spans="1:8">
      <c r="A202" s="1909"/>
      <c r="B202" s="1909"/>
      <c r="C202" s="1909"/>
      <c r="D202" s="1909"/>
      <c r="E202" s="1909"/>
      <c r="F202" s="1909"/>
      <c r="G202" s="1909"/>
      <c r="H202" s="1909"/>
    </row>
    <row r="203" spans="1:8">
      <c r="A203" s="1909"/>
      <c r="B203" s="1909"/>
      <c r="C203" s="1909"/>
      <c r="D203" s="1909"/>
      <c r="E203" s="1909"/>
      <c r="F203" s="1909"/>
      <c r="G203" s="1909"/>
      <c r="H203" s="1909"/>
    </row>
    <row r="204" spans="1:8">
      <c r="A204" s="1909"/>
      <c r="B204" s="1909"/>
      <c r="C204" s="1909"/>
      <c r="D204" s="1909"/>
      <c r="E204" s="1909"/>
      <c r="F204" s="1909"/>
      <c r="G204" s="1909"/>
      <c r="H204" s="1909"/>
    </row>
    <row r="205" spans="1:8">
      <c r="A205" s="1909"/>
      <c r="B205" s="1909"/>
      <c r="C205" s="1909"/>
      <c r="D205" s="1909"/>
      <c r="E205" s="1909"/>
      <c r="F205" s="1909"/>
      <c r="G205" s="1909"/>
      <c r="H205" s="1909"/>
    </row>
    <row r="206" spans="1:8">
      <c r="A206" s="1909"/>
      <c r="B206" s="1909"/>
      <c r="C206" s="1909"/>
      <c r="D206" s="1909"/>
      <c r="E206" s="1909"/>
      <c r="F206" s="1909"/>
      <c r="G206" s="1909"/>
      <c r="H206" s="1909"/>
    </row>
    <row r="207" spans="1:8">
      <c r="A207" s="1909"/>
      <c r="B207" s="1909"/>
      <c r="C207" s="1909"/>
      <c r="D207" s="1909"/>
      <c r="E207" s="1909"/>
      <c r="F207" s="1909"/>
      <c r="G207" s="1909"/>
      <c r="H207" s="1909"/>
    </row>
    <row r="208" spans="1:8">
      <c r="A208" s="1909"/>
      <c r="B208" s="1909"/>
      <c r="C208" s="1909"/>
      <c r="D208" s="1909"/>
      <c r="E208" s="1909"/>
      <c r="F208" s="1909"/>
      <c r="G208" s="1909"/>
      <c r="H208" s="1909"/>
    </row>
    <row r="209" spans="1:8">
      <c r="A209" s="1909"/>
      <c r="B209" s="1909"/>
      <c r="C209" s="1909"/>
      <c r="D209" s="1909"/>
      <c r="E209" s="1909"/>
      <c r="F209" s="1909"/>
      <c r="G209" s="1909"/>
      <c r="H209" s="1909"/>
    </row>
    <row r="210" spans="1:8">
      <c r="A210" s="1909"/>
      <c r="B210" s="1909"/>
      <c r="C210" s="1909"/>
      <c r="D210" s="1909"/>
      <c r="E210" s="1909"/>
      <c r="F210" s="1909"/>
      <c r="G210" s="1909"/>
      <c r="H210" s="1909"/>
    </row>
    <row r="211" spans="1:8">
      <c r="A211" s="1909"/>
      <c r="B211" s="1909"/>
      <c r="C211" s="1909"/>
      <c r="D211" s="1909"/>
      <c r="E211" s="1909"/>
      <c r="F211" s="1909"/>
      <c r="G211" s="1909"/>
      <c r="H211" s="1909"/>
    </row>
    <row r="212" spans="1:8">
      <c r="A212" s="1909"/>
      <c r="B212" s="1909"/>
      <c r="C212" s="1909"/>
      <c r="D212" s="1909"/>
      <c r="E212" s="1909"/>
      <c r="F212" s="1909"/>
      <c r="G212" s="1909"/>
      <c r="H212" s="1909"/>
    </row>
    <row r="213" spans="1:8">
      <c r="A213" s="1909"/>
      <c r="B213" s="1909"/>
      <c r="C213" s="1909"/>
      <c r="D213" s="1909"/>
      <c r="E213" s="1909"/>
      <c r="F213" s="1909"/>
      <c r="G213" s="1909"/>
      <c r="H213" s="1909"/>
    </row>
    <row r="214" spans="1:8">
      <c r="A214" s="1909"/>
      <c r="B214" s="1909"/>
      <c r="C214" s="1909"/>
      <c r="D214" s="1909"/>
      <c r="E214" s="1909"/>
      <c r="F214" s="1909"/>
      <c r="G214" s="1909"/>
      <c r="H214" s="1909"/>
    </row>
    <row r="215" spans="1:8">
      <c r="A215" s="1909"/>
      <c r="B215" s="1909"/>
      <c r="C215" s="1909"/>
      <c r="D215" s="1909"/>
      <c r="E215" s="1909"/>
      <c r="F215" s="1909"/>
      <c r="G215" s="1909"/>
      <c r="H215" s="1909"/>
    </row>
    <row r="216" spans="1:8">
      <c r="A216" s="1909"/>
      <c r="B216" s="1909"/>
      <c r="C216" s="1909"/>
      <c r="D216" s="1909"/>
      <c r="E216" s="1909"/>
      <c r="F216" s="1909"/>
      <c r="G216" s="1909"/>
      <c r="H216" s="1909"/>
    </row>
    <row r="217" spans="1:8">
      <c r="A217" s="1909"/>
      <c r="B217" s="1909"/>
      <c r="C217" s="1909"/>
      <c r="D217" s="1909"/>
      <c r="E217" s="1909"/>
      <c r="F217" s="1909"/>
      <c r="G217" s="1909"/>
      <c r="H217" s="1909"/>
    </row>
    <row r="218" spans="1:8">
      <c r="A218" s="1909"/>
      <c r="B218" s="1909"/>
      <c r="C218" s="1909"/>
      <c r="D218" s="1909"/>
      <c r="E218" s="1909"/>
      <c r="F218" s="1909"/>
      <c r="G218" s="1909"/>
      <c r="H218" s="1909"/>
    </row>
    <row r="219" spans="1:8">
      <c r="A219" s="1909"/>
      <c r="B219" s="1909"/>
      <c r="C219" s="1909"/>
      <c r="D219" s="1909"/>
      <c r="E219" s="1909"/>
      <c r="F219" s="1909"/>
      <c r="G219" s="1909"/>
      <c r="H219" s="1909"/>
    </row>
    <row r="220" spans="1:8">
      <c r="A220" s="1909"/>
      <c r="B220" s="1909"/>
      <c r="C220" s="1909"/>
      <c r="D220" s="1909"/>
      <c r="E220" s="1909"/>
      <c r="F220" s="1909"/>
      <c r="G220" s="1909"/>
      <c r="H220" s="1909"/>
    </row>
    <row r="221" spans="1:8">
      <c r="A221" s="1909"/>
      <c r="B221" s="1909"/>
      <c r="C221" s="1909"/>
      <c r="D221" s="1909"/>
      <c r="E221" s="1909"/>
      <c r="F221" s="1909"/>
      <c r="G221" s="1909"/>
      <c r="H221" s="1909"/>
    </row>
    <row r="222" spans="1:8">
      <c r="A222" s="1909"/>
      <c r="B222" s="1909"/>
      <c r="C222" s="1909"/>
      <c r="D222" s="1909"/>
      <c r="E222" s="1909"/>
      <c r="F222" s="1909"/>
      <c r="G222" s="1909"/>
      <c r="H222" s="1909"/>
    </row>
    <row r="223" spans="1:8">
      <c r="A223" s="1909"/>
      <c r="B223" s="1909"/>
      <c r="C223" s="1909"/>
      <c r="D223" s="1909"/>
      <c r="E223" s="1909"/>
      <c r="F223" s="1909"/>
      <c r="G223" s="1909"/>
      <c r="H223" s="1909"/>
    </row>
    <row r="224" spans="1:8">
      <c r="A224" s="1909"/>
      <c r="B224" s="1909"/>
      <c r="C224" s="1909"/>
      <c r="D224" s="1909"/>
      <c r="E224" s="1909"/>
      <c r="F224" s="1909"/>
      <c r="G224" s="1909"/>
      <c r="H224" s="1909"/>
    </row>
    <row r="225" spans="1:8">
      <c r="A225" s="1909"/>
      <c r="B225" s="1909"/>
      <c r="C225" s="1909"/>
      <c r="D225" s="1909"/>
      <c r="E225" s="1909"/>
      <c r="F225" s="1909"/>
      <c r="G225" s="1909"/>
      <c r="H225" s="1909"/>
    </row>
    <row r="226" spans="1:8">
      <c r="A226" s="1909"/>
      <c r="B226" s="1909"/>
      <c r="C226" s="1909"/>
      <c r="D226" s="1909"/>
      <c r="E226" s="1909"/>
      <c r="F226" s="1909"/>
      <c r="G226" s="1909"/>
      <c r="H226" s="1909"/>
    </row>
    <row r="227" spans="1:8">
      <c r="A227" s="1909"/>
      <c r="B227" s="1909"/>
      <c r="C227" s="1909"/>
      <c r="D227" s="1909"/>
      <c r="E227" s="1909"/>
      <c r="F227" s="1909"/>
      <c r="G227" s="1909"/>
      <c r="H227" s="1909"/>
    </row>
    <row r="228" spans="1:8">
      <c r="A228" s="1909"/>
      <c r="B228" s="1909"/>
      <c r="C228" s="1909"/>
      <c r="D228" s="1909"/>
      <c r="E228" s="1909"/>
      <c r="F228" s="1909"/>
      <c r="G228" s="1909"/>
      <c r="H228" s="1909"/>
    </row>
    <row r="229" spans="1:8">
      <c r="A229" s="1909"/>
      <c r="B229" s="1909"/>
      <c r="C229" s="1909"/>
      <c r="D229" s="1909"/>
      <c r="E229" s="1909"/>
      <c r="F229" s="1909"/>
      <c r="G229" s="1909"/>
      <c r="H229" s="1909"/>
    </row>
    <row r="230" spans="1:8">
      <c r="A230" s="1909"/>
      <c r="B230" s="1909"/>
      <c r="C230" s="1909"/>
      <c r="D230" s="1909"/>
      <c r="E230" s="1909"/>
      <c r="F230" s="1909"/>
      <c r="G230" s="1909"/>
      <c r="H230" s="1909"/>
    </row>
    <row r="231" spans="1:8">
      <c r="A231" s="1909"/>
      <c r="B231" s="1909"/>
      <c r="C231" s="1909"/>
      <c r="D231" s="1909"/>
      <c r="E231" s="1909"/>
      <c r="F231" s="1909"/>
      <c r="G231" s="1909"/>
      <c r="H231" s="1909"/>
    </row>
    <row r="232" spans="1:8">
      <c r="A232" s="1909"/>
      <c r="B232" s="1909"/>
      <c r="C232" s="1909"/>
      <c r="D232" s="1909"/>
      <c r="E232" s="1909"/>
      <c r="F232" s="1909"/>
      <c r="G232" s="1909"/>
      <c r="H232" s="1909"/>
    </row>
    <row r="233" spans="1:8">
      <c r="A233" s="1909"/>
      <c r="B233" s="1909"/>
      <c r="C233" s="1909"/>
      <c r="D233" s="1909"/>
      <c r="E233" s="1909"/>
      <c r="F233" s="1909"/>
      <c r="G233" s="1909"/>
      <c r="H233" s="1909"/>
    </row>
    <row r="234" spans="1:8">
      <c r="A234" s="1909"/>
      <c r="B234" s="1909"/>
      <c r="C234" s="1909"/>
      <c r="D234" s="1909"/>
      <c r="E234" s="1909"/>
      <c r="F234" s="1909"/>
      <c r="G234" s="1909"/>
      <c r="H234" s="1909"/>
    </row>
    <row r="235" spans="1:8">
      <c r="A235" s="1909"/>
      <c r="B235" s="1909"/>
      <c r="C235" s="1909"/>
      <c r="D235" s="1909"/>
      <c r="E235" s="1909"/>
      <c r="F235" s="1909"/>
      <c r="G235" s="1909"/>
      <c r="H235" s="1909"/>
    </row>
    <row r="236" spans="1:8">
      <c r="A236" s="1909"/>
      <c r="B236" s="1909"/>
      <c r="C236" s="1909"/>
      <c r="D236" s="1909"/>
      <c r="E236" s="1909"/>
      <c r="F236" s="1909"/>
      <c r="G236" s="1909"/>
      <c r="H236" s="1909"/>
    </row>
    <row r="237" spans="1:8">
      <c r="A237" s="1909"/>
      <c r="B237" s="1909"/>
      <c r="C237" s="1909"/>
      <c r="D237" s="1909"/>
      <c r="E237" s="1909"/>
      <c r="F237" s="1909"/>
      <c r="G237" s="1909"/>
      <c r="H237" s="1909"/>
    </row>
    <row r="238" spans="1:8">
      <c r="A238" s="1909"/>
      <c r="B238" s="1909"/>
      <c r="C238" s="1909"/>
      <c r="D238" s="1909"/>
      <c r="E238" s="1909"/>
      <c r="F238" s="1909"/>
      <c r="G238" s="1909"/>
      <c r="H238" s="1909"/>
    </row>
    <row r="239" spans="1:8">
      <c r="A239" s="1909"/>
      <c r="B239" s="1909"/>
      <c r="C239" s="1909"/>
      <c r="D239" s="1909"/>
      <c r="E239" s="1909"/>
      <c r="F239" s="1909"/>
      <c r="G239" s="1909"/>
      <c r="H239" s="1909"/>
    </row>
    <row r="240" spans="1:8">
      <c r="A240" s="1909"/>
      <c r="B240" s="1909"/>
      <c r="C240" s="1909"/>
      <c r="D240" s="1909"/>
      <c r="E240" s="1909"/>
      <c r="F240" s="1909"/>
      <c r="G240" s="1909"/>
      <c r="H240" s="1909"/>
    </row>
    <row r="241" spans="1:8">
      <c r="A241" s="1909"/>
      <c r="B241" s="1909"/>
      <c r="C241" s="1909"/>
      <c r="D241" s="1909"/>
      <c r="E241" s="1909"/>
      <c r="F241" s="1909"/>
      <c r="G241" s="1909"/>
      <c r="H241" s="1909"/>
    </row>
    <row r="242" spans="1:8">
      <c r="A242" s="1909"/>
      <c r="B242" s="1909"/>
      <c r="C242" s="1909"/>
      <c r="D242" s="1909"/>
      <c r="E242" s="1909"/>
      <c r="F242" s="1909"/>
      <c r="G242" s="1909"/>
      <c r="H242" s="1909"/>
    </row>
    <row r="243" spans="1:8">
      <c r="A243" s="1909"/>
      <c r="B243" s="1909"/>
      <c r="C243" s="1909"/>
      <c r="D243" s="1909"/>
      <c r="E243" s="1909"/>
      <c r="F243" s="1909"/>
      <c r="G243" s="1909"/>
      <c r="H243" s="1909"/>
    </row>
    <row r="244" spans="1:8">
      <c r="A244" s="1909"/>
      <c r="B244" s="1909"/>
      <c r="C244" s="1909"/>
      <c r="D244" s="1909"/>
      <c r="E244" s="1909"/>
      <c r="F244" s="1909"/>
      <c r="G244" s="1909"/>
      <c r="H244" s="1909"/>
    </row>
    <row r="245" spans="1:8">
      <c r="A245" s="1909"/>
      <c r="B245" s="1909"/>
      <c r="C245" s="1909"/>
      <c r="D245" s="1909"/>
      <c r="E245" s="1909"/>
      <c r="F245" s="1909"/>
      <c r="G245" s="1909"/>
      <c r="H245" s="1909"/>
    </row>
    <row r="246" spans="1:8">
      <c r="A246" s="1909"/>
      <c r="B246" s="1909"/>
      <c r="C246" s="1909"/>
      <c r="D246" s="1909"/>
      <c r="E246" s="1909"/>
      <c r="F246" s="1909"/>
      <c r="G246" s="1909"/>
      <c r="H246" s="1909"/>
    </row>
    <row r="247" spans="1:8">
      <c r="A247" s="1909"/>
      <c r="B247" s="1909"/>
      <c r="C247" s="1909"/>
      <c r="D247" s="1909"/>
      <c r="E247" s="1909"/>
      <c r="F247" s="1909"/>
      <c r="G247" s="1909"/>
      <c r="H247" s="1909"/>
    </row>
    <row r="248" spans="1:8">
      <c r="A248" s="1909"/>
      <c r="B248" s="1909"/>
      <c r="C248" s="1909"/>
      <c r="D248" s="1909"/>
      <c r="E248" s="1909"/>
      <c r="F248" s="1909"/>
      <c r="G248" s="1909"/>
      <c r="H248" s="1909"/>
    </row>
    <row r="249" spans="1:8">
      <c r="A249" s="1909"/>
      <c r="B249" s="1909"/>
      <c r="C249" s="1909"/>
      <c r="D249" s="1909"/>
      <c r="E249" s="1909"/>
      <c r="F249" s="1909"/>
      <c r="G249" s="1909"/>
      <c r="H249" s="1909"/>
    </row>
    <row r="250" spans="1:8">
      <c r="A250" s="1909"/>
      <c r="B250" s="1909"/>
      <c r="C250" s="1909"/>
      <c r="D250" s="1909"/>
      <c r="E250" s="1909"/>
      <c r="F250" s="1909"/>
      <c r="G250" s="1909"/>
      <c r="H250" s="1909"/>
    </row>
    <row r="251" spans="1:8">
      <c r="A251" s="1909"/>
      <c r="B251" s="1909"/>
      <c r="C251" s="1909"/>
      <c r="D251" s="1909"/>
      <c r="E251" s="1909"/>
      <c r="F251" s="1909"/>
      <c r="G251" s="1909"/>
      <c r="H251" s="1909"/>
    </row>
    <row r="252" spans="1:8">
      <c r="A252" s="1909"/>
      <c r="B252" s="1909"/>
      <c r="C252" s="1909"/>
      <c r="D252" s="1909"/>
      <c r="E252" s="1909"/>
      <c r="F252" s="1909"/>
      <c r="G252" s="1909"/>
      <c r="H252" s="1909"/>
    </row>
    <row r="253" spans="1:8">
      <c r="A253" s="1909"/>
      <c r="B253" s="1909"/>
      <c r="C253" s="1909"/>
      <c r="D253" s="1909"/>
      <c r="E253" s="1909"/>
      <c r="F253" s="1909"/>
      <c r="G253" s="1909"/>
      <c r="H253" s="1909"/>
    </row>
    <row r="254" spans="1:8">
      <c r="A254" s="1909"/>
      <c r="B254" s="1909"/>
      <c r="C254" s="1909"/>
      <c r="D254" s="1909"/>
      <c r="E254" s="1909"/>
      <c r="F254" s="1909"/>
      <c r="G254" s="1909"/>
      <c r="H254" s="1909"/>
    </row>
    <row r="255" spans="1:8">
      <c r="A255" s="1909"/>
      <c r="B255" s="1909"/>
      <c r="C255" s="1909"/>
      <c r="D255" s="1909"/>
      <c r="E255" s="1909"/>
      <c r="F255" s="1909"/>
      <c r="G255" s="1909"/>
      <c r="H255" s="1909"/>
    </row>
    <row r="256" spans="1:8">
      <c r="A256" s="1909"/>
      <c r="B256" s="1909"/>
      <c r="C256" s="1909"/>
      <c r="D256" s="1909"/>
      <c r="E256" s="1909"/>
      <c r="F256" s="1909"/>
      <c r="G256" s="1909"/>
      <c r="H256" s="1909"/>
    </row>
    <row r="257" spans="1:8">
      <c r="A257" s="1909"/>
      <c r="B257" s="1909"/>
      <c r="C257" s="1909"/>
      <c r="D257" s="1909"/>
      <c r="E257" s="1909"/>
      <c r="F257" s="1909"/>
      <c r="G257" s="1909"/>
      <c r="H257" s="1909"/>
    </row>
    <row r="258" spans="1:8">
      <c r="A258" s="1909"/>
      <c r="B258" s="1909"/>
      <c r="C258" s="1909"/>
      <c r="D258" s="1909"/>
      <c r="E258" s="1909"/>
      <c r="F258" s="1909"/>
      <c r="G258" s="1909"/>
      <c r="H258" s="1909"/>
    </row>
    <row r="259" spans="1:8">
      <c r="A259" s="1909"/>
      <c r="B259" s="1909"/>
      <c r="C259" s="1909"/>
      <c r="D259" s="1909"/>
      <c r="E259" s="1909"/>
      <c r="F259" s="1909"/>
      <c r="G259" s="1909"/>
      <c r="H259" s="1909"/>
    </row>
    <row r="260" spans="1:8">
      <c r="A260" s="1909"/>
      <c r="B260" s="1909"/>
      <c r="C260" s="1909"/>
      <c r="D260" s="1909"/>
      <c r="E260" s="1909"/>
      <c r="F260" s="1909"/>
      <c r="G260" s="1909"/>
      <c r="H260" s="1909"/>
    </row>
    <row r="261" spans="1:8">
      <c r="A261" s="1909"/>
      <c r="B261" s="1909"/>
      <c r="C261" s="1909"/>
      <c r="D261" s="1909"/>
      <c r="E261" s="1909"/>
      <c r="F261" s="1909"/>
      <c r="G261" s="1909"/>
      <c r="H261" s="1909"/>
    </row>
    <row r="262" spans="1:8">
      <c r="A262" s="1909"/>
      <c r="B262" s="1909"/>
      <c r="C262" s="1909"/>
      <c r="D262" s="1909"/>
      <c r="E262" s="1909"/>
      <c r="F262" s="1909"/>
      <c r="G262" s="1909"/>
      <c r="H262" s="1909"/>
    </row>
    <row r="263" spans="1:8">
      <c r="A263" s="1909"/>
      <c r="B263" s="1909"/>
      <c r="C263" s="1909"/>
      <c r="D263" s="1909"/>
      <c r="E263" s="1909"/>
      <c r="F263" s="1909"/>
      <c r="G263" s="1909"/>
      <c r="H263" s="1909"/>
    </row>
    <row r="264" spans="1:8">
      <c r="A264" s="1909"/>
      <c r="B264" s="1909"/>
      <c r="C264" s="1909"/>
      <c r="D264" s="1909"/>
      <c r="E264" s="1909"/>
      <c r="F264" s="1909"/>
      <c r="G264" s="1909"/>
      <c r="H264" s="1909"/>
    </row>
    <row r="265" spans="1:8">
      <c r="A265" s="1909"/>
      <c r="B265" s="1909"/>
      <c r="C265" s="1909"/>
      <c r="D265" s="1909"/>
      <c r="E265" s="1909"/>
      <c r="F265" s="1909"/>
      <c r="G265" s="1909"/>
      <c r="H265" s="1909"/>
    </row>
    <row r="266" spans="1:8">
      <c r="A266" s="1909"/>
      <c r="B266" s="1909"/>
      <c r="C266" s="1909"/>
      <c r="D266" s="1909"/>
      <c r="E266" s="1909"/>
      <c r="F266" s="1909"/>
      <c r="G266" s="1909"/>
      <c r="H266" s="1909"/>
    </row>
    <row r="267" spans="1:8">
      <c r="A267" s="1909"/>
      <c r="B267" s="1909"/>
      <c r="C267" s="1909"/>
      <c r="D267" s="1909"/>
      <c r="E267" s="1909"/>
      <c r="F267" s="1909"/>
      <c r="G267" s="1909"/>
      <c r="H267" s="1909"/>
    </row>
    <row r="268" spans="1:8">
      <c r="A268" s="1909"/>
      <c r="B268" s="1909"/>
      <c r="C268" s="1909"/>
      <c r="D268" s="1909"/>
      <c r="E268" s="1909"/>
      <c r="F268" s="1909"/>
      <c r="G268" s="1909"/>
      <c r="H268" s="1909"/>
    </row>
    <row r="269" spans="1:8">
      <c r="A269" s="1909"/>
      <c r="B269" s="1909"/>
      <c r="C269" s="1909"/>
      <c r="D269" s="1909"/>
      <c r="E269" s="1909"/>
      <c r="F269" s="1909"/>
      <c r="G269" s="1909"/>
      <c r="H269" s="1909"/>
    </row>
    <row r="270" spans="1:8">
      <c r="A270" s="1909"/>
      <c r="B270" s="1909"/>
      <c r="C270" s="1909"/>
      <c r="D270" s="1909"/>
      <c r="E270" s="1909"/>
      <c r="F270" s="1909"/>
      <c r="G270" s="1909"/>
      <c r="H270" s="1909"/>
    </row>
    <row r="271" spans="1:8">
      <c r="A271" s="1909"/>
      <c r="B271" s="1909"/>
      <c r="C271" s="1909"/>
      <c r="D271" s="1909"/>
      <c r="E271" s="1909"/>
      <c r="F271" s="1909"/>
      <c r="G271" s="1909"/>
      <c r="H271" s="1909"/>
    </row>
    <row r="272" spans="1:8">
      <c r="A272" s="1909"/>
      <c r="B272" s="1909"/>
      <c r="C272" s="1909"/>
      <c r="D272" s="1909"/>
      <c r="E272" s="1909"/>
      <c r="F272" s="1909"/>
      <c r="G272" s="1909"/>
      <c r="H272" s="1909"/>
    </row>
    <row r="273" spans="1:8">
      <c r="A273" s="1909"/>
      <c r="B273" s="1909"/>
      <c r="C273" s="1909"/>
      <c r="D273" s="1909"/>
      <c r="E273" s="1909"/>
      <c r="F273" s="1909"/>
      <c r="G273" s="1909"/>
      <c r="H273" s="1909"/>
    </row>
    <row r="274" spans="1:8">
      <c r="A274" s="1909"/>
      <c r="B274" s="1909"/>
      <c r="C274" s="1909"/>
      <c r="D274" s="1909"/>
      <c r="E274" s="1909"/>
      <c r="F274" s="1909"/>
      <c r="G274" s="1909"/>
      <c r="H274" s="1909"/>
    </row>
    <row r="275" spans="1:8">
      <c r="A275" s="1909"/>
      <c r="B275" s="1909"/>
      <c r="C275" s="1909"/>
      <c r="D275" s="1909"/>
      <c r="E275" s="1909"/>
      <c r="F275" s="1909"/>
      <c r="G275" s="1909"/>
      <c r="H275" s="1909"/>
    </row>
    <row r="276" spans="1:8">
      <c r="A276" s="1909"/>
      <c r="B276" s="1909"/>
      <c r="C276" s="1909"/>
      <c r="D276" s="1909"/>
      <c r="E276" s="1909"/>
      <c r="F276" s="1909"/>
      <c r="G276" s="1909"/>
      <c r="H276" s="1909"/>
    </row>
    <row r="277" spans="1:8">
      <c r="A277" s="1909"/>
      <c r="B277" s="1909"/>
      <c r="C277" s="1909"/>
      <c r="D277" s="1909"/>
      <c r="E277" s="1909"/>
      <c r="F277" s="1909"/>
      <c r="G277" s="1909"/>
      <c r="H277" s="1909"/>
    </row>
    <row r="278" spans="1:8">
      <c r="A278" s="1909"/>
      <c r="B278" s="1909"/>
      <c r="C278" s="1909"/>
      <c r="D278" s="1909"/>
      <c r="E278" s="1909"/>
      <c r="F278" s="1909"/>
      <c r="G278" s="1909"/>
      <c r="H278" s="1909"/>
    </row>
    <row r="279" spans="1:8">
      <c r="A279" s="1909"/>
      <c r="B279" s="1909"/>
      <c r="C279" s="1909"/>
      <c r="D279" s="1909"/>
      <c r="E279" s="1909"/>
      <c r="F279" s="1909"/>
      <c r="G279" s="1909"/>
      <c r="H279" s="1909"/>
    </row>
    <row r="280" spans="1:8">
      <c r="A280" s="1909"/>
      <c r="B280" s="1909"/>
      <c r="C280" s="1909"/>
      <c r="D280" s="1909"/>
      <c r="E280" s="1909"/>
      <c r="F280" s="1909"/>
      <c r="G280" s="1909"/>
      <c r="H280" s="1909"/>
    </row>
    <row r="281" spans="1:8">
      <c r="A281" s="1909"/>
      <c r="B281" s="1909"/>
      <c r="C281" s="1909"/>
      <c r="D281" s="1909"/>
      <c r="E281" s="1909"/>
      <c r="F281" s="1909"/>
      <c r="G281" s="1909"/>
      <c r="H281" s="1909"/>
    </row>
    <row r="282" spans="1:8">
      <c r="A282" s="1909"/>
      <c r="B282" s="1909"/>
      <c r="C282" s="1909"/>
      <c r="D282" s="1909"/>
      <c r="E282" s="1909"/>
      <c r="F282" s="1909"/>
      <c r="G282" s="1909"/>
      <c r="H282" s="1909"/>
    </row>
    <row r="283" spans="1:8">
      <c r="A283" s="1909"/>
      <c r="B283" s="1909"/>
      <c r="C283" s="1909"/>
      <c r="D283" s="1909"/>
      <c r="E283" s="1909"/>
      <c r="F283" s="1909"/>
      <c r="G283" s="1909"/>
      <c r="H283" s="1909"/>
    </row>
    <row r="284" spans="1:8">
      <c r="A284" s="1909"/>
      <c r="B284" s="1909"/>
      <c r="C284" s="1909"/>
      <c r="D284" s="1909"/>
      <c r="E284" s="1909"/>
      <c r="F284" s="1909"/>
      <c r="G284" s="1909"/>
      <c r="H284" s="1909"/>
    </row>
    <row r="285" spans="1:8">
      <c r="A285" s="1909"/>
      <c r="B285" s="1909"/>
      <c r="C285" s="1909"/>
      <c r="D285" s="1909"/>
      <c r="E285" s="1909"/>
      <c r="F285" s="1909"/>
      <c r="G285" s="1909"/>
      <c r="H285" s="1909"/>
    </row>
    <row r="286" spans="1:8">
      <c r="A286" s="1909"/>
      <c r="B286" s="1909"/>
      <c r="C286" s="1909"/>
      <c r="D286" s="1909"/>
      <c r="E286" s="1909"/>
      <c r="F286" s="1909"/>
      <c r="G286" s="1909"/>
      <c r="H286" s="1909"/>
    </row>
    <row r="287" spans="1:8">
      <c r="A287" s="1909"/>
      <c r="B287" s="1909"/>
      <c r="C287" s="1909"/>
      <c r="D287" s="1909"/>
      <c r="E287" s="1909"/>
      <c r="F287" s="1909"/>
      <c r="G287" s="1909"/>
      <c r="H287" s="1909"/>
    </row>
    <row r="288" spans="1:8">
      <c r="A288" s="1909"/>
      <c r="B288" s="1909"/>
      <c r="C288" s="1909"/>
      <c r="D288" s="1909"/>
      <c r="E288" s="1909"/>
      <c r="F288" s="1909"/>
      <c r="G288" s="1909"/>
      <c r="H288" s="1909"/>
    </row>
    <row r="289" spans="1:8">
      <c r="A289" s="1909"/>
      <c r="B289" s="1909"/>
      <c r="C289" s="1909"/>
      <c r="D289" s="1909"/>
      <c r="E289" s="1909"/>
      <c r="F289" s="1909"/>
      <c r="G289" s="1909"/>
      <c r="H289" s="1909"/>
    </row>
    <row r="290" spans="1:8">
      <c r="A290" s="1909"/>
      <c r="B290" s="1909"/>
      <c r="C290" s="1909"/>
      <c r="D290" s="1909"/>
      <c r="E290" s="1909"/>
      <c r="F290" s="1909"/>
      <c r="G290" s="1909"/>
      <c r="H290" s="1909"/>
    </row>
    <row r="291" spans="1:8">
      <c r="A291" s="1909"/>
      <c r="B291" s="1909"/>
      <c r="C291" s="1909"/>
      <c r="D291" s="1909"/>
      <c r="E291" s="1909"/>
      <c r="F291" s="1909"/>
      <c r="G291" s="1909"/>
      <c r="H291" s="1909"/>
    </row>
    <row r="292" spans="1:8">
      <c r="A292" s="1909"/>
      <c r="B292" s="1909"/>
      <c r="C292" s="1909"/>
      <c r="D292" s="1909"/>
      <c r="E292" s="1909"/>
      <c r="F292" s="1909"/>
      <c r="G292" s="1909"/>
      <c r="H292" s="1909"/>
    </row>
    <row r="293" spans="1:8">
      <c r="A293" s="1909"/>
      <c r="B293" s="1909"/>
      <c r="C293" s="1909"/>
      <c r="D293" s="1909"/>
      <c r="E293" s="1909"/>
      <c r="F293" s="1909"/>
      <c r="G293" s="1909"/>
      <c r="H293" s="1909"/>
    </row>
    <row r="294" spans="1:8">
      <c r="A294" s="1909"/>
      <c r="B294" s="1909"/>
      <c r="C294" s="1909"/>
      <c r="D294" s="1909"/>
      <c r="E294" s="1909"/>
      <c r="F294" s="1909"/>
      <c r="G294" s="1909"/>
      <c r="H294" s="1909"/>
    </row>
    <row r="295" spans="1:8">
      <c r="A295" s="1909"/>
      <c r="B295" s="1909"/>
      <c r="C295" s="1909"/>
      <c r="D295" s="1909"/>
      <c r="E295" s="1909"/>
      <c r="F295" s="1909"/>
      <c r="G295" s="1909"/>
      <c r="H295" s="1909"/>
    </row>
    <row r="296" spans="1:8">
      <c r="A296" s="1909"/>
      <c r="B296" s="1909"/>
      <c r="C296" s="1909"/>
      <c r="D296" s="1909"/>
      <c r="E296" s="1909"/>
      <c r="F296" s="1909"/>
      <c r="G296" s="1909"/>
      <c r="H296" s="1909"/>
    </row>
    <row r="297" spans="1:8">
      <c r="A297" s="1909"/>
      <c r="B297" s="1909"/>
      <c r="C297" s="1909"/>
      <c r="D297" s="1909"/>
      <c r="E297" s="1909"/>
      <c r="F297" s="1909"/>
      <c r="G297" s="1909"/>
      <c r="H297" s="1909"/>
    </row>
    <row r="298" spans="1:8">
      <c r="A298" s="1909"/>
      <c r="B298" s="1909"/>
      <c r="C298" s="1909"/>
      <c r="D298" s="1909"/>
      <c r="E298" s="1909"/>
      <c r="F298" s="1909"/>
      <c r="G298" s="1909"/>
      <c r="H298" s="1909"/>
    </row>
    <row r="299" spans="1:8">
      <c r="A299" s="1909"/>
      <c r="B299" s="1909"/>
      <c r="C299" s="1909"/>
      <c r="D299" s="1909"/>
      <c r="E299" s="1909"/>
      <c r="F299" s="1909"/>
      <c r="G299" s="1909"/>
      <c r="H299" s="1909"/>
    </row>
    <row r="300" spans="1:8">
      <c r="A300" s="1909"/>
      <c r="B300" s="1909"/>
      <c r="C300" s="1909"/>
      <c r="D300" s="1909"/>
      <c r="E300" s="1909"/>
      <c r="F300" s="1909"/>
      <c r="G300" s="1909"/>
      <c r="H300" s="1909"/>
    </row>
    <row r="301" spans="1:8">
      <c r="A301" s="1909"/>
      <c r="B301" s="1909"/>
      <c r="C301" s="1909"/>
      <c r="D301" s="1909"/>
      <c r="E301" s="1909"/>
      <c r="F301" s="1909"/>
      <c r="G301" s="1909"/>
      <c r="H301" s="1909"/>
    </row>
    <row r="302" spans="1:8">
      <c r="A302" s="1909"/>
      <c r="B302" s="1909"/>
      <c r="C302" s="1909"/>
      <c r="D302" s="1909"/>
      <c r="E302" s="1909"/>
      <c r="F302" s="1909"/>
      <c r="G302" s="1909"/>
      <c r="H302" s="1909"/>
    </row>
    <row r="303" spans="1:8">
      <c r="A303" s="1909"/>
      <c r="B303" s="1909"/>
      <c r="C303" s="1909"/>
      <c r="D303" s="1909"/>
      <c r="E303" s="1909"/>
      <c r="F303" s="1909"/>
      <c r="G303" s="1909"/>
      <c r="H303" s="1909"/>
    </row>
    <row r="304" spans="1:8">
      <c r="A304" s="1909"/>
      <c r="B304" s="1909"/>
      <c r="C304" s="1909"/>
      <c r="D304" s="1909"/>
      <c r="E304" s="1909"/>
      <c r="F304" s="1909"/>
      <c r="G304" s="1909"/>
      <c r="H304" s="1909"/>
    </row>
    <row r="305" spans="1:8">
      <c r="A305" s="1909"/>
      <c r="B305" s="1909"/>
      <c r="C305" s="1909"/>
      <c r="D305" s="1909"/>
      <c r="E305" s="1909"/>
      <c r="F305" s="1909"/>
      <c r="G305" s="1909"/>
      <c r="H305" s="1909"/>
    </row>
    <row r="306" spans="1:8">
      <c r="A306" s="1909"/>
      <c r="B306" s="1909"/>
      <c r="C306" s="1909"/>
      <c r="D306" s="1909"/>
      <c r="E306" s="1909"/>
      <c r="F306" s="1909"/>
      <c r="G306" s="1909"/>
      <c r="H306" s="1909"/>
    </row>
    <row r="307" spans="1:8">
      <c r="A307" s="1909"/>
      <c r="B307" s="1909"/>
      <c r="C307" s="1909"/>
      <c r="D307" s="1909"/>
      <c r="E307" s="1909"/>
      <c r="F307" s="1909"/>
      <c r="G307" s="1909"/>
      <c r="H307" s="1909"/>
    </row>
    <row r="308" spans="1:8">
      <c r="A308" s="1909"/>
      <c r="B308" s="1909"/>
      <c r="C308" s="1909"/>
      <c r="D308" s="1909"/>
      <c r="E308" s="1909"/>
      <c r="F308" s="1909"/>
      <c r="G308" s="1909"/>
      <c r="H308" s="1909"/>
    </row>
    <row r="309" spans="1:8">
      <c r="A309" s="1909"/>
      <c r="B309" s="1909"/>
      <c r="C309" s="1909"/>
      <c r="D309" s="1909"/>
      <c r="E309" s="1909"/>
      <c r="F309" s="1909"/>
      <c r="G309" s="1909"/>
      <c r="H309" s="1909"/>
    </row>
    <row r="310" spans="1:8">
      <c r="A310" s="1909"/>
      <c r="B310" s="1909"/>
      <c r="C310" s="1909"/>
      <c r="D310" s="1909"/>
      <c r="E310" s="1909"/>
      <c r="F310" s="1909"/>
      <c r="G310" s="1909"/>
      <c r="H310" s="1909"/>
    </row>
    <row r="311" spans="1:8">
      <c r="A311" s="1909"/>
      <c r="B311" s="1909"/>
      <c r="C311" s="1909"/>
      <c r="D311" s="1909"/>
      <c r="E311" s="1909"/>
      <c r="F311" s="1909"/>
      <c r="G311" s="1909"/>
      <c r="H311" s="1909"/>
    </row>
    <row r="312" spans="1:8">
      <c r="A312" s="1909"/>
      <c r="B312" s="1909"/>
      <c r="C312" s="1909"/>
      <c r="D312" s="1909"/>
      <c r="E312" s="1909"/>
      <c r="F312" s="1909"/>
      <c r="G312" s="1909"/>
      <c r="H312" s="1909"/>
    </row>
    <row r="313" spans="1:8">
      <c r="A313" s="1909"/>
      <c r="B313" s="1909"/>
      <c r="C313" s="1909"/>
      <c r="D313" s="1909"/>
      <c r="E313" s="1909"/>
      <c r="F313" s="1909"/>
      <c r="G313" s="1909"/>
      <c r="H313" s="1909"/>
    </row>
    <row r="314" spans="1:8">
      <c r="A314" s="1909"/>
      <c r="B314" s="1909"/>
      <c r="C314" s="1909"/>
      <c r="D314" s="1909"/>
      <c r="E314" s="1909"/>
      <c r="F314" s="1909"/>
      <c r="G314" s="1909"/>
      <c r="H314" s="1909"/>
    </row>
    <row r="315" spans="1:8">
      <c r="A315" s="1909"/>
      <c r="B315" s="1909"/>
      <c r="C315" s="1909"/>
      <c r="D315" s="1909"/>
      <c r="E315" s="1909"/>
      <c r="F315" s="1909"/>
      <c r="G315" s="1909"/>
      <c r="H315" s="1909"/>
    </row>
    <row r="316" spans="1:8">
      <c r="A316" s="1909"/>
      <c r="B316" s="1909"/>
      <c r="C316" s="1909"/>
      <c r="D316" s="1909"/>
      <c r="E316" s="1909"/>
      <c r="F316" s="1909"/>
      <c r="G316" s="1909"/>
      <c r="H316" s="1909"/>
    </row>
    <row r="317" spans="1:8">
      <c r="A317" s="1909"/>
      <c r="B317" s="1909"/>
      <c r="C317" s="1909"/>
      <c r="D317" s="1909"/>
      <c r="E317" s="1909"/>
      <c r="F317" s="1909"/>
      <c r="G317" s="1909"/>
      <c r="H317" s="1909"/>
    </row>
    <row r="318" spans="1:8">
      <c r="A318" s="1909"/>
      <c r="B318" s="1909"/>
      <c r="C318" s="1909"/>
      <c r="D318" s="1909"/>
      <c r="E318" s="1909"/>
      <c r="F318" s="1909"/>
      <c r="G318" s="1909"/>
      <c r="H318" s="1909"/>
    </row>
    <row r="319" spans="1:8">
      <c r="A319" s="1909"/>
      <c r="B319" s="1909"/>
      <c r="C319" s="1909"/>
      <c r="D319" s="1909"/>
      <c r="E319" s="1909"/>
      <c r="F319" s="1909"/>
      <c r="G319" s="1909"/>
      <c r="H319" s="1909"/>
    </row>
    <row r="320" spans="1:8">
      <c r="A320" s="1909"/>
      <c r="B320" s="1909"/>
      <c r="C320" s="1909"/>
      <c r="D320" s="1909"/>
      <c r="E320" s="1909"/>
      <c r="F320" s="1909"/>
      <c r="G320" s="1909"/>
      <c r="H320" s="1909"/>
    </row>
    <row r="321" spans="1:8">
      <c r="A321" s="1909"/>
      <c r="B321" s="1909"/>
      <c r="C321" s="1909"/>
      <c r="D321" s="1909"/>
      <c r="E321" s="1909"/>
      <c r="F321" s="1909"/>
      <c r="G321" s="1909"/>
      <c r="H321" s="1909"/>
    </row>
    <row r="322" spans="1:8">
      <c r="A322" s="1909"/>
      <c r="B322" s="1909"/>
      <c r="C322" s="1909"/>
      <c r="D322" s="1909"/>
      <c r="E322" s="1909"/>
      <c r="F322" s="1909"/>
      <c r="G322" s="1909"/>
      <c r="H322" s="1909"/>
    </row>
    <row r="323" spans="1:8">
      <c r="A323" s="1909"/>
      <c r="B323" s="1909"/>
      <c r="C323" s="1909"/>
      <c r="D323" s="1909"/>
      <c r="E323" s="1909"/>
      <c r="F323" s="1909"/>
      <c r="G323" s="1909"/>
      <c r="H323" s="1909"/>
    </row>
    <row r="324" spans="1:8">
      <c r="A324" s="1909"/>
      <c r="B324" s="1909"/>
      <c r="C324" s="1909"/>
      <c r="D324" s="1909"/>
      <c r="E324" s="1909"/>
      <c r="F324" s="1909"/>
      <c r="G324" s="1909"/>
      <c r="H324" s="1909"/>
    </row>
    <row r="325" spans="1:8">
      <c r="A325" s="1909"/>
      <c r="B325" s="1909"/>
      <c r="C325" s="1909"/>
      <c r="D325" s="1909"/>
      <c r="E325" s="1909"/>
      <c r="F325" s="1909"/>
      <c r="G325" s="1909"/>
      <c r="H325" s="1909"/>
    </row>
    <row r="326" spans="1:8">
      <c r="A326" s="1909"/>
      <c r="B326" s="1909"/>
      <c r="C326" s="1909"/>
      <c r="D326" s="1909"/>
      <c r="E326" s="1909"/>
      <c r="F326" s="1909"/>
      <c r="G326" s="1909"/>
      <c r="H326" s="1909"/>
    </row>
    <row r="327" spans="1:8">
      <c r="A327" s="1909"/>
      <c r="B327" s="1909"/>
      <c r="C327" s="1909"/>
      <c r="D327" s="1909"/>
      <c r="E327" s="1909"/>
      <c r="F327" s="1909"/>
      <c r="G327" s="1909"/>
      <c r="H327" s="1909"/>
    </row>
    <row r="328" spans="1:8">
      <c r="A328" s="1909"/>
      <c r="B328" s="1909"/>
      <c r="C328" s="1909"/>
      <c r="D328" s="1909"/>
      <c r="E328" s="1909"/>
      <c r="F328" s="1909"/>
      <c r="G328" s="1909"/>
      <c r="H328" s="1909"/>
    </row>
    <row r="329" spans="1:8">
      <c r="A329" s="1909"/>
      <c r="B329" s="1909"/>
      <c r="C329" s="1909"/>
      <c r="D329" s="1909"/>
      <c r="E329" s="1909"/>
      <c r="F329" s="1909"/>
      <c r="G329" s="1909"/>
      <c r="H329" s="1909"/>
    </row>
    <row r="330" spans="1:8">
      <c r="A330" s="1909"/>
      <c r="B330" s="1909"/>
      <c r="C330" s="1909"/>
      <c r="D330" s="1909"/>
      <c r="E330" s="1909"/>
      <c r="F330" s="1909"/>
      <c r="G330" s="1909"/>
      <c r="H330" s="1909"/>
    </row>
    <row r="331" spans="1:8">
      <c r="A331" s="1909"/>
      <c r="B331" s="1909"/>
      <c r="C331" s="1909"/>
      <c r="D331" s="1909"/>
      <c r="E331" s="1909"/>
      <c r="F331" s="1909"/>
      <c r="G331" s="1909"/>
      <c r="H331" s="1909"/>
    </row>
    <row r="332" spans="1:8">
      <c r="A332" s="1909"/>
      <c r="B332" s="1909"/>
      <c r="C332" s="1909"/>
      <c r="D332" s="1909"/>
      <c r="E332" s="1909"/>
      <c r="F332" s="1909"/>
      <c r="G332" s="1909"/>
      <c r="H332" s="1909"/>
    </row>
    <row r="333" spans="1:8">
      <c r="A333" s="1909"/>
      <c r="B333" s="1909"/>
      <c r="C333" s="1909"/>
      <c r="D333" s="1909"/>
      <c r="E333" s="1909"/>
      <c r="F333" s="1909"/>
      <c r="G333" s="1909"/>
      <c r="H333" s="1909"/>
    </row>
    <row r="334" spans="1:8">
      <c r="A334" s="1909"/>
      <c r="B334" s="1909"/>
      <c r="C334" s="1909"/>
      <c r="D334" s="1909"/>
      <c r="E334" s="1909"/>
      <c r="F334" s="1909"/>
      <c r="G334" s="1909"/>
      <c r="H334" s="1909"/>
    </row>
    <row r="335" spans="1:8">
      <c r="A335" s="1909"/>
      <c r="B335" s="1909"/>
      <c r="C335" s="1909"/>
      <c r="D335" s="1909"/>
      <c r="E335" s="1909"/>
      <c r="F335" s="1909"/>
      <c r="G335" s="1909"/>
      <c r="H335" s="1909"/>
    </row>
    <row r="336" spans="1:8">
      <c r="A336" s="1909"/>
      <c r="B336" s="1909"/>
      <c r="C336" s="1909"/>
      <c r="D336" s="1909"/>
      <c r="E336" s="1909"/>
      <c r="F336" s="1909"/>
      <c r="G336" s="1909"/>
      <c r="H336" s="1909"/>
    </row>
    <row r="337" spans="1:8">
      <c r="A337" s="1909"/>
      <c r="B337" s="1909"/>
      <c r="C337" s="1909"/>
      <c r="D337" s="1909"/>
      <c r="E337" s="1909"/>
      <c r="F337" s="1909"/>
      <c r="G337" s="1909"/>
      <c r="H337" s="1909"/>
    </row>
    <row r="338" spans="1:8">
      <c r="A338" s="1909"/>
      <c r="B338" s="1909"/>
      <c r="C338" s="1909"/>
      <c r="D338" s="1909"/>
      <c r="E338" s="1909"/>
      <c r="F338" s="1909"/>
      <c r="G338" s="1909"/>
      <c r="H338" s="1909"/>
    </row>
    <row r="339" spans="1:8">
      <c r="A339" s="1909"/>
      <c r="B339" s="1909"/>
      <c r="C339" s="1909"/>
      <c r="D339" s="1909"/>
      <c r="E339" s="1909"/>
      <c r="F339" s="1909"/>
      <c r="G339" s="1909"/>
      <c r="H339" s="1909"/>
    </row>
    <row r="340" spans="1:8">
      <c r="A340" s="1909"/>
      <c r="B340" s="1909"/>
      <c r="C340" s="1909"/>
      <c r="D340" s="1909"/>
      <c r="E340" s="1909"/>
      <c r="F340" s="1909"/>
      <c r="G340" s="1909"/>
      <c r="H340" s="1909"/>
    </row>
    <row r="341" spans="1:8">
      <c r="A341" s="1909"/>
      <c r="B341" s="1909"/>
      <c r="C341" s="1909"/>
      <c r="D341" s="1909"/>
      <c r="E341" s="1909"/>
      <c r="F341" s="1909"/>
      <c r="G341" s="1909"/>
      <c r="H341" s="1909"/>
    </row>
    <row r="342" spans="1:8">
      <c r="A342" s="1909"/>
      <c r="B342" s="1909"/>
      <c r="C342" s="1909"/>
      <c r="D342" s="1909"/>
      <c r="E342" s="1909"/>
      <c r="F342" s="1909"/>
      <c r="G342" s="1909"/>
      <c r="H342" s="1909"/>
    </row>
    <row r="343" spans="1:8">
      <c r="A343" s="1909"/>
      <c r="B343" s="1909"/>
      <c r="C343" s="1909"/>
      <c r="D343" s="1909"/>
      <c r="E343" s="1909"/>
      <c r="F343" s="1909"/>
      <c r="G343" s="1909"/>
      <c r="H343" s="1909"/>
    </row>
    <row r="344" spans="1:8">
      <c r="A344" s="1909"/>
      <c r="B344" s="1909"/>
      <c r="C344" s="1909"/>
      <c r="D344" s="1909"/>
      <c r="E344" s="1909"/>
      <c r="F344" s="1909"/>
      <c r="G344" s="1909"/>
      <c r="H344" s="1909"/>
    </row>
    <row r="345" spans="1:8">
      <c r="A345" s="1909"/>
      <c r="B345" s="1909"/>
      <c r="C345" s="1909"/>
      <c r="D345" s="1909"/>
      <c r="E345" s="1909"/>
      <c r="F345" s="1909"/>
      <c r="G345" s="1909"/>
      <c r="H345" s="1909"/>
    </row>
    <row r="346" spans="1:8">
      <c r="A346" s="1909"/>
      <c r="B346" s="1909"/>
      <c r="C346" s="1909"/>
      <c r="D346" s="1909"/>
      <c r="E346" s="1909"/>
      <c r="F346" s="1909"/>
      <c r="G346" s="1909"/>
      <c r="H346" s="1909"/>
    </row>
    <row r="347" spans="1:8">
      <c r="A347" s="1909"/>
      <c r="B347" s="1909"/>
      <c r="C347" s="1909"/>
      <c r="D347" s="1909"/>
      <c r="E347" s="1909"/>
      <c r="F347" s="1909"/>
      <c r="G347" s="1909"/>
      <c r="H347" s="1909"/>
    </row>
    <row r="348" spans="1:8">
      <c r="A348" s="1909"/>
      <c r="B348" s="1909"/>
      <c r="C348" s="1909"/>
      <c r="D348" s="1909"/>
      <c r="E348" s="1909"/>
      <c r="F348" s="1909"/>
      <c r="G348" s="1909"/>
      <c r="H348" s="1909"/>
    </row>
    <row r="349" spans="1:8">
      <c r="A349" s="1909"/>
      <c r="B349" s="1909"/>
      <c r="C349" s="1909"/>
      <c r="D349" s="1909"/>
      <c r="E349" s="1909"/>
      <c r="F349" s="1909"/>
      <c r="G349" s="1909"/>
      <c r="H349" s="1909"/>
    </row>
    <row r="350" spans="1:8">
      <c r="A350" s="1909"/>
      <c r="B350" s="1909"/>
      <c r="C350" s="1909"/>
      <c r="D350" s="1909"/>
      <c r="E350" s="1909"/>
      <c r="F350" s="1909"/>
      <c r="G350" s="1909"/>
      <c r="H350" s="1909"/>
    </row>
    <row r="351" spans="1:8">
      <c r="A351" s="1909"/>
      <c r="B351" s="1909"/>
      <c r="C351" s="1909"/>
      <c r="D351" s="1909"/>
      <c r="E351" s="1909"/>
      <c r="F351" s="1909"/>
      <c r="G351" s="1909"/>
      <c r="H351" s="1909"/>
    </row>
    <row r="352" spans="1:8">
      <c r="A352" s="1909"/>
      <c r="B352" s="1909"/>
      <c r="C352" s="1909"/>
      <c r="D352" s="1909"/>
      <c r="E352" s="1909"/>
      <c r="F352" s="1909"/>
      <c r="G352" s="1909"/>
      <c r="H352" s="1909"/>
    </row>
    <row r="353" spans="1:8">
      <c r="A353" s="1909"/>
      <c r="B353" s="1909"/>
      <c r="C353" s="1909"/>
      <c r="D353" s="1909"/>
      <c r="E353" s="1909"/>
      <c r="F353" s="1909"/>
      <c r="G353" s="1909"/>
      <c r="H353" s="1909"/>
    </row>
    <row r="354" spans="1:8">
      <c r="A354" s="1909"/>
      <c r="B354" s="1909"/>
      <c r="C354" s="1909"/>
      <c r="D354" s="1909"/>
      <c r="E354" s="1909"/>
      <c r="F354" s="1909"/>
      <c r="G354" s="1909"/>
      <c r="H354" s="1909"/>
    </row>
    <row r="355" spans="1:8">
      <c r="A355" s="1909"/>
      <c r="B355" s="1909"/>
      <c r="C355" s="1909"/>
      <c r="D355" s="1909"/>
      <c r="E355" s="1909"/>
      <c r="F355" s="1909"/>
      <c r="G355" s="1909"/>
      <c r="H355" s="1909"/>
    </row>
    <row r="356" spans="1:8">
      <c r="A356" s="1909"/>
      <c r="B356" s="1909"/>
      <c r="C356" s="1909"/>
      <c r="D356" s="1909"/>
      <c r="E356" s="1909"/>
      <c r="F356" s="1909"/>
      <c r="G356" s="1909"/>
      <c r="H356" s="1909"/>
    </row>
    <row r="357" spans="1:8">
      <c r="A357" s="1909"/>
      <c r="B357" s="1909"/>
      <c r="C357" s="1909"/>
      <c r="D357" s="1909"/>
      <c r="E357" s="1909"/>
      <c r="F357" s="1909"/>
      <c r="G357" s="1909"/>
      <c r="H357" s="1909"/>
    </row>
    <row r="358" spans="1:8">
      <c r="A358" s="1909"/>
      <c r="B358" s="1909"/>
      <c r="C358" s="1909"/>
      <c r="D358" s="1909"/>
      <c r="E358" s="1909"/>
      <c r="F358" s="1909"/>
      <c r="G358" s="1909"/>
      <c r="H358" s="1909"/>
    </row>
    <row r="359" spans="1:8">
      <c r="A359" s="1909"/>
      <c r="B359" s="1909"/>
      <c r="C359" s="1909"/>
      <c r="D359" s="1909"/>
      <c r="E359" s="1909"/>
      <c r="F359" s="1909"/>
      <c r="G359" s="1909"/>
      <c r="H359" s="1909"/>
    </row>
    <row r="360" spans="1:8">
      <c r="A360" s="1909"/>
      <c r="B360" s="1909"/>
      <c r="C360" s="1909"/>
      <c r="D360" s="1909"/>
      <c r="E360" s="1909"/>
      <c r="F360" s="1909"/>
      <c r="G360" s="1909"/>
      <c r="H360" s="1909"/>
    </row>
    <row r="361" spans="1:8">
      <c r="A361" s="1909"/>
      <c r="B361" s="1909"/>
      <c r="C361" s="1909"/>
      <c r="D361" s="1909"/>
      <c r="E361" s="1909"/>
      <c r="F361" s="1909"/>
      <c r="G361" s="1909"/>
      <c r="H361" s="1909"/>
    </row>
    <row r="362" spans="1:8">
      <c r="A362" s="1909"/>
      <c r="B362" s="1909"/>
      <c r="C362" s="1909"/>
      <c r="D362" s="1909"/>
      <c r="E362" s="1909"/>
      <c r="F362" s="1909"/>
      <c r="G362" s="1909"/>
      <c r="H362" s="1909"/>
    </row>
    <row r="363" spans="1:8">
      <c r="A363" s="1909"/>
      <c r="B363" s="1909"/>
      <c r="C363" s="1909"/>
      <c r="D363" s="1909"/>
      <c r="E363" s="1909"/>
      <c r="F363" s="1909"/>
      <c r="G363" s="1909"/>
      <c r="H363" s="1909"/>
    </row>
    <row r="364" spans="1:8">
      <c r="A364" s="1909"/>
      <c r="B364" s="1909"/>
      <c r="C364" s="1909"/>
      <c r="D364" s="1909"/>
      <c r="E364" s="1909"/>
      <c r="F364" s="1909"/>
      <c r="G364" s="1909"/>
      <c r="H364" s="1909"/>
    </row>
    <row r="365" spans="1:8">
      <c r="A365" s="1909"/>
      <c r="B365" s="1909"/>
      <c r="C365" s="1909"/>
      <c r="D365" s="1909"/>
      <c r="E365" s="1909"/>
      <c r="F365" s="1909"/>
      <c r="G365" s="1909"/>
      <c r="H365" s="1909"/>
    </row>
    <row r="366" spans="1:8">
      <c r="A366" s="1909"/>
      <c r="B366" s="1909"/>
      <c r="C366" s="1909"/>
      <c r="D366" s="1909"/>
      <c r="E366" s="1909"/>
      <c r="F366" s="1909"/>
      <c r="G366" s="1909"/>
      <c r="H366" s="1909"/>
    </row>
    <row r="367" spans="1:8">
      <c r="A367" s="1909"/>
      <c r="B367" s="1909"/>
      <c r="C367" s="1909"/>
      <c r="D367" s="1909"/>
      <c r="E367" s="1909"/>
      <c r="F367" s="1909"/>
      <c r="G367" s="1909"/>
      <c r="H367" s="1909"/>
    </row>
    <row r="368" spans="1:8">
      <c r="A368" s="1909"/>
      <c r="B368" s="1909"/>
      <c r="C368" s="1909"/>
      <c r="D368" s="1909"/>
      <c r="E368" s="1909"/>
      <c r="F368" s="1909"/>
      <c r="G368" s="1909"/>
      <c r="H368" s="1909"/>
    </row>
    <row r="369" spans="1:8">
      <c r="A369" s="1909"/>
      <c r="B369" s="1909"/>
      <c r="C369" s="1909"/>
      <c r="D369" s="1909"/>
      <c r="E369" s="1909"/>
      <c r="F369" s="1909"/>
      <c r="G369" s="1909"/>
      <c r="H369" s="1909"/>
    </row>
    <row r="370" spans="1:8">
      <c r="A370" s="1909"/>
      <c r="B370" s="1909"/>
      <c r="C370" s="1909"/>
      <c r="D370" s="1909"/>
      <c r="E370" s="1909"/>
      <c r="F370" s="1909"/>
      <c r="G370" s="1909"/>
      <c r="H370" s="1909"/>
    </row>
    <row r="371" spans="1:8">
      <c r="A371" s="1909"/>
      <c r="B371" s="1909"/>
      <c r="C371" s="1909"/>
      <c r="D371" s="1909"/>
      <c r="E371" s="1909"/>
      <c r="F371" s="1909"/>
      <c r="G371" s="1909"/>
      <c r="H371" s="1909"/>
    </row>
    <row r="372" spans="1:8">
      <c r="A372" s="1909"/>
      <c r="B372" s="1909"/>
      <c r="C372" s="1909"/>
      <c r="D372" s="1909"/>
      <c r="E372" s="1909"/>
      <c r="F372" s="1909"/>
      <c r="G372" s="1909"/>
      <c r="H372" s="1909"/>
    </row>
    <row r="373" spans="1:8">
      <c r="A373" s="1909"/>
      <c r="B373" s="1909"/>
      <c r="C373" s="1909"/>
      <c r="D373" s="1909"/>
      <c r="E373" s="1909"/>
      <c r="F373" s="1909"/>
      <c r="G373" s="1909"/>
      <c r="H373" s="1909"/>
    </row>
    <row r="374" spans="1:8">
      <c r="A374" s="1909"/>
      <c r="B374" s="1909"/>
      <c r="C374" s="1909"/>
      <c r="D374" s="1909"/>
      <c r="E374" s="1909"/>
      <c r="F374" s="1909"/>
      <c r="G374" s="1909"/>
      <c r="H374" s="1909"/>
    </row>
    <row r="375" spans="1:8">
      <c r="A375" s="1909"/>
      <c r="B375" s="1909"/>
      <c r="C375" s="1909"/>
      <c r="D375" s="1909"/>
      <c r="E375" s="1909"/>
      <c r="F375" s="1909"/>
      <c r="G375" s="1909"/>
      <c r="H375" s="1909"/>
    </row>
    <row r="376" spans="1:8">
      <c r="A376" s="1909"/>
      <c r="B376" s="1909"/>
      <c r="C376" s="1909"/>
      <c r="D376" s="1909"/>
      <c r="E376" s="1909"/>
      <c r="F376" s="1909"/>
      <c r="G376" s="1909"/>
      <c r="H376" s="1909"/>
    </row>
    <row r="377" spans="1:8">
      <c r="A377" s="1909"/>
      <c r="B377" s="1909"/>
      <c r="C377" s="1909"/>
      <c r="D377" s="1909"/>
      <c r="E377" s="1909"/>
      <c r="F377" s="1909"/>
      <c r="G377" s="1909"/>
      <c r="H377" s="1909"/>
    </row>
    <row r="378" spans="1:8">
      <c r="A378" s="1909"/>
      <c r="B378" s="1909"/>
      <c r="C378" s="1909"/>
      <c r="D378" s="1909"/>
      <c r="E378" s="1909"/>
      <c r="F378" s="1909"/>
      <c r="G378" s="1909"/>
      <c r="H378" s="1909"/>
    </row>
    <row r="379" spans="1:8">
      <c r="A379" s="1909"/>
      <c r="B379" s="1909"/>
      <c r="C379" s="1909"/>
      <c r="D379" s="1909"/>
      <c r="E379" s="1909"/>
      <c r="F379" s="1909"/>
      <c r="G379" s="1909"/>
      <c r="H379" s="1909"/>
    </row>
    <row r="380" spans="1:8">
      <c r="A380" s="1909"/>
      <c r="B380" s="1909"/>
      <c r="C380" s="1909"/>
      <c r="D380" s="1909"/>
      <c r="E380" s="1909"/>
      <c r="F380" s="1909"/>
      <c r="G380" s="1909"/>
      <c r="H380" s="1909"/>
    </row>
    <row r="381" spans="1:8">
      <c r="A381" s="1909"/>
      <c r="B381" s="1909"/>
      <c r="C381" s="1909"/>
      <c r="D381" s="1909"/>
      <c r="E381" s="1909"/>
      <c r="F381" s="1909"/>
      <c r="G381" s="1909"/>
      <c r="H381" s="1909"/>
    </row>
    <row r="382" spans="1:8">
      <c r="A382" s="1909"/>
      <c r="B382" s="1909"/>
      <c r="C382" s="1909"/>
      <c r="D382" s="1909"/>
      <c r="E382" s="1909"/>
      <c r="F382" s="1909"/>
      <c r="G382" s="1909"/>
      <c r="H382" s="1909"/>
    </row>
    <row r="383" spans="1:8">
      <c r="A383" s="1909"/>
      <c r="B383" s="1909"/>
      <c r="C383" s="1909"/>
      <c r="D383" s="1909"/>
      <c r="E383" s="1909"/>
      <c r="F383" s="1909"/>
      <c r="G383" s="1909"/>
      <c r="H383" s="1909"/>
    </row>
    <row r="384" spans="1:8">
      <c r="A384" s="1909"/>
      <c r="B384" s="1909"/>
      <c r="C384" s="1909"/>
      <c r="D384" s="1909"/>
      <c r="E384" s="1909"/>
      <c r="F384" s="1909"/>
      <c r="G384" s="1909"/>
      <c r="H384" s="1909"/>
    </row>
    <row r="385" spans="1:8">
      <c r="A385" s="1909"/>
      <c r="B385" s="1909"/>
      <c r="C385" s="1909"/>
      <c r="D385" s="1909"/>
      <c r="E385" s="1909"/>
      <c r="F385" s="1909"/>
      <c r="G385" s="1909"/>
      <c r="H385" s="1909"/>
    </row>
    <row r="386" spans="1:8">
      <c r="A386" s="1909"/>
      <c r="B386" s="1909"/>
      <c r="C386" s="1909"/>
      <c r="D386" s="1909"/>
      <c r="E386" s="1909"/>
      <c r="F386" s="1909"/>
      <c r="G386" s="1909"/>
      <c r="H386" s="1909"/>
    </row>
    <row r="387" spans="1:8">
      <c r="A387" s="1909"/>
      <c r="B387" s="1909"/>
      <c r="C387" s="1909"/>
      <c r="D387" s="1909"/>
      <c r="E387" s="1909"/>
      <c r="F387" s="1909"/>
      <c r="G387" s="1909"/>
      <c r="H387" s="1909"/>
    </row>
    <row r="388" spans="1:8">
      <c r="A388" s="1909"/>
      <c r="B388" s="1909"/>
      <c r="C388" s="1909"/>
      <c r="D388" s="1909"/>
      <c r="E388" s="1909"/>
      <c r="F388" s="1909"/>
      <c r="G388" s="1909"/>
      <c r="H388" s="1909"/>
    </row>
    <row r="389" spans="1:8">
      <c r="A389" s="1909"/>
      <c r="B389" s="1909"/>
      <c r="C389" s="1909"/>
      <c r="D389" s="1909"/>
      <c r="E389" s="1909"/>
      <c r="F389" s="1909"/>
      <c r="G389" s="1909"/>
      <c r="H389" s="1909"/>
    </row>
    <row r="390" spans="1:8">
      <c r="A390" s="1909"/>
      <c r="B390" s="1909"/>
      <c r="C390" s="1909"/>
      <c r="D390" s="1909"/>
      <c r="E390" s="1909"/>
      <c r="F390" s="1909"/>
      <c r="G390" s="1909"/>
      <c r="H390" s="1909"/>
    </row>
    <row r="391" spans="1:8">
      <c r="A391" s="1909"/>
      <c r="B391" s="1909"/>
      <c r="C391" s="1909"/>
      <c r="D391" s="1909"/>
      <c r="E391" s="1909"/>
      <c r="F391" s="1909"/>
      <c r="G391" s="1909"/>
      <c r="H391" s="1909"/>
    </row>
    <row r="392" spans="1:8">
      <c r="A392" s="1909"/>
      <c r="B392" s="1909"/>
      <c r="C392" s="1909"/>
      <c r="D392" s="1909"/>
      <c r="E392" s="1909"/>
      <c r="F392" s="1909"/>
      <c r="G392" s="1909"/>
      <c r="H392" s="1909"/>
    </row>
    <row r="393" spans="1:8">
      <c r="A393" s="1909"/>
      <c r="B393" s="1909"/>
      <c r="C393" s="1909"/>
      <c r="D393" s="1909"/>
      <c r="E393" s="1909"/>
      <c r="F393" s="1909"/>
      <c r="G393" s="1909"/>
      <c r="H393" s="1909"/>
    </row>
    <row r="394" spans="1:8">
      <c r="A394" s="1909"/>
      <c r="B394" s="1909"/>
      <c r="C394" s="1909"/>
      <c r="D394" s="1909"/>
      <c r="E394" s="1909"/>
      <c r="F394" s="1909"/>
      <c r="G394" s="1909"/>
      <c r="H394" s="1909"/>
    </row>
    <row r="395" spans="1:8">
      <c r="A395" s="1909"/>
      <c r="B395" s="1909"/>
      <c r="C395" s="1909"/>
      <c r="D395" s="1909"/>
      <c r="E395" s="1909"/>
      <c r="F395" s="1909"/>
      <c r="G395" s="1909"/>
      <c r="H395" s="1909"/>
    </row>
    <row r="396" spans="1:8">
      <c r="A396" s="1909"/>
      <c r="B396" s="1909"/>
      <c r="C396" s="1909"/>
      <c r="D396" s="1909"/>
      <c r="E396" s="1909"/>
      <c r="F396" s="1909"/>
      <c r="G396" s="1909"/>
      <c r="H396" s="1909"/>
    </row>
    <row r="397" spans="1:8">
      <c r="A397" s="1909"/>
      <c r="B397" s="1909"/>
      <c r="C397" s="1909"/>
      <c r="D397" s="1909"/>
      <c r="E397" s="1909"/>
      <c r="F397" s="1909"/>
      <c r="G397" s="1909"/>
      <c r="H397" s="1909"/>
    </row>
    <row r="398" spans="1:8">
      <c r="A398" s="1909"/>
      <c r="B398" s="1909"/>
      <c r="C398" s="1909"/>
      <c r="D398" s="1909"/>
      <c r="E398" s="1909"/>
      <c r="F398" s="1909"/>
      <c r="G398" s="1909"/>
      <c r="H398" s="1909"/>
    </row>
    <row r="399" spans="1:8">
      <c r="A399" s="1909"/>
      <c r="B399" s="1909"/>
      <c r="C399" s="1909"/>
      <c r="D399" s="1909"/>
      <c r="E399" s="1909"/>
      <c r="F399" s="1909"/>
      <c r="G399" s="1909"/>
      <c r="H399" s="1909"/>
    </row>
    <row r="400" spans="1:8">
      <c r="A400" s="1909"/>
      <c r="B400" s="1909"/>
      <c r="C400" s="1909"/>
      <c r="D400" s="1909"/>
      <c r="E400" s="1909"/>
      <c r="F400" s="1909"/>
      <c r="G400" s="1909"/>
      <c r="H400" s="1909"/>
    </row>
    <row r="401" spans="1:8">
      <c r="A401" s="1909"/>
      <c r="B401" s="1909"/>
      <c r="C401" s="1909"/>
      <c r="D401" s="1909"/>
      <c r="E401" s="1909"/>
      <c r="F401" s="1909"/>
      <c r="G401" s="1909"/>
      <c r="H401" s="1909"/>
    </row>
    <row r="402" spans="1:8">
      <c r="A402" s="1909"/>
      <c r="B402" s="1909"/>
      <c r="C402" s="1909"/>
      <c r="D402" s="1909"/>
      <c r="E402" s="1909"/>
      <c r="F402" s="1909"/>
      <c r="G402" s="1909"/>
      <c r="H402" s="1909"/>
    </row>
    <row r="403" spans="1:8">
      <c r="A403" s="1909"/>
      <c r="B403" s="1909"/>
      <c r="C403" s="1909"/>
      <c r="D403" s="1909"/>
      <c r="E403" s="1909"/>
      <c r="F403" s="1909"/>
      <c r="G403" s="1909"/>
      <c r="H403" s="1909"/>
    </row>
    <row r="404" spans="1:8">
      <c r="A404" s="1909"/>
      <c r="B404" s="1909"/>
      <c r="C404" s="1909"/>
      <c r="D404" s="1909"/>
      <c r="E404" s="1909"/>
      <c r="F404" s="1909"/>
      <c r="G404" s="1909"/>
      <c r="H404" s="1909"/>
    </row>
    <row r="405" spans="1:8">
      <c r="A405" s="1909"/>
      <c r="B405" s="1909"/>
      <c r="C405" s="1909"/>
      <c r="D405" s="1909"/>
      <c r="E405" s="1909"/>
      <c r="F405" s="1909"/>
      <c r="G405" s="1909"/>
      <c r="H405" s="1909"/>
    </row>
    <row r="406" spans="1:8">
      <c r="A406" s="1909"/>
      <c r="B406" s="1909"/>
      <c r="C406" s="1909"/>
      <c r="D406" s="1909"/>
      <c r="E406" s="1909"/>
      <c r="F406" s="1909"/>
      <c r="G406" s="1909"/>
      <c r="H406" s="1909"/>
    </row>
    <row r="407" spans="1:8">
      <c r="A407" s="1909"/>
      <c r="B407" s="1909"/>
      <c r="C407" s="1909"/>
      <c r="D407" s="1909"/>
      <c r="E407" s="1909"/>
      <c r="F407" s="1909"/>
      <c r="G407" s="1909"/>
      <c r="H407" s="1909"/>
    </row>
    <row r="408" spans="1:8">
      <c r="A408" s="1909"/>
      <c r="B408" s="1909"/>
      <c r="C408" s="1909"/>
      <c r="D408" s="1909"/>
      <c r="E408" s="1909"/>
      <c r="F408" s="1909"/>
      <c r="G408" s="1909"/>
      <c r="H408" s="1909"/>
    </row>
    <row r="409" spans="1:8">
      <c r="A409" s="1909"/>
      <c r="B409" s="1909"/>
      <c r="C409" s="1909"/>
      <c r="D409" s="1909"/>
      <c r="E409" s="1909"/>
      <c r="F409" s="1909"/>
      <c r="G409" s="1909"/>
      <c r="H409" s="1909"/>
    </row>
    <row r="410" spans="1:8">
      <c r="A410" s="1909"/>
      <c r="B410" s="1909"/>
      <c r="C410" s="1909"/>
      <c r="D410" s="1909"/>
      <c r="E410" s="1909"/>
      <c r="F410" s="1909"/>
      <c r="G410" s="1909"/>
      <c r="H410" s="1909"/>
    </row>
    <row r="411" spans="1:8">
      <c r="A411" s="1909"/>
      <c r="B411" s="1909"/>
      <c r="C411" s="1909"/>
      <c r="D411" s="1909"/>
      <c r="E411" s="1909"/>
      <c r="F411" s="1909"/>
      <c r="G411" s="1909"/>
      <c r="H411" s="1909"/>
    </row>
    <row r="412" spans="1:8">
      <c r="A412" s="1909"/>
      <c r="B412" s="1909"/>
      <c r="C412" s="1909"/>
      <c r="D412" s="1909"/>
      <c r="E412" s="1909"/>
      <c r="F412" s="1909"/>
      <c r="G412" s="1909"/>
      <c r="H412" s="1909"/>
    </row>
    <row r="413" spans="1:8">
      <c r="A413" s="1909"/>
      <c r="B413" s="1909"/>
      <c r="C413" s="1909"/>
      <c r="D413" s="1909"/>
      <c r="E413" s="1909"/>
      <c r="F413" s="1909"/>
      <c r="G413" s="1909"/>
      <c r="H413" s="1909"/>
    </row>
    <row r="414" spans="1:8">
      <c r="A414" s="1909"/>
      <c r="B414" s="1909"/>
      <c r="C414" s="1909"/>
      <c r="D414" s="1909"/>
      <c r="E414" s="1909"/>
      <c r="F414" s="1909"/>
      <c r="G414" s="1909"/>
      <c r="H414" s="1909"/>
    </row>
    <row r="415" spans="1:8">
      <c r="A415" s="1909"/>
      <c r="B415" s="1909"/>
      <c r="C415" s="1909"/>
      <c r="D415" s="1909"/>
      <c r="E415" s="1909"/>
      <c r="F415" s="1909"/>
      <c r="G415" s="1909"/>
      <c r="H415" s="1909"/>
    </row>
    <row r="416" spans="1:8">
      <c r="A416" s="1909"/>
      <c r="B416" s="1909"/>
      <c r="C416" s="1909"/>
      <c r="D416" s="1909"/>
      <c r="E416" s="1909"/>
      <c r="F416" s="1909"/>
      <c r="G416" s="1909"/>
      <c r="H416" s="1909"/>
    </row>
    <row r="417" spans="1:8">
      <c r="A417" s="1909"/>
      <c r="B417" s="1909"/>
      <c r="C417" s="1909"/>
      <c r="D417" s="1909"/>
      <c r="E417" s="1909"/>
      <c r="F417" s="1909"/>
      <c r="G417" s="1909"/>
      <c r="H417" s="1909"/>
    </row>
    <row r="418" spans="1:8">
      <c r="A418" s="1909"/>
      <c r="B418" s="1909"/>
      <c r="C418" s="1909"/>
      <c r="D418" s="1909"/>
      <c r="E418" s="1909"/>
      <c r="F418" s="1909"/>
      <c r="G418" s="1909"/>
      <c r="H418" s="1909"/>
    </row>
    <row r="419" spans="1:8">
      <c r="A419" s="1909"/>
      <c r="B419" s="1909"/>
      <c r="C419" s="1909"/>
      <c r="D419" s="1909"/>
      <c r="E419" s="1909"/>
      <c r="F419" s="1909"/>
      <c r="G419" s="1909"/>
      <c r="H419" s="1909"/>
    </row>
    <row r="420" spans="1:8">
      <c r="A420" s="1909"/>
      <c r="B420" s="1909"/>
      <c r="C420" s="1909"/>
      <c r="D420" s="1909"/>
      <c r="E420" s="1909"/>
      <c r="F420" s="1909"/>
      <c r="G420" s="1909"/>
      <c r="H420" s="1909"/>
    </row>
    <row r="421" spans="1:8">
      <c r="A421" s="1909"/>
      <c r="B421" s="1909"/>
      <c r="C421" s="1909"/>
      <c r="D421" s="1909"/>
      <c r="E421" s="1909"/>
      <c r="F421" s="1909"/>
      <c r="G421" s="1909"/>
      <c r="H421" s="1909"/>
    </row>
    <row r="422" spans="1:8">
      <c r="A422" s="1909"/>
      <c r="B422" s="1909"/>
      <c r="C422" s="1909"/>
      <c r="D422" s="1909"/>
      <c r="E422" s="1909"/>
      <c r="F422" s="1909"/>
      <c r="G422" s="1909"/>
      <c r="H422" s="1909"/>
    </row>
    <row r="423" spans="1:8">
      <c r="A423" s="1909"/>
      <c r="B423" s="1909"/>
      <c r="C423" s="1909"/>
      <c r="D423" s="1909"/>
      <c r="E423" s="1909"/>
      <c r="F423" s="1909"/>
      <c r="G423" s="1909"/>
      <c r="H423" s="1909"/>
    </row>
    <row r="424" spans="1:8">
      <c r="A424" s="1909"/>
      <c r="B424" s="1909"/>
      <c r="C424" s="1909"/>
      <c r="D424" s="1909"/>
      <c r="E424" s="1909"/>
      <c r="F424" s="1909"/>
      <c r="G424" s="1909"/>
      <c r="H424" s="1909"/>
    </row>
    <row r="425" spans="1:8">
      <c r="A425" s="1909"/>
      <c r="B425" s="1909"/>
      <c r="C425" s="1909"/>
      <c r="D425" s="1909"/>
      <c r="E425" s="1909"/>
      <c r="F425" s="1909"/>
      <c r="G425" s="1909"/>
      <c r="H425" s="1909"/>
    </row>
    <row r="426" spans="1:8">
      <c r="A426" s="1909"/>
      <c r="B426" s="1909"/>
      <c r="C426" s="1909"/>
      <c r="D426" s="1909"/>
      <c r="E426" s="1909"/>
      <c r="F426" s="1909"/>
      <c r="G426" s="1909"/>
      <c r="H426" s="1909"/>
    </row>
    <row r="427" spans="1:8">
      <c r="A427" s="1909"/>
      <c r="B427" s="1909"/>
      <c r="C427" s="1909"/>
      <c r="D427" s="1909"/>
      <c r="E427" s="1909"/>
      <c r="F427" s="1909"/>
      <c r="G427" s="1909"/>
      <c r="H427" s="1909"/>
    </row>
    <row r="428" spans="1:8">
      <c r="A428" s="1909"/>
      <c r="B428" s="1909"/>
      <c r="C428" s="1909"/>
      <c r="D428" s="1909"/>
      <c r="E428" s="1909"/>
      <c r="F428" s="1909"/>
      <c r="G428" s="1909"/>
      <c r="H428" s="1909"/>
    </row>
    <row r="429" spans="1:8">
      <c r="A429" s="1909"/>
      <c r="B429" s="1909"/>
      <c r="C429" s="1909"/>
      <c r="D429" s="1909"/>
      <c r="E429" s="1909"/>
      <c r="F429" s="1909"/>
      <c r="G429" s="1909"/>
      <c r="H429" s="1909"/>
    </row>
    <row r="430" spans="1:8">
      <c r="A430" s="1909"/>
      <c r="B430" s="1909"/>
      <c r="C430" s="1909"/>
      <c r="D430" s="1909"/>
      <c r="E430" s="1909"/>
      <c r="F430" s="1909"/>
      <c r="G430" s="1909"/>
      <c r="H430" s="1909"/>
    </row>
    <row r="431" spans="1:8">
      <c r="A431" s="1909"/>
      <c r="B431" s="1909"/>
      <c r="C431" s="1909"/>
      <c r="D431" s="1909"/>
      <c r="E431" s="1909"/>
      <c r="F431" s="1909"/>
      <c r="G431" s="1909"/>
      <c r="H431" s="1909"/>
    </row>
    <row r="432" spans="1:8">
      <c r="A432" s="1909"/>
      <c r="B432" s="1909"/>
      <c r="C432" s="1909"/>
      <c r="D432" s="1909"/>
      <c r="E432" s="1909"/>
      <c r="F432" s="1909"/>
      <c r="G432" s="1909"/>
      <c r="H432" s="1909"/>
    </row>
    <row r="433" spans="1:8">
      <c r="A433" s="1909"/>
      <c r="B433" s="1909"/>
      <c r="C433" s="1909"/>
      <c r="D433" s="1909"/>
      <c r="E433" s="1909"/>
      <c r="F433" s="1909"/>
      <c r="G433" s="1909"/>
      <c r="H433" s="1909"/>
    </row>
    <row r="434" spans="1:8">
      <c r="A434" s="1909"/>
      <c r="B434" s="1909"/>
      <c r="C434" s="1909"/>
      <c r="D434" s="1909"/>
      <c r="E434" s="1909"/>
      <c r="F434" s="1909"/>
      <c r="G434" s="1909"/>
      <c r="H434" s="1909"/>
    </row>
    <row r="435" spans="1:8">
      <c r="A435" s="1909"/>
      <c r="B435" s="1909"/>
      <c r="C435" s="1909"/>
      <c r="D435" s="1909"/>
      <c r="E435" s="1909"/>
      <c r="F435" s="1909"/>
      <c r="G435" s="1909"/>
      <c r="H435" s="1909"/>
    </row>
    <row r="436" spans="1:8">
      <c r="A436" s="1909"/>
      <c r="B436" s="1909"/>
      <c r="C436" s="1909"/>
      <c r="D436" s="1909"/>
      <c r="E436" s="1909"/>
      <c r="F436" s="1909"/>
      <c r="G436" s="1909"/>
      <c r="H436" s="1909"/>
    </row>
    <row r="437" spans="1:8">
      <c r="A437" s="1909"/>
      <c r="B437" s="1909"/>
      <c r="C437" s="1909"/>
      <c r="D437" s="1909"/>
      <c r="E437" s="1909"/>
      <c r="F437" s="1909"/>
      <c r="G437" s="1909"/>
      <c r="H437" s="1909"/>
    </row>
    <row r="438" spans="1:8">
      <c r="A438" s="1909"/>
      <c r="B438" s="1909"/>
      <c r="C438" s="1909"/>
      <c r="D438" s="1909"/>
      <c r="E438" s="1909"/>
      <c r="F438" s="1909"/>
      <c r="G438" s="1909"/>
      <c r="H438" s="1909"/>
    </row>
    <row r="439" spans="1:8">
      <c r="A439" s="1909"/>
      <c r="B439" s="1909"/>
      <c r="C439" s="1909"/>
      <c r="D439" s="1909"/>
      <c r="E439" s="1909"/>
      <c r="F439" s="1909"/>
      <c r="G439" s="1909"/>
      <c r="H439" s="1909"/>
    </row>
    <row r="440" spans="1:8">
      <c r="A440" s="1909"/>
      <c r="B440" s="1909"/>
      <c r="C440" s="1909"/>
      <c r="D440" s="1909"/>
      <c r="E440" s="1909"/>
      <c r="F440" s="1909"/>
      <c r="G440" s="1909"/>
      <c r="H440" s="1909"/>
    </row>
    <row r="441" spans="1:8">
      <c r="A441" s="1909"/>
      <c r="B441" s="1909"/>
      <c r="C441" s="1909"/>
      <c r="D441" s="1909"/>
      <c r="E441" s="1909"/>
      <c r="F441" s="1909"/>
      <c r="G441" s="1909"/>
      <c r="H441" s="1909"/>
    </row>
    <row r="442" spans="1:8">
      <c r="A442" s="1909"/>
      <c r="B442" s="1909"/>
      <c r="C442" s="1909"/>
      <c r="D442" s="1909"/>
      <c r="E442" s="1909"/>
      <c r="F442" s="1909"/>
      <c r="G442" s="1909"/>
      <c r="H442" s="1909"/>
    </row>
    <row r="443" spans="1:8">
      <c r="A443" s="1909"/>
      <c r="B443" s="1909"/>
      <c r="C443" s="1909"/>
      <c r="D443" s="1909"/>
      <c r="E443" s="1909"/>
      <c r="F443" s="1909"/>
      <c r="G443" s="1909"/>
      <c r="H443" s="1909"/>
    </row>
    <row r="444" spans="1:8">
      <c r="A444" s="1909"/>
      <c r="B444" s="1909"/>
      <c r="C444" s="1909"/>
      <c r="D444" s="1909"/>
      <c r="E444" s="1909"/>
      <c r="F444" s="1909"/>
      <c r="G444" s="1909"/>
      <c r="H444" s="1909"/>
    </row>
    <row r="445" spans="1:8">
      <c r="A445" s="1909"/>
      <c r="B445" s="1909"/>
      <c r="C445" s="1909"/>
      <c r="D445" s="1909"/>
      <c r="E445" s="1909"/>
      <c r="F445" s="1909"/>
      <c r="G445" s="1909"/>
      <c r="H445" s="1909"/>
    </row>
    <row r="446" spans="1:8">
      <c r="A446" s="1909"/>
      <c r="B446" s="1909"/>
      <c r="C446" s="1909"/>
      <c r="D446" s="1909"/>
      <c r="E446" s="1909"/>
      <c r="F446" s="1909"/>
      <c r="G446" s="1909"/>
      <c r="H446" s="1909"/>
    </row>
    <row r="447" spans="1:8">
      <c r="A447" s="1909"/>
      <c r="B447" s="1909"/>
      <c r="C447" s="1909"/>
      <c r="D447" s="1909"/>
      <c r="E447" s="1909"/>
      <c r="F447" s="1909"/>
      <c r="G447" s="1909"/>
      <c r="H447" s="1909"/>
    </row>
    <row r="448" spans="1:8">
      <c r="A448" s="1909"/>
      <c r="B448" s="1909"/>
      <c r="C448" s="1909"/>
      <c r="D448" s="1909"/>
      <c r="E448" s="1909"/>
      <c r="F448" s="1909"/>
      <c r="G448" s="1909"/>
      <c r="H448" s="1909"/>
    </row>
    <row r="449" spans="1:8">
      <c r="A449" s="1909"/>
      <c r="B449" s="1909"/>
      <c r="C449" s="1909"/>
      <c r="D449" s="1909"/>
      <c r="E449" s="1909"/>
      <c r="F449" s="1909"/>
      <c r="G449" s="1909"/>
      <c r="H449" s="1909"/>
    </row>
    <row r="450" spans="1:8">
      <c r="A450" s="1909"/>
      <c r="B450" s="1909"/>
      <c r="C450" s="1909"/>
      <c r="D450" s="1909"/>
      <c r="E450" s="1909"/>
      <c r="F450" s="1909"/>
      <c r="G450" s="1909"/>
      <c r="H450" s="1909"/>
    </row>
    <row r="451" spans="1:8">
      <c r="A451" s="1909"/>
      <c r="B451" s="1909"/>
      <c r="C451" s="1909"/>
      <c r="D451" s="1909"/>
      <c r="E451" s="1909"/>
      <c r="F451" s="1909"/>
      <c r="G451" s="1909"/>
      <c r="H451" s="1909"/>
    </row>
    <row r="452" spans="1:8">
      <c r="A452" s="1909"/>
      <c r="B452" s="1909"/>
      <c r="C452" s="1909"/>
      <c r="D452" s="1909"/>
      <c r="E452" s="1909"/>
      <c r="F452" s="1909"/>
      <c r="G452" s="1909"/>
      <c r="H452" s="1909"/>
    </row>
    <row r="453" spans="1:8">
      <c r="A453" s="1909"/>
      <c r="B453" s="1909"/>
      <c r="C453" s="1909"/>
      <c r="D453" s="1909"/>
      <c r="E453" s="1909"/>
      <c r="F453" s="1909"/>
      <c r="G453" s="1909"/>
      <c r="H453" s="1909"/>
    </row>
    <row r="454" spans="1:8">
      <c r="A454" s="1909"/>
      <c r="B454" s="1909"/>
      <c r="C454" s="1909"/>
      <c r="D454" s="1909"/>
      <c r="E454" s="1909"/>
      <c r="F454" s="1909"/>
      <c r="G454" s="1909"/>
      <c r="H454" s="1909"/>
    </row>
    <row r="455" spans="1:8">
      <c r="A455" s="1909"/>
      <c r="B455" s="1909"/>
      <c r="C455" s="1909"/>
      <c r="D455" s="1909"/>
      <c r="E455" s="1909"/>
      <c r="F455" s="1909"/>
      <c r="G455" s="1909"/>
      <c r="H455" s="1909"/>
    </row>
    <row r="456" spans="1:8">
      <c r="A456" s="1909"/>
      <c r="B456" s="1909"/>
      <c r="C456" s="1909"/>
      <c r="D456" s="1909"/>
      <c r="E456" s="1909"/>
      <c r="F456" s="1909"/>
      <c r="G456" s="1909"/>
      <c r="H456" s="1909"/>
    </row>
    <row r="457" spans="1:8">
      <c r="A457" s="1909"/>
      <c r="B457" s="1909"/>
      <c r="C457" s="1909"/>
      <c r="D457" s="1909"/>
      <c r="E457" s="1909"/>
      <c r="F457" s="1909"/>
      <c r="G457" s="1909"/>
      <c r="H457" s="1909"/>
    </row>
    <row r="458" spans="1:8">
      <c r="A458" s="1909"/>
      <c r="B458" s="1909"/>
      <c r="C458" s="1909"/>
      <c r="D458" s="1909"/>
      <c r="E458" s="1909"/>
      <c r="F458" s="1909"/>
      <c r="G458" s="1909"/>
      <c r="H458" s="1909"/>
    </row>
    <row r="459" spans="1:8">
      <c r="A459" s="1909"/>
      <c r="B459" s="1909"/>
      <c r="C459" s="1909"/>
      <c r="D459" s="1909"/>
      <c r="E459" s="1909"/>
      <c r="F459" s="1909"/>
      <c r="G459" s="1909"/>
      <c r="H459" s="1909"/>
    </row>
    <row r="460" spans="1:8">
      <c r="A460" s="1909"/>
      <c r="B460" s="1909"/>
      <c r="C460" s="1909"/>
      <c r="D460" s="1909"/>
      <c r="E460" s="1909"/>
      <c r="F460" s="1909"/>
      <c r="G460" s="1909"/>
      <c r="H460" s="1909"/>
    </row>
    <row r="461" spans="1:8">
      <c r="A461" s="1909"/>
      <c r="B461" s="1909"/>
      <c r="C461" s="1909"/>
      <c r="D461" s="1909"/>
      <c r="E461" s="1909"/>
      <c r="F461" s="1909"/>
      <c r="G461" s="1909"/>
      <c r="H461" s="1909"/>
    </row>
    <row r="462" spans="1:8">
      <c r="A462" s="1909"/>
      <c r="B462" s="1909"/>
      <c r="C462" s="1909"/>
      <c r="D462" s="1909"/>
      <c r="E462" s="1909"/>
      <c r="F462" s="1909"/>
      <c r="G462" s="1909"/>
      <c r="H462" s="1909"/>
    </row>
    <row r="463" spans="1:8">
      <c r="A463" s="1909"/>
      <c r="B463" s="1909"/>
      <c r="C463" s="1909"/>
      <c r="D463" s="1909"/>
      <c r="E463" s="1909"/>
      <c r="F463" s="1909"/>
      <c r="G463" s="1909"/>
      <c r="H463" s="1909"/>
    </row>
    <row r="464" spans="1:8">
      <c r="A464" s="1909"/>
      <c r="B464" s="1909"/>
      <c r="C464" s="1909"/>
      <c r="D464" s="1909"/>
      <c r="E464" s="1909"/>
      <c r="F464" s="1909"/>
      <c r="G464" s="1909"/>
      <c r="H464" s="1909"/>
    </row>
    <row r="465" spans="1:8">
      <c r="A465" s="1909"/>
      <c r="B465" s="1909"/>
      <c r="C465" s="1909"/>
      <c r="D465" s="1909"/>
      <c r="E465" s="1909"/>
      <c r="F465" s="1909"/>
      <c r="G465" s="1909"/>
      <c r="H465" s="1909"/>
    </row>
    <row r="466" spans="1:8">
      <c r="A466" s="1909"/>
      <c r="B466" s="1909"/>
      <c r="C466" s="1909"/>
      <c r="D466" s="1909"/>
      <c r="E466" s="1909"/>
      <c r="F466" s="1909"/>
      <c r="G466" s="1909"/>
      <c r="H466" s="1909"/>
    </row>
    <row r="467" spans="1:8">
      <c r="A467" s="1909"/>
      <c r="B467" s="1909"/>
      <c r="C467" s="1909"/>
      <c r="D467" s="1909"/>
      <c r="E467" s="1909"/>
      <c r="F467" s="1909"/>
      <c r="G467" s="1909"/>
      <c r="H467" s="1909"/>
    </row>
    <row r="468" spans="1:8">
      <c r="A468" s="1909"/>
      <c r="B468" s="1909"/>
      <c r="C468" s="1909"/>
      <c r="D468" s="1909"/>
      <c r="E468" s="1909"/>
      <c r="F468" s="1909"/>
      <c r="G468" s="1909"/>
      <c r="H468" s="1909"/>
    </row>
    <row r="469" spans="1:8">
      <c r="A469" s="1909"/>
      <c r="B469" s="1909"/>
      <c r="C469" s="1909"/>
      <c r="D469" s="1909"/>
      <c r="E469" s="1909"/>
      <c r="F469" s="1909"/>
      <c r="G469" s="1909"/>
      <c r="H469" s="1909"/>
    </row>
    <row r="470" spans="1:8">
      <c r="A470" s="1909"/>
      <c r="B470" s="1909"/>
      <c r="C470" s="1909"/>
      <c r="D470" s="1909"/>
      <c r="E470" s="1909"/>
      <c r="F470" s="1909"/>
      <c r="G470" s="1909"/>
      <c r="H470" s="1909"/>
    </row>
    <row r="471" spans="1:8">
      <c r="A471" s="1909"/>
      <c r="B471" s="1909"/>
      <c r="C471" s="1909"/>
      <c r="D471" s="1909"/>
      <c r="E471" s="1909"/>
      <c r="F471" s="1909"/>
      <c r="G471" s="1909"/>
      <c r="H471" s="1909"/>
    </row>
    <row r="472" spans="1:8">
      <c r="A472" s="1909"/>
      <c r="B472" s="1909"/>
      <c r="C472" s="1909"/>
      <c r="D472" s="1909"/>
      <c r="E472" s="1909"/>
      <c r="F472" s="1909"/>
      <c r="G472" s="1909"/>
      <c r="H472" s="1909"/>
    </row>
    <row r="473" spans="1:8">
      <c r="A473" s="1909"/>
      <c r="B473" s="1909"/>
      <c r="C473" s="1909"/>
      <c r="D473" s="1909"/>
      <c r="E473" s="1909"/>
      <c r="F473" s="1909"/>
      <c r="G473" s="1909"/>
      <c r="H473" s="1909"/>
    </row>
    <row r="474" spans="1:8">
      <c r="A474" s="1909"/>
      <c r="B474" s="1909"/>
      <c r="C474" s="1909"/>
      <c r="D474" s="1909"/>
      <c r="E474" s="1909"/>
      <c r="F474" s="1909"/>
      <c r="G474" s="1909"/>
      <c r="H474" s="1909"/>
    </row>
    <row r="475" spans="1:8">
      <c r="A475" s="1909"/>
      <c r="B475" s="1909"/>
      <c r="C475" s="1909"/>
      <c r="D475" s="1909"/>
      <c r="E475" s="1909"/>
      <c r="F475" s="1909"/>
      <c r="G475" s="1909"/>
      <c r="H475" s="1909"/>
    </row>
    <row r="476" spans="1:8">
      <c r="A476" s="1909"/>
      <c r="B476" s="1909"/>
      <c r="C476" s="1909"/>
      <c r="D476" s="1909"/>
      <c r="E476" s="1909"/>
      <c r="F476" s="1909"/>
      <c r="G476" s="1909"/>
      <c r="H476" s="1909"/>
    </row>
    <row r="477" spans="1:8">
      <c r="A477" s="1909"/>
      <c r="B477" s="1909"/>
      <c r="C477" s="1909"/>
      <c r="D477" s="1909"/>
      <c r="E477" s="1909"/>
      <c r="F477" s="1909"/>
      <c r="G477" s="1909"/>
      <c r="H477" s="1909"/>
    </row>
    <row r="478" spans="1:8">
      <c r="A478" s="1909"/>
      <c r="B478" s="1909"/>
      <c r="C478" s="1909"/>
      <c r="D478" s="1909"/>
      <c r="E478" s="1909"/>
      <c r="F478" s="1909"/>
      <c r="G478" s="1909"/>
      <c r="H478" s="1909"/>
    </row>
    <row r="479" spans="1:8">
      <c r="A479" s="1909"/>
      <c r="B479" s="1909"/>
      <c r="C479" s="1909"/>
      <c r="D479" s="1909"/>
      <c r="E479" s="1909"/>
      <c r="F479" s="1909"/>
      <c r="G479" s="1909"/>
      <c r="H479" s="1909"/>
    </row>
    <row r="480" spans="1:8">
      <c r="A480" s="1909"/>
      <c r="B480" s="1909"/>
      <c r="C480" s="1909"/>
      <c r="D480" s="1909"/>
      <c r="E480" s="1909"/>
      <c r="F480" s="1909"/>
      <c r="G480" s="1909"/>
      <c r="H480" s="1909"/>
    </row>
    <row r="481" spans="1:8">
      <c r="A481" s="1909"/>
      <c r="B481" s="1909"/>
      <c r="C481" s="1909"/>
      <c r="D481" s="1909"/>
      <c r="E481" s="1909"/>
      <c r="F481" s="1909"/>
      <c r="G481" s="1909"/>
      <c r="H481" s="1909"/>
    </row>
    <row r="482" spans="1:8">
      <c r="A482" s="1909"/>
      <c r="B482" s="1909"/>
      <c r="C482" s="1909"/>
      <c r="D482" s="1909"/>
      <c r="E482" s="1909"/>
      <c r="F482" s="1909"/>
      <c r="G482" s="1909"/>
      <c r="H482" s="1909"/>
    </row>
    <row r="483" spans="1:8">
      <c r="A483" s="1909"/>
      <c r="B483" s="1909"/>
      <c r="C483" s="1909"/>
      <c r="D483" s="1909"/>
      <c r="E483" s="1909"/>
      <c r="F483" s="1909"/>
      <c r="G483" s="1909"/>
      <c r="H483" s="1909"/>
    </row>
    <row r="484" spans="1:8">
      <c r="A484" s="1909"/>
      <c r="B484" s="1909"/>
      <c r="C484" s="1909"/>
      <c r="D484" s="1909"/>
      <c r="E484" s="1909"/>
      <c r="F484" s="1909"/>
      <c r="G484" s="1909"/>
      <c r="H484" s="1909"/>
    </row>
    <row r="485" spans="1:8">
      <c r="A485" s="1909"/>
      <c r="B485" s="1909"/>
      <c r="C485" s="1909"/>
      <c r="D485" s="1909"/>
      <c r="E485" s="1909"/>
      <c r="F485" s="1909"/>
      <c r="G485" s="1909"/>
      <c r="H485" s="1909"/>
    </row>
    <row r="486" spans="1:8">
      <c r="A486" s="1909"/>
      <c r="B486" s="1909"/>
      <c r="C486" s="1909"/>
      <c r="D486" s="1909"/>
      <c r="E486" s="1909"/>
      <c r="F486" s="1909"/>
      <c r="G486" s="1909"/>
      <c r="H486" s="1909"/>
    </row>
    <row r="487" spans="1:8">
      <c r="A487" s="1909"/>
      <c r="B487" s="1909"/>
      <c r="C487" s="1909"/>
      <c r="D487" s="1909"/>
      <c r="E487" s="1909"/>
      <c r="F487" s="1909"/>
      <c r="G487" s="1909"/>
      <c r="H487" s="1909"/>
    </row>
    <row r="488" spans="1:8">
      <c r="A488" s="1909"/>
      <c r="B488" s="1909"/>
      <c r="C488" s="1909"/>
      <c r="D488" s="1909"/>
      <c r="E488" s="1909"/>
      <c r="F488" s="1909"/>
      <c r="G488" s="1909"/>
      <c r="H488" s="1909"/>
    </row>
    <row r="489" spans="1:8">
      <c r="A489" s="1909"/>
      <c r="B489" s="1909"/>
      <c r="C489" s="1909"/>
      <c r="D489" s="1909"/>
      <c r="E489" s="1909"/>
      <c r="F489" s="1909"/>
      <c r="G489" s="1909"/>
      <c r="H489" s="1909"/>
    </row>
    <row r="490" spans="1:8">
      <c r="A490" s="1909"/>
      <c r="B490" s="1909"/>
      <c r="C490" s="1909"/>
      <c r="D490" s="1909"/>
      <c r="E490" s="1909"/>
      <c r="F490" s="1909"/>
      <c r="G490" s="1909"/>
      <c r="H490" s="1909"/>
    </row>
    <row r="491" spans="1:8">
      <c r="A491" s="1909"/>
      <c r="B491" s="1909"/>
      <c r="C491" s="1909"/>
      <c r="D491" s="1909"/>
      <c r="E491" s="1909"/>
      <c r="F491" s="1909"/>
      <c r="G491" s="1909"/>
      <c r="H491" s="1909"/>
    </row>
    <row r="492" spans="1:8">
      <c r="A492" s="1909"/>
      <c r="B492" s="1909"/>
      <c r="C492" s="1909"/>
      <c r="D492" s="1909"/>
      <c r="E492" s="1909"/>
      <c r="F492" s="1909"/>
      <c r="G492" s="1909"/>
      <c r="H492" s="1909"/>
    </row>
    <row r="493" spans="1:8">
      <c r="A493" s="1909"/>
      <c r="B493" s="1909"/>
      <c r="C493" s="1909"/>
      <c r="D493" s="1909"/>
      <c r="E493" s="1909"/>
      <c r="F493" s="1909"/>
      <c r="G493" s="1909"/>
      <c r="H493" s="1909"/>
    </row>
    <row r="494" spans="1:8">
      <c r="A494" s="1909"/>
      <c r="B494" s="1909"/>
      <c r="C494" s="1909"/>
      <c r="D494" s="1909"/>
      <c r="E494" s="1909"/>
      <c r="F494" s="1909"/>
      <c r="G494" s="1909"/>
      <c r="H494" s="1909"/>
    </row>
    <row r="495" spans="1:8">
      <c r="A495" s="1909"/>
      <c r="B495" s="1909"/>
      <c r="C495" s="1909"/>
      <c r="D495" s="1909"/>
      <c r="E495" s="1909"/>
      <c r="F495" s="1909"/>
      <c r="G495" s="1909"/>
      <c r="H495" s="1909"/>
    </row>
    <row r="496" spans="1:8">
      <c r="A496" s="1909"/>
      <c r="B496" s="1909"/>
      <c r="C496" s="1909"/>
      <c r="D496" s="1909"/>
      <c r="E496" s="1909"/>
      <c r="F496" s="1909"/>
      <c r="G496" s="1909"/>
      <c r="H496" s="1909"/>
    </row>
    <row r="497" spans="1:8">
      <c r="A497" s="1909"/>
      <c r="B497" s="1909"/>
      <c r="C497" s="1909"/>
      <c r="D497" s="1909"/>
      <c r="E497" s="1909"/>
      <c r="F497" s="1909"/>
      <c r="G497" s="1909"/>
      <c r="H497" s="1909"/>
    </row>
    <row r="498" spans="1:8">
      <c r="A498" s="1909"/>
      <c r="B498" s="1909"/>
      <c r="C498" s="1909"/>
      <c r="D498" s="1909"/>
      <c r="E498" s="1909"/>
      <c r="F498" s="1909"/>
      <c r="G498" s="1909"/>
      <c r="H498" s="1909"/>
    </row>
    <row r="499" spans="1:8">
      <c r="A499" s="1909"/>
      <c r="B499" s="1909"/>
      <c r="C499" s="1909"/>
      <c r="D499" s="1909"/>
      <c r="E499" s="1909"/>
      <c r="F499" s="1909"/>
      <c r="G499" s="1909"/>
      <c r="H499" s="1909"/>
    </row>
    <row r="500" spans="1:8">
      <c r="A500" s="1909"/>
      <c r="B500" s="1909"/>
      <c r="C500" s="1909"/>
      <c r="D500" s="1909"/>
      <c r="E500" s="1909"/>
      <c r="F500" s="1909"/>
      <c r="G500" s="1909"/>
      <c r="H500" s="1909"/>
    </row>
    <row r="501" spans="1:8">
      <c r="A501" s="1909"/>
      <c r="B501" s="1909"/>
      <c r="C501" s="1909"/>
      <c r="D501" s="1909"/>
      <c r="E501" s="1909"/>
      <c r="F501" s="1909"/>
      <c r="G501" s="1909"/>
      <c r="H501" s="1909"/>
    </row>
    <row r="502" spans="1:8">
      <c r="A502" s="1909"/>
      <c r="B502" s="1909"/>
      <c r="C502" s="1909"/>
      <c r="D502" s="1909"/>
      <c r="E502" s="1909"/>
      <c r="F502" s="1909"/>
      <c r="G502" s="1909"/>
      <c r="H502" s="1909"/>
    </row>
    <row r="503" spans="1:8">
      <c r="A503" s="1909"/>
      <c r="B503" s="1909"/>
      <c r="C503" s="1909"/>
      <c r="D503" s="1909"/>
      <c r="E503" s="1909"/>
      <c r="F503" s="1909"/>
      <c r="G503" s="1909"/>
      <c r="H503" s="1909"/>
    </row>
    <row r="504" spans="1:8">
      <c r="A504" s="1909"/>
      <c r="B504" s="1909"/>
      <c r="C504" s="1909"/>
      <c r="D504" s="1909"/>
      <c r="E504" s="1909"/>
      <c r="F504" s="1909"/>
      <c r="G504" s="1909"/>
      <c r="H504" s="1909"/>
    </row>
    <row r="505" spans="1:8">
      <c r="A505" s="1909"/>
      <c r="B505" s="1909"/>
      <c r="C505" s="1909"/>
      <c r="D505" s="1909"/>
      <c r="E505" s="1909"/>
      <c r="F505" s="1909"/>
      <c r="G505" s="1909"/>
      <c r="H505" s="1909"/>
    </row>
    <row r="506" spans="1:8">
      <c r="A506" s="1909"/>
      <c r="B506" s="1909"/>
      <c r="C506" s="1909"/>
      <c r="D506" s="1909"/>
      <c r="E506" s="1909"/>
      <c r="F506" s="1909"/>
      <c r="G506" s="1909"/>
      <c r="H506" s="1909"/>
    </row>
    <row r="507" spans="1:8">
      <c r="A507" s="1909"/>
      <c r="B507" s="1909"/>
      <c r="C507" s="1909"/>
      <c r="D507" s="1909"/>
      <c r="E507" s="1909"/>
      <c r="F507" s="1909"/>
      <c r="G507" s="1909"/>
      <c r="H507" s="1909"/>
    </row>
    <row r="508" spans="1:8">
      <c r="A508" s="1909"/>
      <c r="B508" s="1909"/>
      <c r="C508" s="1909"/>
      <c r="D508" s="1909"/>
      <c r="E508" s="1909"/>
      <c r="F508" s="1909"/>
      <c r="G508" s="1909"/>
      <c r="H508" s="1909"/>
    </row>
    <row r="509" spans="1:8">
      <c r="A509" s="1909"/>
      <c r="B509" s="1909"/>
      <c r="C509" s="1909"/>
      <c r="D509" s="1909"/>
      <c r="E509" s="1909"/>
      <c r="F509" s="1909"/>
      <c r="G509" s="1909"/>
      <c r="H509" s="1909"/>
    </row>
    <row r="510" spans="1:8">
      <c r="A510" s="1909"/>
      <c r="B510" s="1909"/>
      <c r="C510" s="1909"/>
      <c r="D510" s="1909"/>
      <c r="E510" s="1909"/>
      <c r="F510" s="1909"/>
      <c r="G510" s="1909"/>
      <c r="H510" s="1909"/>
    </row>
    <row r="511" spans="1:8">
      <c r="A511" s="1909"/>
      <c r="B511" s="1909"/>
      <c r="C511" s="1909"/>
      <c r="D511" s="1909"/>
      <c r="E511" s="1909"/>
      <c r="F511" s="1909"/>
      <c r="G511" s="1909"/>
      <c r="H511" s="1909"/>
    </row>
    <row r="512" spans="1:8">
      <c r="A512" s="1909"/>
      <c r="B512" s="1909"/>
      <c r="C512" s="1909"/>
      <c r="D512" s="1909"/>
      <c r="E512" s="1909"/>
      <c r="F512" s="1909"/>
      <c r="G512" s="1909"/>
      <c r="H512" s="1909"/>
    </row>
    <row r="513" spans="1:8">
      <c r="A513" s="1909"/>
      <c r="B513" s="1909"/>
      <c r="C513" s="1909"/>
      <c r="D513" s="1909"/>
      <c r="E513" s="1909"/>
      <c r="F513" s="1909"/>
      <c r="G513" s="1909"/>
      <c r="H513" s="1909"/>
    </row>
    <row r="514" spans="1:8">
      <c r="A514" s="1909"/>
      <c r="B514" s="1909"/>
      <c r="C514" s="1909"/>
      <c r="D514" s="1909"/>
      <c r="E514" s="1909"/>
      <c r="F514" s="1909"/>
      <c r="G514" s="1909"/>
      <c r="H514" s="1909"/>
    </row>
    <row r="515" spans="1:8">
      <c r="A515" s="1909"/>
      <c r="B515" s="1909"/>
      <c r="C515" s="1909"/>
      <c r="D515" s="1909"/>
      <c r="E515" s="1909"/>
      <c r="F515" s="1909"/>
      <c r="G515" s="1909"/>
      <c r="H515" s="1909"/>
    </row>
    <row r="516" spans="1:8">
      <c r="A516" s="1909"/>
      <c r="B516" s="1909"/>
      <c r="C516" s="1909"/>
      <c r="D516" s="1909"/>
      <c r="E516" s="1909"/>
      <c r="F516" s="1909"/>
      <c r="G516" s="1909"/>
      <c r="H516" s="1909"/>
    </row>
    <row r="517" spans="1:8">
      <c r="A517" s="1909"/>
      <c r="B517" s="1909"/>
      <c r="C517" s="1909"/>
      <c r="D517" s="1909"/>
      <c r="E517" s="1909"/>
      <c r="F517" s="1909"/>
      <c r="G517" s="1909"/>
      <c r="H517" s="1909"/>
    </row>
    <row r="518" spans="1:8">
      <c r="A518" s="1909"/>
      <c r="B518" s="1909"/>
      <c r="C518" s="1909"/>
      <c r="D518" s="1909"/>
      <c r="E518" s="1909"/>
      <c r="F518" s="1909"/>
      <c r="G518" s="1909"/>
      <c r="H518" s="1909"/>
    </row>
    <row r="519" spans="1:8">
      <c r="A519" s="1909"/>
      <c r="B519" s="1909"/>
      <c r="C519" s="1909"/>
      <c r="D519" s="1909"/>
      <c r="E519" s="1909"/>
      <c r="F519" s="1909"/>
      <c r="G519" s="1909"/>
      <c r="H519" s="1909"/>
    </row>
    <row r="520" spans="1:8">
      <c r="A520" s="1909"/>
      <c r="B520" s="1909"/>
      <c r="C520" s="1909"/>
      <c r="D520" s="1909"/>
      <c r="E520" s="1909"/>
      <c r="F520" s="1909"/>
      <c r="G520" s="1909"/>
      <c r="H520" s="1909"/>
    </row>
    <row r="521" spans="1:8">
      <c r="A521" s="1909"/>
      <c r="B521" s="1909"/>
      <c r="C521" s="1909"/>
      <c r="D521" s="1909"/>
      <c r="E521" s="1909"/>
      <c r="F521" s="1909"/>
      <c r="G521" s="1909"/>
      <c r="H521" s="1909"/>
    </row>
    <row r="522" spans="1:8">
      <c r="A522" s="1909"/>
      <c r="B522" s="1909"/>
      <c r="C522" s="1909"/>
      <c r="D522" s="1909"/>
      <c r="E522" s="1909"/>
      <c r="F522" s="1909"/>
      <c r="G522" s="1909"/>
      <c r="H522" s="1909"/>
    </row>
    <row r="523" spans="1:8">
      <c r="A523" s="1909"/>
      <c r="B523" s="1909"/>
      <c r="C523" s="1909"/>
      <c r="D523" s="1909"/>
      <c r="E523" s="1909"/>
      <c r="F523" s="1909"/>
      <c r="G523" s="1909"/>
      <c r="H523" s="1909"/>
    </row>
    <row r="524" spans="1:8">
      <c r="A524" s="1909"/>
      <c r="B524" s="1909"/>
      <c r="C524" s="1909"/>
      <c r="D524" s="1909"/>
      <c r="E524" s="1909"/>
      <c r="F524" s="1909"/>
      <c r="G524" s="1909"/>
      <c r="H524" s="1909"/>
    </row>
    <row r="525" spans="1:8">
      <c r="A525" s="1909"/>
      <c r="B525" s="1909"/>
      <c r="C525" s="1909"/>
      <c r="D525" s="1909"/>
      <c r="E525" s="1909"/>
      <c r="F525" s="1909"/>
      <c r="G525" s="1909"/>
      <c r="H525" s="1909"/>
    </row>
    <row r="526" spans="1:8">
      <c r="A526" s="1909"/>
      <c r="B526" s="1909"/>
      <c r="C526" s="1909"/>
      <c r="D526" s="1909"/>
      <c r="E526" s="1909"/>
      <c r="F526" s="1909"/>
      <c r="G526" s="1909"/>
      <c r="H526" s="1909"/>
    </row>
    <row r="527" spans="1:8">
      <c r="A527" s="1909"/>
      <c r="B527" s="1909"/>
      <c r="C527" s="1909"/>
      <c r="D527" s="1909"/>
      <c r="E527" s="1909"/>
      <c r="F527" s="1909"/>
      <c r="G527" s="1909"/>
      <c r="H527" s="1909"/>
    </row>
    <row r="528" spans="1:8">
      <c r="A528" s="1909"/>
      <c r="B528" s="1909"/>
      <c r="C528" s="1909"/>
      <c r="D528" s="1909"/>
      <c r="E528" s="1909"/>
      <c r="F528" s="1909"/>
      <c r="G528" s="1909"/>
      <c r="H528" s="1909"/>
    </row>
    <row r="529" spans="1:8">
      <c r="A529" s="1909"/>
      <c r="B529" s="1909"/>
      <c r="C529" s="1909"/>
      <c r="D529" s="1909"/>
      <c r="E529" s="1909"/>
      <c r="F529" s="1909"/>
      <c r="G529" s="1909"/>
      <c r="H529" s="1909"/>
    </row>
    <row r="530" spans="1:8">
      <c r="A530" s="1909"/>
      <c r="B530" s="1909"/>
      <c r="C530" s="1909"/>
      <c r="D530" s="1909"/>
      <c r="E530" s="1909"/>
      <c r="F530" s="1909"/>
      <c r="G530" s="1909"/>
      <c r="H530" s="1909"/>
    </row>
    <row r="531" spans="1:8">
      <c r="A531" s="1909"/>
      <c r="B531" s="1909"/>
      <c r="C531" s="1909"/>
      <c r="D531" s="1909"/>
      <c r="E531" s="1909"/>
      <c r="F531" s="1909"/>
      <c r="G531" s="1909"/>
      <c r="H531" s="1909"/>
    </row>
    <row r="532" spans="1:8">
      <c r="A532" s="1909"/>
      <c r="B532" s="1909"/>
      <c r="C532" s="1909"/>
      <c r="D532" s="1909"/>
      <c r="E532" s="1909"/>
      <c r="F532" s="1909"/>
      <c r="G532" s="1909"/>
      <c r="H532" s="1909"/>
    </row>
    <row r="533" spans="1:8">
      <c r="A533" s="1909"/>
      <c r="B533" s="1909"/>
      <c r="C533" s="1909"/>
      <c r="D533" s="1909"/>
      <c r="E533" s="1909"/>
      <c r="F533" s="1909"/>
      <c r="G533" s="1909"/>
      <c r="H533" s="1909"/>
    </row>
    <row r="534" spans="1:8">
      <c r="A534" s="1909"/>
      <c r="B534" s="1909"/>
      <c r="C534" s="1909"/>
      <c r="D534" s="1909"/>
      <c r="E534" s="1909"/>
      <c r="F534" s="1909"/>
      <c r="G534" s="1909"/>
      <c r="H534" s="1909"/>
    </row>
    <row r="535" spans="1:8">
      <c r="A535" s="1909"/>
      <c r="B535" s="1909"/>
      <c r="C535" s="1909"/>
      <c r="D535" s="1909"/>
      <c r="E535" s="1909"/>
      <c r="F535" s="1909"/>
      <c r="G535" s="1909"/>
      <c r="H535" s="1909"/>
    </row>
    <row r="536" spans="1:8">
      <c r="A536" s="1909"/>
      <c r="B536" s="1909"/>
      <c r="C536" s="1909"/>
      <c r="D536" s="1909"/>
      <c r="E536" s="1909"/>
      <c r="F536" s="1909"/>
      <c r="G536" s="1909"/>
      <c r="H536" s="1909"/>
    </row>
    <row r="537" spans="1:8">
      <c r="A537" s="1909"/>
      <c r="B537" s="1909"/>
      <c r="C537" s="1909"/>
      <c r="D537" s="1909"/>
      <c r="E537" s="1909"/>
      <c r="F537" s="1909"/>
      <c r="G537" s="1909"/>
      <c r="H537" s="1909"/>
    </row>
    <row r="538" spans="1:8">
      <c r="A538" s="1909"/>
      <c r="B538" s="1909"/>
      <c r="C538" s="1909"/>
      <c r="D538" s="1909"/>
      <c r="E538" s="1909"/>
      <c r="F538" s="1909"/>
      <c r="G538" s="1909"/>
      <c r="H538" s="1909"/>
    </row>
    <row r="539" spans="1:8">
      <c r="A539" s="1909"/>
      <c r="B539" s="1909"/>
      <c r="C539" s="1909"/>
      <c r="D539" s="1909"/>
      <c r="E539" s="1909"/>
      <c r="F539" s="1909"/>
      <c r="G539" s="1909"/>
      <c r="H539" s="1909"/>
    </row>
    <row r="540" spans="1:8">
      <c r="A540" s="1909"/>
      <c r="B540" s="1909"/>
      <c r="C540" s="1909"/>
      <c r="D540" s="1909"/>
      <c r="E540" s="1909"/>
      <c r="F540" s="1909"/>
      <c r="G540" s="1909"/>
      <c r="H540" s="1909"/>
    </row>
    <row r="541" spans="1:8">
      <c r="A541" s="1909"/>
      <c r="B541" s="1909"/>
      <c r="C541" s="1909"/>
      <c r="D541" s="1909"/>
      <c r="E541" s="1909"/>
      <c r="F541" s="1909"/>
      <c r="G541" s="1909"/>
      <c r="H541" s="1909"/>
    </row>
    <row r="542" spans="1:8">
      <c r="A542" s="1909"/>
      <c r="B542" s="1909"/>
      <c r="C542" s="1909"/>
      <c r="D542" s="1909"/>
      <c r="E542" s="1909"/>
      <c r="F542" s="1909"/>
      <c r="G542" s="1909"/>
      <c r="H542" s="1909"/>
    </row>
    <row r="543" spans="1:8">
      <c r="A543" s="1909"/>
      <c r="B543" s="1909"/>
      <c r="C543" s="1909"/>
      <c r="D543" s="1909"/>
      <c r="E543" s="1909"/>
      <c r="F543" s="1909"/>
      <c r="G543" s="1909"/>
      <c r="H543" s="1909"/>
    </row>
    <row r="544" spans="1:8">
      <c r="A544" s="1909"/>
      <c r="B544" s="1909"/>
      <c r="C544" s="1909"/>
      <c r="D544" s="1909"/>
      <c r="E544" s="1909"/>
      <c r="F544" s="1909"/>
      <c r="G544" s="1909"/>
      <c r="H544" s="1909"/>
    </row>
    <row r="545" spans="1:8">
      <c r="A545" s="1909"/>
      <c r="B545" s="1909"/>
      <c r="C545" s="1909"/>
      <c r="D545" s="1909"/>
      <c r="E545" s="1909"/>
      <c r="F545" s="1909"/>
      <c r="G545" s="1909"/>
      <c r="H545" s="1909"/>
    </row>
    <row r="546" spans="1:8">
      <c r="A546" s="1909"/>
      <c r="B546" s="1909"/>
      <c r="C546" s="1909"/>
      <c r="D546" s="1909"/>
      <c r="E546" s="1909"/>
      <c r="F546" s="1909"/>
      <c r="G546" s="1909"/>
      <c r="H546" s="1909"/>
    </row>
    <row r="547" spans="1:8">
      <c r="A547" s="1909"/>
      <c r="B547" s="1909"/>
      <c r="C547" s="1909"/>
      <c r="D547" s="1909"/>
      <c r="E547" s="1909"/>
      <c r="F547" s="1909"/>
      <c r="G547" s="1909"/>
      <c r="H547" s="1909"/>
    </row>
    <row r="548" spans="1:8">
      <c r="A548" s="1909"/>
      <c r="B548" s="1909"/>
      <c r="C548" s="1909"/>
      <c r="D548" s="1909"/>
      <c r="E548" s="1909"/>
      <c r="F548" s="1909"/>
      <c r="G548" s="1909"/>
      <c r="H548" s="1909"/>
    </row>
    <row r="549" spans="1:8">
      <c r="A549" s="1909"/>
      <c r="B549" s="1909"/>
      <c r="C549" s="1909"/>
      <c r="D549" s="1909"/>
      <c r="E549" s="1909"/>
      <c r="F549" s="1909"/>
      <c r="G549" s="1909"/>
      <c r="H549" s="1909"/>
    </row>
    <row r="550" spans="1:8">
      <c r="A550" s="1909"/>
      <c r="B550" s="1909"/>
      <c r="C550" s="1909"/>
      <c r="D550" s="1909"/>
      <c r="E550" s="1909"/>
      <c r="F550" s="1909"/>
      <c r="G550" s="1909"/>
      <c r="H550" s="1909"/>
    </row>
    <row r="551" spans="1:8">
      <c r="A551" s="1909"/>
      <c r="B551" s="1909"/>
      <c r="C551" s="1909"/>
      <c r="D551" s="1909"/>
      <c r="E551" s="1909"/>
      <c r="F551" s="1909"/>
      <c r="G551" s="1909"/>
      <c r="H551" s="1909"/>
    </row>
    <row r="552" spans="1:8">
      <c r="A552" s="1909"/>
      <c r="B552" s="1909"/>
      <c r="C552" s="1909"/>
      <c r="D552" s="1909"/>
      <c r="E552" s="1909"/>
      <c r="F552" s="1909"/>
      <c r="G552" s="1909"/>
      <c r="H552" s="1909"/>
    </row>
    <row r="553" spans="1:8">
      <c r="A553" s="1909"/>
      <c r="B553" s="1909"/>
      <c r="C553" s="1909"/>
      <c r="D553" s="1909"/>
      <c r="E553" s="1909"/>
      <c r="F553" s="1909"/>
      <c r="G553" s="1909"/>
      <c r="H553" s="1909"/>
    </row>
    <row r="554" spans="1:8">
      <c r="A554" s="1909"/>
      <c r="B554" s="1909"/>
      <c r="C554" s="1909"/>
      <c r="D554" s="1909"/>
      <c r="E554" s="1909"/>
      <c r="F554" s="1909"/>
      <c r="G554" s="1909"/>
      <c r="H554" s="1909"/>
    </row>
    <row r="555" spans="1:8">
      <c r="A555" s="1909"/>
      <c r="B555" s="1909"/>
      <c r="C555" s="1909"/>
      <c r="D555" s="1909"/>
      <c r="E555" s="1909"/>
      <c r="F555" s="1909"/>
      <c r="G555" s="1909"/>
      <c r="H555" s="1909"/>
    </row>
    <row r="556" spans="1:8">
      <c r="A556" s="1909"/>
      <c r="B556" s="1909"/>
      <c r="C556" s="1909"/>
      <c r="D556" s="1909"/>
      <c r="E556" s="1909"/>
      <c r="F556" s="1909"/>
      <c r="G556" s="1909"/>
      <c r="H556" s="1909"/>
    </row>
    <row r="557" spans="1:8">
      <c r="A557" s="1909"/>
      <c r="B557" s="1909"/>
      <c r="C557" s="1909"/>
      <c r="D557" s="1909"/>
      <c r="E557" s="1909"/>
      <c r="F557" s="1909"/>
      <c r="G557" s="1909"/>
      <c r="H557" s="1909"/>
    </row>
    <row r="558" spans="1:8">
      <c r="A558" s="1909"/>
      <c r="B558" s="1909"/>
      <c r="C558" s="1909"/>
      <c r="D558" s="1909"/>
      <c r="E558" s="1909"/>
      <c r="F558" s="1909"/>
      <c r="G558" s="1909"/>
      <c r="H558" s="1909"/>
    </row>
    <row r="559" spans="1:8">
      <c r="A559" s="1909"/>
      <c r="B559" s="1909"/>
      <c r="C559" s="1909"/>
      <c r="D559" s="1909"/>
      <c r="E559" s="1909"/>
      <c r="F559" s="1909"/>
      <c r="G559" s="1909"/>
      <c r="H559" s="1909"/>
    </row>
    <row r="560" spans="1:8">
      <c r="A560" s="1909"/>
      <c r="B560" s="1909"/>
      <c r="C560" s="1909"/>
      <c r="D560" s="1909"/>
      <c r="E560" s="1909"/>
      <c r="F560" s="1909"/>
      <c r="G560" s="1909"/>
      <c r="H560" s="1909"/>
    </row>
    <row r="561" spans="1:8">
      <c r="A561" s="1909"/>
      <c r="B561" s="1909"/>
      <c r="C561" s="1909"/>
      <c r="D561" s="1909"/>
      <c r="E561" s="1909"/>
      <c r="F561" s="1909"/>
      <c r="G561" s="1909"/>
      <c r="H561" s="1909"/>
    </row>
    <row r="562" spans="1:8">
      <c r="A562" s="1909"/>
      <c r="B562" s="1909"/>
      <c r="C562" s="1909"/>
      <c r="D562" s="1909"/>
      <c r="E562" s="1909"/>
      <c r="F562" s="1909"/>
      <c r="G562" s="1909"/>
      <c r="H562" s="1909"/>
    </row>
    <row r="563" spans="1:8">
      <c r="A563" s="1909"/>
      <c r="B563" s="1909"/>
      <c r="C563" s="1909"/>
      <c r="D563" s="1909"/>
      <c r="E563" s="1909"/>
      <c r="F563" s="1909"/>
      <c r="G563" s="1909"/>
      <c r="H563" s="1909"/>
    </row>
    <row r="564" spans="1:8">
      <c r="A564" s="1909"/>
      <c r="B564" s="1909"/>
      <c r="C564" s="1909"/>
      <c r="D564" s="1909"/>
      <c r="E564" s="1909"/>
      <c r="F564" s="1909"/>
      <c r="G564" s="1909"/>
      <c r="H564" s="1909"/>
    </row>
    <row r="565" spans="1:8">
      <c r="A565" s="1909"/>
      <c r="B565" s="1909"/>
      <c r="C565" s="1909"/>
      <c r="D565" s="1909"/>
      <c r="E565" s="1909"/>
      <c r="F565" s="1909"/>
      <c r="G565" s="1909"/>
      <c r="H565" s="1909"/>
    </row>
    <row r="566" spans="1:8">
      <c r="A566" s="1909"/>
      <c r="B566" s="1909"/>
      <c r="C566" s="1909"/>
      <c r="D566" s="1909"/>
      <c r="E566" s="1909"/>
      <c r="F566" s="1909"/>
      <c r="G566" s="1909"/>
      <c r="H566" s="1909"/>
    </row>
    <row r="567" spans="1:8">
      <c r="A567" s="1909"/>
      <c r="B567" s="1909"/>
      <c r="C567" s="1909"/>
      <c r="D567" s="1909"/>
      <c r="E567" s="1909"/>
      <c r="F567" s="1909"/>
      <c r="G567" s="1909"/>
      <c r="H567" s="1909"/>
    </row>
    <row r="568" spans="1:8">
      <c r="A568" s="1909"/>
      <c r="B568" s="1909"/>
      <c r="C568" s="1909"/>
      <c r="D568" s="1909"/>
      <c r="E568" s="1909"/>
      <c r="F568" s="1909"/>
      <c r="G568" s="1909"/>
      <c r="H568" s="1909"/>
    </row>
    <row r="569" spans="1:8">
      <c r="A569" s="1909"/>
      <c r="B569" s="1909"/>
      <c r="C569" s="1909"/>
      <c r="D569" s="1909"/>
      <c r="E569" s="1909"/>
      <c r="F569" s="1909"/>
      <c r="G569" s="1909"/>
      <c r="H569" s="1909"/>
    </row>
    <row r="570" spans="1:8">
      <c r="A570" s="1909"/>
      <c r="B570" s="1909"/>
      <c r="C570" s="1909"/>
      <c r="D570" s="1909"/>
      <c r="E570" s="1909"/>
      <c r="F570" s="1909"/>
      <c r="G570" s="1909"/>
      <c r="H570" s="1909"/>
    </row>
    <row r="571" spans="1:8">
      <c r="A571" s="1909"/>
      <c r="B571" s="1909"/>
      <c r="C571" s="1909"/>
      <c r="D571" s="1909"/>
      <c r="E571" s="1909"/>
      <c r="F571" s="1909"/>
      <c r="G571" s="1909"/>
      <c r="H571" s="1909"/>
    </row>
    <row r="572" spans="1:8">
      <c r="A572" s="1909"/>
      <c r="B572" s="1909"/>
      <c r="C572" s="1909"/>
      <c r="D572" s="1909"/>
      <c r="E572" s="1909"/>
      <c r="F572" s="1909"/>
      <c r="G572" s="1909"/>
      <c r="H572" s="1909"/>
    </row>
    <row r="573" spans="1:8">
      <c r="A573" s="1909"/>
      <c r="B573" s="1909"/>
      <c r="C573" s="1909"/>
      <c r="D573" s="1909"/>
      <c r="E573" s="1909"/>
      <c r="F573" s="1909"/>
      <c r="G573" s="1909"/>
      <c r="H573" s="1909"/>
    </row>
    <row r="574" spans="1:8">
      <c r="A574" s="1909"/>
      <c r="B574" s="1909"/>
      <c r="C574" s="1909"/>
      <c r="D574" s="1909"/>
      <c r="E574" s="1909"/>
      <c r="F574" s="1909"/>
      <c r="G574" s="1909"/>
      <c r="H574" s="1909"/>
    </row>
    <row r="575" spans="1:8">
      <c r="A575" s="1909"/>
      <c r="B575" s="1909"/>
      <c r="C575" s="1909"/>
      <c r="D575" s="1909"/>
      <c r="E575" s="1909"/>
      <c r="F575" s="1909"/>
      <c r="G575" s="1909"/>
      <c r="H575" s="1909"/>
    </row>
    <row r="576" spans="1:8">
      <c r="A576" s="1909"/>
      <c r="B576" s="1909"/>
      <c r="C576" s="1909"/>
      <c r="D576" s="1909"/>
      <c r="E576" s="1909"/>
      <c r="F576" s="1909"/>
      <c r="G576" s="1909"/>
      <c r="H576" s="1909"/>
    </row>
    <row r="577" spans="1:8">
      <c r="A577" s="1909"/>
      <c r="B577" s="1909"/>
      <c r="C577" s="1909"/>
      <c r="D577" s="1909"/>
      <c r="E577" s="1909"/>
      <c r="F577" s="1909"/>
      <c r="G577" s="1909"/>
      <c r="H577" s="1909"/>
    </row>
    <row r="578" spans="1:8">
      <c r="A578" s="1909"/>
      <c r="B578" s="1909"/>
      <c r="C578" s="1909"/>
      <c r="D578" s="1909"/>
      <c r="E578" s="1909"/>
      <c r="F578" s="1909"/>
      <c r="G578" s="1909"/>
      <c r="H578" s="1909"/>
    </row>
    <row r="579" spans="1:8">
      <c r="A579" s="1909"/>
      <c r="B579" s="1909"/>
      <c r="C579" s="1909"/>
      <c r="D579" s="1909"/>
      <c r="E579" s="1909"/>
      <c r="F579" s="1909"/>
      <c r="G579" s="1909"/>
      <c r="H579" s="1909"/>
    </row>
    <row r="580" spans="1:8">
      <c r="A580" s="1909"/>
      <c r="B580" s="1909"/>
      <c r="C580" s="1909"/>
      <c r="D580" s="1909"/>
      <c r="E580" s="1909"/>
      <c r="F580" s="1909"/>
      <c r="G580" s="1909"/>
      <c r="H580" s="1909"/>
    </row>
    <row r="581" spans="1:8">
      <c r="A581" s="1909"/>
      <c r="B581" s="1909"/>
      <c r="C581" s="1909"/>
      <c r="D581" s="1909"/>
      <c r="E581" s="1909"/>
      <c r="F581" s="1909"/>
      <c r="G581" s="1909"/>
      <c r="H581" s="1909"/>
    </row>
    <row r="582" spans="1:8">
      <c r="A582" s="1909"/>
      <c r="B582" s="1909"/>
      <c r="C582" s="1909"/>
      <c r="D582" s="1909"/>
      <c r="E582" s="1909"/>
      <c r="F582" s="1909"/>
      <c r="G582" s="1909"/>
      <c r="H582" s="1909"/>
    </row>
    <row r="583" spans="1:8">
      <c r="A583" s="1909"/>
      <c r="B583" s="1909"/>
      <c r="C583" s="1909"/>
      <c r="D583" s="1909"/>
      <c r="E583" s="1909"/>
      <c r="F583" s="1909"/>
      <c r="G583" s="1909"/>
      <c r="H583" s="1909"/>
    </row>
    <row r="584" spans="1:8">
      <c r="A584" s="1909"/>
      <c r="B584" s="1909"/>
      <c r="C584" s="1909"/>
      <c r="D584" s="1909"/>
      <c r="E584" s="1909"/>
      <c r="F584" s="1909"/>
      <c r="G584" s="1909"/>
      <c r="H584" s="1909"/>
    </row>
    <row r="585" spans="1:8">
      <c r="A585" s="1909"/>
      <c r="B585" s="1909"/>
      <c r="C585" s="1909"/>
      <c r="D585" s="1909"/>
      <c r="E585" s="1909"/>
      <c r="F585" s="1909"/>
      <c r="G585" s="1909"/>
      <c r="H585" s="1909"/>
    </row>
    <row r="586" spans="1:8">
      <c r="A586" s="1909"/>
      <c r="B586" s="1909"/>
      <c r="C586" s="1909"/>
      <c r="D586" s="1909"/>
      <c r="E586" s="1909"/>
      <c r="F586" s="1909"/>
      <c r="G586" s="1909"/>
      <c r="H586" s="1909"/>
    </row>
    <row r="587" spans="1:8">
      <c r="A587" s="1909"/>
      <c r="B587" s="1909"/>
      <c r="C587" s="1909"/>
      <c r="D587" s="1909"/>
      <c r="E587" s="1909"/>
      <c r="F587" s="1909"/>
      <c r="G587" s="1909"/>
      <c r="H587" s="1909"/>
    </row>
    <row r="588" spans="1:8">
      <c r="A588" s="1909"/>
      <c r="B588" s="1909"/>
      <c r="C588" s="1909"/>
      <c r="D588" s="1909"/>
      <c r="E588" s="1909"/>
      <c r="F588" s="1909"/>
      <c r="G588" s="1909"/>
      <c r="H588" s="1909"/>
    </row>
    <row r="589" spans="1:8">
      <c r="A589" s="1909"/>
      <c r="B589" s="1909"/>
      <c r="C589" s="1909"/>
      <c r="D589" s="1909"/>
      <c r="E589" s="1909"/>
      <c r="F589" s="1909"/>
      <c r="G589" s="1909"/>
      <c r="H589" s="1909"/>
    </row>
    <row r="590" spans="1:8">
      <c r="A590" s="1909"/>
      <c r="B590" s="1909"/>
      <c r="C590" s="1909"/>
      <c r="D590" s="1909"/>
      <c r="E590" s="1909"/>
      <c r="F590" s="1909"/>
      <c r="G590" s="1909"/>
      <c r="H590" s="1909"/>
    </row>
    <row r="591" spans="1:8">
      <c r="A591" s="1909"/>
      <c r="B591" s="1909"/>
      <c r="C591" s="1909"/>
      <c r="D591" s="1909"/>
      <c r="E591" s="1909"/>
      <c r="F591" s="1909"/>
      <c r="G591" s="1909"/>
      <c r="H591" s="1909"/>
    </row>
    <row r="592" spans="1:8">
      <c r="A592" s="1909"/>
      <c r="B592" s="1909"/>
      <c r="C592" s="1909"/>
      <c r="D592" s="1909"/>
      <c r="E592" s="1909"/>
      <c r="F592" s="1909"/>
      <c r="G592" s="1909"/>
      <c r="H592" s="1909"/>
    </row>
    <row r="593" spans="1:8">
      <c r="A593" s="1909"/>
      <c r="B593" s="1909"/>
      <c r="C593" s="1909"/>
      <c r="D593" s="1909"/>
      <c r="E593" s="1909"/>
      <c r="F593" s="1909"/>
      <c r="G593" s="1909"/>
      <c r="H593" s="1909"/>
    </row>
    <row r="594" spans="1:8">
      <c r="A594" s="1909"/>
      <c r="B594" s="1909"/>
      <c r="C594" s="1909"/>
      <c r="D594" s="1909"/>
      <c r="E594" s="1909"/>
      <c r="F594" s="1909"/>
      <c r="G594" s="1909"/>
      <c r="H594" s="1909"/>
    </row>
    <row r="595" spans="1:8">
      <c r="A595" s="1909"/>
      <c r="B595" s="1909"/>
      <c r="C595" s="1909"/>
      <c r="D595" s="1909"/>
      <c r="E595" s="1909"/>
      <c r="F595" s="1909"/>
      <c r="G595" s="1909"/>
      <c r="H595" s="1909"/>
    </row>
    <row r="596" spans="1:8">
      <c r="A596" s="1909"/>
      <c r="B596" s="1909"/>
      <c r="C596" s="1909"/>
      <c r="D596" s="1909"/>
      <c r="E596" s="1909"/>
      <c r="F596" s="1909"/>
      <c r="G596" s="1909"/>
      <c r="H596" s="1909"/>
    </row>
    <row r="597" spans="1:8">
      <c r="A597" s="1909"/>
      <c r="B597" s="1909"/>
      <c r="C597" s="1909"/>
      <c r="D597" s="1909"/>
      <c r="E597" s="1909"/>
      <c r="F597" s="1909"/>
      <c r="G597" s="1909"/>
      <c r="H597" s="1909"/>
    </row>
    <row r="598" spans="1:8">
      <c r="A598" s="1909"/>
      <c r="B598" s="1909"/>
      <c r="C598" s="1909"/>
      <c r="D598" s="1909"/>
      <c r="E598" s="1909"/>
      <c r="F598" s="1909"/>
      <c r="G598" s="1909"/>
      <c r="H598" s="1909"/>
    </row>
    <row r="599" spans="1:8">
      <c r="A599" s="1909"/>
      <c r="B599" s="1909"/>
      <c r="C599" s="1909"/>
      <c r="D599" s="1909"/>
      <c r="E599" s="1909"/>
      <c r="F599" s="1909"/>
      <c r="G599" s="1909"/>
      <c r="H599" s="1909"/>
    </row>
    <row r="600" spans="1:8">
      <c r="A600" s="1909"/>
      <c r="B600" s="1909"/>
      <c r="C600" s="1909"/>
      <c r="D600" s="1909"/>
      <c r="E600" s="1909"/>
      <c r="F600" s="1909"/>
      <c r="G600" s="1909"/>
      <c r="H600" s="1909"/>
    </row>
    <row r="601" spans="1:8">
      <c r="A601" s="1909"/>
      <c r="B601" s="1909"/>
      <c r="C601" s="1909"/>
      <c r="D601" s="1909"/>
      <c r="E601" s="1909"/>
      <c r="F601" s="1909"/>
      <c r="G601" s="1909"/>
      <c r="H601" s="1909"/>
    </row>
    <row r="602" spans="1:8">
      <c r="A602" s="1909"/>
      <c r="B602" s="1909"/>
      <c r="C602" s="1909"/>
      <c r="D602" s="1909"/>
      <c r="E602" s="1909"/>
      <c r="F602" s="1909"/>
      <c r="G602" s="1909"/>
      <c r="H602" s="1909"/>
    </row>
    <row r="603" spans="1:8">
      <c r="A603" s="1909"/>
      <c r="B603" s="1909"/>
      <c r="C603" s="1909"/>
      <c r="D603" s="1909"/>
      <c r="E603" s="1909"/>
      <c r="F603" s="1909"/>
      <c r="G603" s="1909"/>
      <c r="H603" s="1909"/>
    </row>
    <row r="604" spans="1:8">
      <c r="A604" s="1909"/>
      <c r="B604" s="1909"/>
      <c r="C604" s="1909"/>
      <c r="D604" s="1909"/>
      <c r="E604" s="1909"/>
      <c r="F604" s="1909"/>
      <c r="G604" s="1909"/>
      <c r="H604" s="1909"/>
    </row>
    <row r="605" spans="1:8">
      <c r="A605" s="1909"/>
      <c r="B605" s="1909"/>
      <c r="C605" s="1909"/>
      <c r="D605" s="1909"/>
      <c r="E605" s="1909"/>
      <c r="F605" s="1909"/>
      <c r="G605" s="1909"/>
      <c r="H605" s="1909"/>
    </row>
    <row r="606" spans="1:8">
      <c r="A606" s="1909"/>
      <c r="B606" s="1909"/>
      <c r="C606" s="1909"/>
      <c r="D606" s="1909"/>
      <c r="E606" s="1909"/>
      <c r="F606" s="1909"/>
      <c r="G606" s="1909"/>
      <c r="H606" s="1909"/>
    </row>
    <row r="607" spans="1:8">
      <c r="A607" s="1909"/>
      <c r="B607" s="1909"/>
      <c r="C607" s="1909"/>
      <c r="D607" s="1909"/>
      <c r="E607" s="1909"/>
      <c r="F607" s="1909"/>
      <c r="G607" s="1909"/>
      <c r="H607" s="1909"/>
    </row>
    <row r="608" spans="1:8">
      <c r="A608" s="1909"/>
      <c r="B608" s="1909"/>
      <c r="C608" s="1909"/>
      <c r="D608" s="1909"/>
      <c r="E608" s="1909"/>
      <c r="F608" s="1909"/>
      <c r="G608" s="1909"/>
      <c r="H608" s="1909"/>
    </row>
    <row r="609" spans="1:8">
      <c r="A609" s="1909"/>
      <c r="B609" s="1909"/>
      <c r="C609" s="1909"/>
      <c r="D609" s="1909"/>
      <c r="E609" s="1909"/>
      <c r="F609" s="1909"/>
      <c r="G609" s="1909"/>
      <c r="H609" s="1909"/>
    </row>
    <row r="610" spans="1:8">
      <c r="A610" s="1909"/>
      <c r="B610" s="1909"/>
      <c r="C610" s="1909"/>
      <c r="D610" s="1909"/>
      <c r="E610" s="1909"/>
      <c r="F610" s="1909"/>
      <c r="G610" s="1909"/>
      <c r="H610" s="1909"/>
    </row>
    <row r="611" spans="1:8">
      <c r="A611" s="1909"/>
      <c r="B611" s="1909"/>
      <c r="C611" s="1909"/>
      <c r="D611" s="1909"/>
      <c r="E611" s="1909"/>
      <c r="F611" s="1909"/>
      <c r="G611" s="1909"/>
      <c r="H611" s="1909"/>
    </row>
    <row r="612" spans="1:8">
      <c r="A612" s="1909"/>
      <c r="B612" s="1909"/>
      <c r="C612" s="1909"/>
      <c r="D612" s="1909"/>
      <c r="E612" s="1909"/>
      <c r="F612" s="1909"/>
      <c r="G612" s="1909"/>
      <c r="H612" s="1909"/>
    </row>
    <row r="613" spans="1:8">
      <c r="A613" s="1909"/>
      <c r="B613" s="1909"/>
      <c r="C613" s="1909"/>
      <c r="D613" s="1909"/>
      <c r="E613" s="1909"/>
      <c r="F613" s="1909"/>
      <c r="G613" s="1909"/>
      <c r="H613" s="1909"/>
    </row>
    <row r="614" spans="1:8">
      <c r="A614" s="1909"/>
      <c r="B614" s="1909"/>
      <c r="C614" s="1909"/>
      <c r="D614" s="1909"/>
      <c r="E614" s="1909"/>
      <c r="F614" s="1909"/>
      <c r="G614" s="1909"/>
      <c r="H614" s="1909"/>
    </row>
    <row r="615" spans="1:8">
      <c r="A615" s="1909"/>
      <c r="B615" s="1909"/>
      <c r="C615" s="1909"/>
      <c r="D615" s="1909"/>
      <c r="E615" s="1909"/>
      <c r="F615" s="1909"/>
      <c r="G615" s="1909"/>
      <c r="H615" s="1909"/>
    </row>
    <row r="616" spans="1:8">
      <c r="A616" s="1909"/>
      <c r="B616" s="1909"/>
      <c r="C616" s="1909"/>
      <c r="D616" s="1909"/>
      <c r="E616" s="1909"/>
      <c r="F616" s="1909"/>
      <c r="G616" s="1909"/>
      <c r="H616" s="1909"/>
    </row>
    <row r="617" spans="1:8">
      <c r="A617" s="1909"/>
      <c r="B617" s="1909"/>
      <c r="C617" s="1909"/>
      <c r="D617" s="1909"/>
      <c r="E617" s="1909"/>
      <c r="F617" s="1909"/>
      <c r="G617" s="1909"/>
      <c r="H617" s="1909"/>
    </row>
    <row r="618" spans="1:8">
      <c r="A618" s="1909"/>
      <c r="B618" s="1909"/>
      <c r="C618" s="1909"/>
      <c r="D618" s="1909"/>
      <c r="E618" s="1909"/>
      <c r="F618" s="1909"/>
      <c r="G618" s="1909"/>
      <c r="H618" s="1909"/>
    </row>
    <row r="619" spans="1:8">
      <c r="A619" s="1909"/>
      <c r="B619" s="1909"/>
      <c r="C619" s="1909"/>
      <c r="D619" s="1909"/>
      <c r="E619" s="1909"/>
      <c r="F619" s="1909"/>
      <c r="G619" s="1909"/>
      <c r="H619" s="1909"/>
    </row>
    <row r="620" spans="1:8">
      <c r="A620" s="1909"/>
      <c r="B620" s="1909"/>
      <c r="C620" s="1909"/>
      <c r="D620" s="1909"/>
      <c r="E620" s="1909"/>
      <c r="F620" s="1909"/>
      <c r="G620" s="1909"/>
      <c r="H620" s="1909"/>
    </row>
    <row r="621" spans="1:8">
      <c r="A621" s="1909"/>
      <c r="B621" s="1909"/>
      <c r="C621" s="1909"/>
      <c r="D621" s="1909"/>
      <c r="E621" s="1909"/>
      <c r="F621" s="1909"/>
      <c r="G621" s="1909"/>
      <c r="H621" s="1909"/>
    </row>
    <row r="622" spans="1:8">
      <c r="A622" s="1909"/>
      <c r="B622" s="1909"/>
      <c r="C622" s="1909"/>
      <c r="D622" s="1909"/>
      <c r="E622" s="1909"/>
      <c r="F622" s="1909"/>
      <c r="G622" s="1909"/>
      <c r="H622" s="1909"/>
    </row>
    <row r="623" spans="1:8">
      <c r="A623" s="1909"/>
      <c r="B623" s="1909"/>
      <c r="C623" s="1909"/>
      <c r="D623" s="1909"/>
      <c r="E623" s="1909"/>
      <c r="F623" s="1909"/>
      <c r="G623" s="1909"/>
      <c r="H623" s="1909"/>
    </row>
    <row r="624" spans="1:8">
      <c r="A624" s="1909"/>
      <c r="B624" s="1909"/>
      <c r="C624" s="1909"/>
      <c r="D624" s="1909"/>
      <c r="E624" s="1909"/>
      <c r="F624" s="1909"/>
      <c r="G624" s="1909"/>
      <c r="H624" s="1909"/>
    </row>
    <row r="625" spans="1:8">
      <c r="A625" s="1909"/>
      <c r="B625" s="1909"/>
      <c r="C625" s="1909"/>
      <c r="D625" s="1909"/>
      <c r="E625" s="1909"/>
      <c r="F625" s="1909"/>
      <c r="G625" s="1909"/>
      <c r="H625" s="1909"/>
    </row>
    <row r="626" spans="1:8">
      <c r="A626" s="1909"/>
      <c r="B626" s="1909"/>
      <c r="C626" s="1909"/>
      <c r="D626" s="1909"/>
      <c r="E626" s="1909"/>
      <c r="F626" s="1909"/>
      <c r="G626" s="1909"/>
      <c r="H626" s="1909"/>
    </row>
    <row r="627" spans="1:8">
      <c r="A627" s="1909"/>
      <c r="B627" s="1909"/>
      <c r="C627" s="1909"/>
      <c r="D627" s="1909"/>
      <c r="E627" s="1909"/>
      <c r="F627" s="1909"/>
      <c r="G627" s="1909"/>
      <c r="H627" s="1909"/>
    </row>
    <row r="628" spans="1:8">
      <c r="A628" s="1909"/>
      <c r="B628" s="1909"/>
      <c r="C628" s="1909"/>
      <c r="D628" s="1909"/>
      <c r="E628" s="1909"/>
      <c r="F628" s="1909"/>
      <c r="G628" s="1909"/>
      <c r="H628" s="1909"/>
    </row>
    <row r="629" spans="1:8">
      <c r="A629" s="1909"/>
      <c r="B629" s="1909"/>
      <c r="C629" s="1909"/>
      <c r="D629" s="1909"/>
      <c r="E629" s="1909"/>
      <c r="F629" s="1909"/>
      <c r="G629" s="1909"/>
      <c r="H629" s="1909"/>
    </row>
    <row r="630" spans="1:8">
      <c r="A630" s="1909"/>
      <c r="B630" s="1909"/>
      <c r="C630" s="1909"/>
      <c r="D630" s="1909"/>
      <c r="E630" s="1909"/>
      <c r="F630" s="1909"/>
      <c r="G630" s="1909"/>
      <c r="H630" s="1909"/>
    </row>
    <row r="631" spans="1:8">
      <c r="A631" s="1909"/>
      <c r="B631" s="1909"/>
      <c r="C631" s="1909"/>
      <c r="D631" s="1909"/>
      <c r="E631" s="1909"/>
      <c r="F631" s="1909"/>
      <c r="G631" s="1909"/>
      <c r="H631" s="1909"/>
    </row>
    <row r="632" spans="1:8">
      <c r="A632" s="1909"/>
      <c r="B632" s="1909"/>
      <c r="C632" s="1909"/>
      <c r="D632" s="1909"/>
      <c r="E632" s="1909"/>
      <c r="F632" s="1909"/>
      <c r="G632" s="1909"/>
      <c r="H632" s="1909"/>
    </row>
    <row r="633" spans="1:8">
      <c r="A633" s="1909"/>
      <c r="B633" s="1909"/>
      <c r="C633" s="1909"/>
      <c r="D633" s="1909"/>
      <c r="E633" s="1909"/>
      <c r="F633" s="1909"/>
      <c r="G633" s="1909"/>
      <c r="H633" s="1909"/>
    </row>
    <row r="634" spans="1:8">
      <c r="A634" s="1909"/>
      <c r="B634" s="1909"/>
      <c r="C634" s="1909"/>
      <c r="D634" s="1909"/>
      <c r="E634" s="1909"/>
      <c r="F634" s="1909"/>
      <c r="G634" s="1909"/>
      <c r="H634" s="1909"/>
    </row>
    <row r="635" spans="1:8">
      <c r="A635" s="1909"/>
      <c r="B635" s="1909"/>
      <c r="C635" s="1909"/>
      <c r="D635" s="1909"/>
      <c r="E635" s="1909"/>
      <c r="F635" s="1909"/>
      <c r="G635" s="1909"/>
      <c r="H635" s="1909"/>
    </row>
    <row r="636" spans="1:8">
      <c r="A636" s="1909"/>
      <c r="B636" s="1909"/>
      <c r="C636" s="1909"/>
      <c r="D636" s="1909"/>
      <c r="E636" s="1909"/>
      <c r="F636" s="1909"/>
      <c r="G636" s="1909"/>
      <c r="H636" s="1909"/>
    </row>
    <row r="637" spans="1:8">
      <c r="A637" s="1909"/>
      <c r="B637" s="1909"/>
      <c r="C637" s="1909"/>
      <c r="D637" s="1909"/>
      <c r="E637" s="1909"/>
      <c r="F637" s="1909"/>
      <c r="G637" s="1909"/>
      <c r="H637" s="1909"/>
    </row>
    <row r="638" spans="1:8">
      <c r="A638" s="1909"/>
      <c r="B638" s="1909"/>
      <c r="C638" s="1909"/>
      <c r="D638" s="1909"/>
      <c r="E638" s="1909"/>
      <c r="F638" s="1909"/>
      <c r="G638" s="1909"/>
      <c r="H638" s="1909"/>
    </row>
    <row r="639" spans="1:8">
      <c r="A639" s="1909"/>
      <c r="B639" s="1909"/>
      <c r="C639" s="1909"/>
      <c r="D639" s="1909"/>
      <c r="E639" s="1909"/>
      <c r="F639" s="1909"/>
      <c r="G639" s="1909"/>
      <c r="H639" s="1909"/>
    </row>
    <row r="640" spans="1:8">
      <c r="A640" s="1909"/>
      <c r="B640" s="1909"/>
      <c r="C640" s="1909"/>
      <c r="D640" s="1909"/>
      <c r="E640" s="1909"/>
      <c r="F640" s="1909"/>
      <c r="G640" s="1909"/>
      <c r="H640" s="1909"/>
    </row>
    <row r="641" spans="1:8">
      <c r="A641" s="1909"/>
      <c r="B641" s="1909"/>
      <c r="C641" s="1909"/>
      <c r="D641" s="1909"/>
      <c r="E641" s="1909"/>
      <c r="F641" s="1909"/>
      <c r="G641" s="1909"/>
      <c r="H641" s="1909"/>
    </row>
    <row r="642" spans="1:8">
      <c r="A642" s="1909"/>
      <c r="B642" s="1909"/>
      <c r="C642" s="1909"/>
      <c r="D642" s="1909"/>
      <c r="E642" s="1909"/>
      <c r="F642" s="1909"/>
      <c r="G642" s="1909"/>
      <c r="H642" s="1909"/>
    </row>
    <row r="643" spans="1:8">
      <c r="A643" s="1909"/>
      <c r="B643" s="1909"/>
      <c r="C643" s="1909"/>
      <c r="D643" s="1909"/>
      <c r="E643" s="1909"/>
      <c r="F643" s="1909"/>
      <c r="G643" s="1909"/>
      <c r="H643" s="1909"/>
    </row>
    <row r="644" spans="1:8">
      <c r="A644" s="1909"/>
      <c r="B644" s="1909"/>
      <c r="C644" s="1909"/>
      <c r="D644" s="1909"/>
      <c r="E644" s="1909"/>
      <c r="F644" s="1909"/>
      <c r="G644" s="1909"/>
      <c r="H644" s="1909"/>
    </row>
    <row r="645" spans="1:8">
      <c r="A645" s="1909"/>
      <c r="B645" s="1909"/>
      <c r="C645" s="1909"/>
      <c r="D645" s="1909"/>
      <c r="E645" s="1909"/>
      <c r="F645" s="1909"/>
      <c r="G645" s="1909"/>
      <c r="H645" s="1909"/>
    </row>
    <row r="646" spans="1:8">
      <c r="A646" s="1909"/>
      <c r="B646" s="1909"/>
      <c r="C646" s="1909"/>
      <c r="D646" s="1909"/>
      <c r="E646" s="1909"/>
      <c r="F646" s="1909"/>
      <c r="G646" s="1909"/>
      <c r="H646" s="1909"/>
    </row>
    <row r="647" spans="1:8">
      <c r="A647" s="1909"/>
      <c r="B647" s="1909"/>
      <c r="C647" s="1909"/>
      <c r="D647" s="1909"/>
      <c r="E647" s="1909"/>
      <c r="F647" s="1909"/>
      <c r="G647" s="1909"/>
      <c r="H647" s="1909"/>
    </row>
    <row r="648" spans="1:8">
      <c r="A648" s="1909"/>
      <c r="B648" s="1909"/>
      <c r="C648" s="1909"/>
      <c r="D648" s="1909"/>
      <c r="E648" s="1909"/>
      <c r="F648" s="1909"/>
      <c r="G648" s="1909"/>
      <c r="H648" s="1909"/>
    </row>
    <row r="649" spans="1:8">
      <c r="A649" s="1909"/>
      <c r="B649" s="1909"/>
      <c r="C649" s="1909"/>
      <c r="D649" s="1909"/>
      <c r="E649" s="1909"/>
      <c r="F649" s="1909"/>
      <c r="G649" s="1909"/>
      <c r="H649" s="1909"/>
    </row>
    <row r="650" spans="1:8">
      <c r="A650" s="1909"/>
      <c r="B650" s="1909"/>
      <c r="C650" s="1909"/>
      <c r="D650" s="1909"/>
      <c r="E650" s="1909"/>
      <c r="F650" s="1909"/>
      <c r="G650" s="1909"/>
      <c r="H650" s="1909"/>
    </row>
    <row r="651" spans="1:8">
      <c r="A651" s="1909"/>
      <c r="B651" s="1909"/>
      <c r="C651" s="1909"/>
      <c r="D651" s="1909"/>
      <c r="E651" s="1909"/>
      <c r="F651" s="1909"/>
      <c r="G651" s="1909"/>
      <c r="H651" s="1909"/>
    </row>
  </sheetData>
  <protectedRanges>
    <protectedRange sqref="C47:D49" name="Range6"/>
    <protectedRange sqref="C38:E39" name="Range5"/>
    <protectedRange sqref="C34:E35" name="Range4"/>
    <protectedRange sqref="C24:D26" name="Range3"/>
    <protectedRange sqref="C15:E16" name="Range2"/>
    <protectedRange sqref="C11:E12" name="Range1"/>
  </protectedRanges>
  <mergeCells count="3">
    <mergeCell ref="B80:F81"/>
    <mergeCell ref="B82:F82"/>
    <mergeCell ref="B83:F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52"/>
  <sheetViews>
    <sheetView zoomScale="75" zoomScaleNormal="75" workbookViewId="0">
      <selection activeCell="L39" sqref="L39"/>
    </sheetView>
  </sheetViews>
  <sheetFormatPr defaultColWidth="0" defaultRowHeight="13.2" zeroHeight="1"/>
  <cols>
    <col min="1" max="1" width="3.5546875" style="626" customWidth="1"/>
    <col min="2" max="2" width="39.109375" style="626" customWidth="1"/>
    <col min="3" max="3" width="9.5546875" style="626" customWidth="1"/>
    <col min="4" max="9" width="13.5546875" style="626" customWidth="1"/>
    <col min="10" max="10" width="14.6640625" style="626" customWidth="1"/>
    <col min="11" max="11" width="13.5546875" style="626" customWidth="1"/>
    <col min="12" max="12" width="4" style="626" customWidth="1"/>
    <col min="13" max="13" width="2.33203125" style="626" customWidth="1"/>
    <col min="14" max="16384" width="0" style="626" hidden="1"/>
  </cols>
  <sheetData>
    <row r="1" spans="1:13" ht="15.6">
      <c r="A1" s="78"/>
      <c r="B1" s="86" t="s">
        <v>638</v>
      </c>
      <c r="C1" s="86"/>
      <c r="D1" s="642"/>
      <c r="E1" s="642"/>
      <c r="F1" s="642"/>
      <c r="G1" s="78"/>
      <c r="H1" s="78"/>
      <c r="I1" s="78"/>
      <c r="J1" s="78"/>
      <c r="K1" s="78"/>
      <c r="L1" s="78"/>
      <c r="M1" s="78"/>
    </row>
    <row r="2" spans="1:13" ht="15.6" thickBot="1">
      <c r="A2" s="78"/>
      <c r="B2" s="642"/>
      <c r="C2" s="642"/>
      <c r="D2" s="642"/>
      <c r="E2" s="642"/>
      <c r="F2" s="642"/>
      <c r="G2" s="78"/>
      <c r="H2" s="78"/>
      <c r="I2" s="78"/>
      <c r="J2" s="78"/>
      <c r="K2" s="78"/>
      <c r="L2" s="78"/>
      <c r="M2" s="78"/>
    </row>
    <row r="3" spans="1:13" ht="16.2" thickBot="1">
      <c r="A3" s="102"/>
      <c r="B3" s="102" t="s">
        <v>1218</v>
      </c>
      <c r="C3" s="102"/>
      <c r="D3" s="107"/>
      <c r="E3" s="107"/>
      <c r="F3" s="107"/>
      <c r="G3" s="947" t="s">
        <v>166</v>
      </c>
      <c r="H3" s="173"/>
      <c r="I3" s="2308" t="str">
        <f>'1 Summary'!$G$2</f>
        <v/>
      </c>
      <c r="J3" s="2309"/>
      <c r="K3" s="2326"/>
      <c r="L3" s="2327"/>
      <c r="M3" s="78"/>
    </row>
    <row r="4" spans="1:13" ht="16.2" thickBot="1">
      <c r="A4" s="102"/>
      <c r="B4" s="102" t="s">
        <v>2525</v>
      </c>
      <c r="C4" s="102"/>
      <c r="D4" s="107"/>
      <c r="E4" s="107"/>
      <c r="F4" s="107"/>
      <c r="G4" s="43" t="s">
        <v>669</v>
      </c>
      <c r="H4" s="158"/>
      <c r="I4" s="911">
        <f>'1 Summary'!$G$3</f>
        <v>0</v>
      </c>
      <c r="J4" s="199"/>
      <c r="K4" s="199"/>
      <c r="L4" s="873"/>
      <c r="M4" s="78"/>
    </row>
    <row r="5" spans="1:13" ht="15.6">
      <c r="A5" s="948"/>
      <c r="B5" s="102"/>
      <c r="C5" s="102"/>
      <c r="D5" s="102"/>
      <c r="E5" s="102"/>
      <c r="F5" s="102"/>
      <c r="G5" s="102"/>
      <c r="H5" s="102"/>
      <c r="I5" s="102"/>
      <c r="J5" s="102"/>
      <c r="K5" s="102"/>
      <c r="L5" s="78"/>
      <c r="M5" s="78"/>
    </row>
    <row r="6" spans="1:13" ht="15.6">
      <c r="A6" s="102"/>
      <c r="B6" s="86"/>
      <c r="C6" s="86"/>
      <c r="D6" s="78"/>
      <c r="E6" s="78"/>
      <c r="F6" s="78"/>
      <c r="G6" s="874"/>
      <c r="H6" s="875"/>
      <c r="I6" s="949"/>
      <c r="J6" s="876"/>
      <c r="K6" s="78"/>
      <c r="L6" s="78"/>
      <c r="M6" s="78"/>
    </row>
    <row r="7" spans="1:13" ht="15.6">
      <c r="A7" s="102"/>
      <c r="B7" s="86"/>
      <c r="C7" s="86"/>
      <c r="D7" s="2312" t="s">
        <v>183</v>
      </c>
      <c r="E7" s="2313"/>
      <c r="F7" s="2313"/>
      <c r="G7" s="2313"/>
      <c r="H7" s="2313"/>
      <c r="I7" s="2313"/>
      <c r="J7" s="2313"/>
      <c r="K7" s="2314"/>
      <c r="L7" s="78"/>
      <c r="M7" s="78"/>
    </row>
    <row r="8" spans="1:13" ht="60.6">
      <c r="A8" s="102"/>
      <c r="B8" s="878" t="s">
        <v>182</v>
      </c>
      <c r="C8" s="878"/>
      <c r="D8" s="879" t="s">
        <v>1233</v>
      </c>
      <c r="E8" s="879" t="s">
        <v>1234</v>
      </c>
      <c r="F8" s="879" t="s">
        <v>1235</v>
      </c>
      <c r="G8" s="879" t="s">
        <v>1236</v>
      </c>
      <c r="H8" s="879" t="s">
        <v>945</v>
      </c>
      <c r="I8" s="879" t="s">
        <v>751</v>
      </c>
      <c r="J8" s="879" t="s">
        <v>1853</v>
      </c>
      <c r="K8" s="879" t="s">
        <v>1854</v>
      </c>
      <c r="L8" s="78"/>
      <c r="M8" s="78"/>
    </row>
    <row r="9" spans="1:13" ht="15.6">
      <c r="A9" s="78"/>
      <c r="B9" s="908" t="s">
        <v>207</v>
      </c>
      <c r="C9" s="908"/>
      <c r="D9" s="882" t="s">
        <v>208</v>
      </c>
      <c r="E9" s="882" t="s">
        <v>1945</v>
      </c>
      <c r="F9" s="882" t="s">
        <v>1946</v>
      </c>
      <c r="G9" s="882" t="s">
        <v>1947</v>
      </c>
      <c r="H9" s="882" t="s">
        <v>1948</v>
      </c>
      <c r="I9" s="882">
        <v>7</v>
      </c>
      <c r="J9" s="882">
        <v>8</v>
      </c>
      <c r="K9" s="882">
        <v>9</v>
      </c>
      <c r="L9" s="78"/>
      <c r="M9" s="78"/>
    </row>
    <row r="10" spans="1:13" ht="15.6">
      <c r="A10" s="78"/>
      <c r="B10" s="883" t="s">
        <v>1350</v>
      </c>
      <c r="C10" s="884">
        <v>31</v>
      </c>
      <c r="D10" s="899"/>
      <c r="E10" s="899"/>
      <c r="F10" s="886"/>
      <c r="G10" s="899"/>
      <c r="H10" s="886"/>
      <c r="I10" s="886"/>
      <c r="J10" s="899"/>
      <c r="K10" s="899"/>
      <c r="L10" s="78"/>
      <c r="M10" s="78"/>
    </row>
    <row r="11" spans="1:13" ht="15.6">
      <c r="A11" s="78"/>
      <c r="B11" s="883" t="s">
        <v>1870</v>
      </c>
      <c r="C11" s="884">
        <v>32</v>
      </c>
      <c r="D11" s="899"/>
      <c r="E11" s="899"/>
      <c r="F11" s="886"/>
      <c r="G11" s="886"/>
      <c r="H11" s="886"/>
      <c r="I11" s="886"/>
      <c r="J11" s="886"/>
      <c r="K11" s="886"/>
      <c r="L11" s="78"/>
      <c r="M11" s="78"/>
    </row>
    <row r="12" spans="1:13" ht="15.6">
      <c r="A12" s="78"/>
      <c r="B12" s="883" t="s">
        <v>1871</v>
      </c>
      <c r="C12" s="884">
        <v>33.1</v>
      </c>
      <c r="D12" s="899"/>
      <c r="E12" s="899"/>
      <c r="F12" s="886"/>
      <c r="G12" s="886"/>
      <c r="H12" s="886"/>
      <c r="I12" s="886"/>
      <c r="J12" s="886"/>
      <c r="K12" s="886"/>
      <c r="L12" s="78"/>
      <c r="M12" s="78"/>
    </row>
    <row r="13" spans="1:13" ht="15.6">
      <c r="A13" s="78"/>
      <c r="B13" s="883" t="s">
        <v>2342</v>
      </c>
      <c r="C13" s="884">
        <v>33.200000000000003</v>
      </c>
      <c r="D13" s="899"/>
      <c r="E13" s="899"/>
      <c r="F13" s="886"/>
      <c r="G13" s="886"/>
      <c r="H13" s="886"/>
      <c r="I13" s="886"/>
      <c r="J13" s="886"/>
      <c r="K13" s="886"/>
      <c r="L13" s="78"/>
      <c r="M13" s="78"/>
    </row>
    <row r="14" spans="1:13" ht="30.6">
      <c r="A14" s="78"/>
      <c r="B14" s="878" t="s">
        <v>2196</v>
      </c>
      <c r="C14" s="888">
        <v>35</v>
      </c>
      <c r="D14" s="886"/>
      <c r="E14" s="886"/>
      <c r="F14" s="886"/>
      <c r="G14" s="899"/>
      <c r="H14" s="899"/>
      <c r="I14" s="886"/>
      <c r="J14" s="899"/>
      <c r="K14" s="899"/>
      <c r="L14" s="78"/>
      <c r="M14" s="78"/>
    </row>
    <row r="15" spans="1:13" ht="15.6">
      <c r="A15" s="78"/>
      <c r="B15" s="883" t="s">
        <v>1872</v>
      </c>
      <c r="C15" s="884">
        <v>34</v>
      </c>
      <c r="D15" s="886"/>
      <c r="E15" s="886"/>
      <c r="F15" s="886"/>
      <c r="G15" s="899"/>
      <c r="H15" s="899"/>
      <c r="I15" s="899"/>
      <c r="J15" s="899"/>
      <c r="K15" s="899"/>
      <c r="L15" s="78"/>
      <c r="M15" s="78"/>
    </row>
    <row r="16" spans="1:13" ht="30.6">
      <c r="A16" s="78"/>
      <c r="B16" s="878" t="s">
        <v>1592</v>
      </c>
      <c r="C16" s="888">
        <v>36</v>
      </c>
      <c r="D16" s="899"/>
      <c r="E16" s="899"/>
      <c r="F16" s="886"/>
      <c r="G16" s="899"/>
      <c r="H16" s="899"/>
      <c r="I16" s="886"/>
      <c r="J16" s="899"/>
      <c r="K16" s="899"/>
      <c r="L16" s="78"/>
      <c r="M16" s="78"/>
    </row>
    <row r="17" spans="1:13" ht="15.6">
      <c r="A17" s="78"/>
      <c r="B17" s="883" t="s">
        <v>200</v>
      </c>
      <c r="C17" s="884">
        <v>37</v>
      </c>
      <c r="D17" s="899"/>
      <c r="E17" s="899"/>
      <c r="F17" s="886"/>
      <c r="G17" s="899"/>
      <c r="H17" s="889"/>
      <c r="I17" s="886"/>
      <c r="J17" s="889"/>
      <c r="K17" s="899"/>
      <c r="L17" s="78"/>
      <c r="M17" s="78"/>
    </row>
    <row r="18" spans="1:13" ht="15.6">
      <c r="A18" s="78"/>
      <c r="B18" s="883" t="s">
        <v>1235</v>
      </c>
      <c r="C18" s="884">
        <v>38</v>
      </c>
      <c r="D18" s="899"/>
      <c r="E18" s="899"/>
      <c r="F18" s="899"/>
      <c r="G18" s="886"/>
      <c r="H18" s="886"/>
      <c r="I18" s="886"/>
      <c r="J18" s="886"/>
      <c r="K18" s="886"/>
      <c r="L18" s="78"/>
      <c r="M18" s="78"/>
    </row>
    <row r="19" spans="1:13" ht="15.6">
      <c r="A19" s="78"/>
      <c r="B19" s="878" t="s">
        <v>1433</v>
      </c>
      <c r="C19" s="888">
        <v>43</v>
      </c>
      <c r="D19" s="899"/>
      <c r="E19" s="899"/>
      <c r="F19" s="889"/>
      <c r="G19" s="889"/>
      <c r="H19" s="886"/>
      <c r="I19" s="886"/>
      <c r="J19" s="886"/>
      <c r="K19" s="886"/>
      <c r="L19" s="78"/>
      <c r="M19" s="78"/>
    </row>
    <row r="20" spans="1:13" ht="15.6">
      <c r="A20" s="78"/>
      <c r="B20" s="908" t="s">
        <v>1941</v>
      </c>
      <c r="C20" s="884"/>
      <c r="D20" s="909">
        <f>SUM(D10:D19)</f>
        <v>0</v>
      </c>
      <c r="E20" s="909">
        <f t="shared" ref="E20:K20" si="0">SUM(E10:E19)</f>
        <v>0</v>
      </c>
      <c r="F20" s="909">
        <f t="shared" si="0"/>
        <v>0</v>
      </c>
      <c r="G20" s="909">
        <f t="shared" si="0"/>
        <v>0</v>
      </c>
      <c r="H20" s="909">
        <f t="shared" si="0"/>
        <v>0</v>
      </c>
      <c r="I20" s="909">
        <f t="shared" si="0"/>
        <v>0</v>
      </c>
      <c r="J20" s="909">
        <f t="shared" si="0"/>
        <v>0</v>
      </c>
      <c r="K20" s="909">
        <f t="shared" si="0"/>
        <v>0</v>
      </c>
      <c r="L20" s="78"/>
      <c r="M20" s="78"/>
    </row>
    <row r="21" spans="1:13" ht="15.6">
      <c r="A21" s="78"/>
      <c r="B21" s="908" t="s">
        <v>639</v>
      </c>
      <c r="C21" s="901"/>
      <c r="D21" s="950"/>
      <c r="E21" s="951"/>
      <c r="F21" s="951"/>
      <c r="G21" s="951"/>
      <c r="H21" s="951"/>
      <c r="I21" s="951"/>
      <c r="J21" s="952"/>
      <c r="K21" s="953"/>
      <c r="L21" s="199"/>
      <c r="M21" s="78"/>
    </row>
    <row r="22" spans="1:13" ht="15.6">
      <c r="A22" s="78"/>
      <c r="B22" s="878" t="s">
        <v>1432</v>
      </c>
      <c r="C22" s="888">
        <v>41</v>
      </c>
      <c r="D22" s="899"/>
      <c r="E22" s="899"/>
      <c r="F22" s="899"/>
      <c r="G22" s="899"/>
      <c r="H22" s="886"/>
      <c r="I22" s="886"/>
      <c r="J22" s="886"/>
      <c r="K22" s="886"/>
      <c r="L22" s="78"/>
      <c r="M22" s="78"/>
    </row>
    <row r="23" spans="1:13" ht="15.6">
      <c r="A23" s="78"/>
      <c r="B23" s="878" t="s">
        <v>2123</v>
      </c>
      <c r="C23" s="888">
        <v>42</v>
      </c>
      <c r="D23" s="899"/>
      <c r="E23" s="899"/>
      <c r="F23" s="899"/>
      <c r="G23" s="899"/>
      <c r="H23" s="899"/>
      <c r="I23" s="899"/>
      <c r="J23" s="899"/>
      <c r="K23" s="899"/>
      <c r="L23" s="78"/>
      <c r="M23" s="78"/>
    </row>
    <row r="24" spans="1:13" ht="15.6">
      <c r="A24" s="78"/>
      <c r="B24" s="883" t="s">
        <v>640</v>
      </c>
      <c r="C24" s="884">
        <v>39</v>
      </c>
      <c r="D24" s="899"/>
      <c r="E24" s="899"/>
      <c r="F24" s="889"/>
      <c r="G24" s="899"/>
      <c r="H24" s="899"/>
      <c r="I24" s="889"/>
      <c r="J24" s="899"/>
      <c r="K24" s="899"/>
      <c r="L24" s="78"/>
      <c r="M24" s="78"/>
    </row>
    <row r="25" spans="1:13" ht="15.6">
      <c r="A25" s="78"/>
      <c r="B25" s="908" t="s">
        <v>1262</v>
      </c>
      <c r="C25" s="884">
        <v>50</v>
      </c>
      <c r="D25" s="909">
        <f>SUM(D20:D24)</f>
        <v>0</v>
      </c>
      <c r="E25" s="909">
        <f>SUM(E20:E24)</f>
        <v>0</v>
      </c>
      <c r="F25" s="909">
        <f t="shared" ref="F25:K25" si="1">SUM(F20:F24)</f>
        <v>0</v>
      </c>
      <c r="G25" s="909">
        <f t="shared" si="1"/>
        <v>0</v>
      </c>
      <c r="H25" s="909">
        <f t="shared" si="1"/>
        <v>0</v>
      </c>
      <c r="I25" s="909">
        <f t="shared" si="1"/>
        <v>0</v>
      </c>
      <c r="J25" s="909">
        <f t="shared" si="1"/>
        <v>0</v>
      </c>
      <c r="K25" s="909">
        <f t="shared" si="1"/>
        <v>0</v>
      </c>
      <c r="L25" s="78"/>
      <c r="M25" s="78"/>
    </row>
    <row r="26" spans="1:13" ht="15">
      <c r="A26" s="78"/>
      <c r="B26" s="78"/>
      <c r="C26" s="78"/>
      <c r="D26" s="78"/>
      <c r="E26" s="78"/>
      <c r="F26" s="78"/>
      <c r="G26" s="78"/>
      <c r="H26" s="78"/>
      <c r="I26" s="78"/>
      <c r="J26" s="78"/>
      <c r="K26" s="78"/>
      <c r="L26" s="78"/>
      <c r="M26" s="78"/>
    </row>
    <row r="27" spans="1:13" ht="15">
      <c r="A27" s="78"/>
      <c r="B27" s="78"/>
      <c r="C27" s="78"/>
      <c r="D27" s="78"/>
      <c r="E27" s="78"/>
      <c r="F27" s="78"/>
      <c r="G27" s="78"/>
      <c r="H27" s="78"/>
      <c r="I27" s="78"/>
      <c r="J27" s="78"/>
      <c r="K27" s="78"/>
      <c r="L27" s="78"/>
      <c r="M27" s="78"/>
    </row>
    <row r="28" spans="1:13" ht="15">
      <c r="A28" s="78"/>
      <c r="B28" s="78"/>
      <c r="C28" s="78"/>
      <c r="D28" s="78"/>
      <c r="E28" s="78"/>
      <c r="F28" s="78"/>
      <c r="G28" s="78"/>
      <c r="H28" s="78"/>
      <c r="I28" s="78"/>
      <c r="J28" s="78"/>
      <c r="K28" s="78"/>
      <c r="L28" s="78"/>
      <c r="M28" s="78"/>
    </row>
    <row r="29" spans="1:13" ht="15">
      <c r="A29" s="78"/>
      <c r="B29" s="78"/>
      <c r="C29" s="78"/>
      <c r="D29" s="78"/>
      <c r="E29" s="78"/>
      <c r="F29" s="78"/>
      <c r="G29" s="78"/>
      <c r="H29" s="78"/>
      <c r="I29" s="78"/>
      <c r="J29" s="78"/>
      <c r="K29" s="78"/>
      <c r="L29" s="78"/>
      <c r="M29" s="78"/>
    </row>
    <row r="30" spans="1:13" ht="15.6">
      <c r="A30" s="78"/>
      <c r="B30" s="78"/>
      <c r="C30" s="78"/>
      <c r="D30" s="2312" t="str">
        <f>D7</f>
        <v>**********************************************************Expenses recorded on an adjusted compliance basis ONLY **********************************************************</v>
      </c>
      <c r="E30" s="2313"/>
      <c r="F30" s="2313"/>
      <c r="G30" s="2313"/>
      <c r="H30" s="2313"/>
      <c r="I30" s="2313"/>
      <c r="J30" s="2314"/>
      <c r="K30" s="78"/>
      <c r="L30" s="78"/>
      <c r="M30" s="78"/>
    </row>
    <row r="31" spans="1:13" ht="93.6">
      <c r="A31" s="78"/>
      <c r="B31" s="878" t="str">
        <f>B8</f>
        <v>Expense Categories (as used in Uniform Code of Accounts)</v>
      </c>
      <c r="C31" s="878"/>
      <c r="D31" s="879" t="s">
        <v>658</v>
      </c>
      <c r="E31" s="879" t="s">
        <v>550</v>
      </c>
      <c r="F31" s="879" t="s">
        <v>502</v>
      </c>
      <c r="G31" s="879" t="s">
        <v>503</v>
      </c>
      <c r="H31" s="954" t="s">
        <v>163</v>
      </c>
      <c r="I31" s="879" t="s">
        <v>504</v>
      </c>
      <c r="J31" s="954" t="s">
        <v>1046</v>
      </c>
      <c r="K31" s="78"/>
      <c r="L31" s="78"/>
      <c r="M31" s="78"/>
    </row>
    <row r="32" spans="1:13" ht="15.6">
      <c r="A32" s="78"/>
      <c r="B32" s="908" t="s">
        <v>207</v>
      </c>
      <c r="C32" s="908"/>
      <c r="D32" s="882">
        <v>10</v>
      </c>
      <c r="E32" s="882">
        <v>11</v>
      </c>
      <c r="F32" s="882">
        <v>12</v>
      </c>
      <c r="G32" s="882">
        <v>13</v>
      </c>
      <c r="H32" s="882">
        <v>14</v>
      </c>
      <c r="I32" s="882">
        <v>15</v>
      </c>
      <c r="J32" s="882">
        <v>16</v>
      </c>
      <c r="K32" s="78"/>
      <c r="L32" s="78"/>
      <c r="M32" s="78"/>
    </row>
    <row r="33" spans="1:13" ht="15.6">
      <c r="A33" s="78"/>
      <c r="B33" s="883" t="s">
        <v>1350</v>
      </c>
      <c r="C33" s="955">
        <v>31</v>
      </c>
      <c r="D33" s="886"/>
      <c r="E33" s="899"/>
      <c r="F33" s="899"/>
      <c r="G33" s="886"/>
      <c r="H33" s="887">
        <f t="shared" ref="H33:H42" si="2">SUM(D10:K10)+SUM(D33:G33)</f>
        <v>0</v>
      </c>
      <c r="I33" s="899"/>
      <c r="J33" s="956">
        <f t="shared" ref="J33:J41" si="3">+H33-I33</f>
        <v>0</v>
      </c>
      <c r="K33" s="876"/>
      <c r="L33" s="78"/>
      <c r="M33" s="78"/>
    </row>
    <row r="34" spans="1:13" ht="15.6">
      <c r="A34" s="78"/>
      <c r="B34" s="883" t="s">
        <v>1870</v>
      </c>
      <c r="C34" s="955">
        <v>32</v>
      </c>
      <c r="D34" s="886"/>
      <c r="E34" s="899"/>
      <c r="F34" s="886"/>
      <c r="G34" s="886"/>
      <c r="H34" s="887">
        <f t="shared" si="2"/>
        <v>0</v>
      </c>
      <c r="I34" s="899"/>
      <c r="J34" s="956">
        <f t="shared" si="3"/>
        <v>0</v>
      </c>
      <c r="K34" s="876"/>
      <c r="L34" s="78"/>
      <c r="M34" s="78"/>
    </row>
    <row r="35" spans="1:13" ht="15.6">
      <c r="A35" s="78"/>
      <c r="B35" s="883" t="s">
        <v>1871</v>
      </c>
      <c r="C35" s="884">
        <v>33.1</v>
      </c>
      <c r="D35" s="886"/>
      <c r="E35" s="899"/>
      <c r="F35" s="886"/>
      <c r="G35" s="886"/>
      <c r="H35" s="887">
        <f t="shared" si="2"/>
        <v>0</v>
      </c>
      <c r="I35" s="899"/>
      <c r="J35" s="956">
        <f t="shared" si="3"/>
        <v>0</v>
      </c>
      <c r="K35" s="876"/>
      <c r="L35" s="78"/>
      <c r="M35" s="78"/>
    </row>
    <row r="36" spans="1:13" ht="15.6">
      <c r="A36" s="78"/>
      <c r="B36" s="883" t="s">
        <v>2342</v>
      </c>
      <c r="C36" s="884">
        <v>33.200000000000003</v>
      </c>
      <c r="D36" s="886"/>
      <c r="E36" s="899"/>
      <c r="F36" s="886"/>
      <c r="G36" s="886"/>
      <c r="H36" s="887">
        <f t="shared" si="2"/>
        <v>0</v>
      </c>
      <c r="I36" s="899"/>
      <c r="J36" s="956">
        <f t="shared" si="3"/>
        <v>0</v>
      </c>
      <c r="K36" s="876"/>
      <c r="L36" s="78"/>
      <c r="M36" s="78"/>
    </row>
    <row r="37" spans="1:13" ht="30.6">
      <c r="A37" s="78"/>
      <c r="B37" s="878" t="s">
        <v>2196</v>
      </c>
      <c r="C37" s="955">
        <v>35</v>
      </c>
      <c r="D37" s="899"/>
      <c r="E37" s="899"/>
      <c r="F37" s="899"/>
      <c r="G37" s="889"/>
      <c r="H37" s="887">
        <f t="shared" si="2"/>
        <v>0</v>
      </c>
      <c r="I37" s="899"/>
      <c r="J37" s="956">
        <f t="shared" si="3"/>
        <v>0</v>
      </c>
      <c r="K37" s="876"/>
      <c r="L37" s="78"/>
      <c r="M37" s="78"/>
    </row>
    <row r="38" spans="1:13" ht="15.6">
      <c r="A38" s="78"/>
      <c r="B38" s="883" t="s">
        <v>1872</v>
      </c>
      <c r="C38" s="955">
        <v>34</v>
      </c>
      <c r="D38" s="886"/>
      <c r="E38" s="899"/>
      <c r="F38" s="899"/>
      <c r="G38" s="886"/>
      <c r="H38" s="887">
        <f t="shared" si="2"/>
        <v>0</v>
      </c>
      <c r="I38" s="899"/>
      <c r="J38" s="956">
        <f t="shared" si="3"/>
        <v>0</v>
      </c>
      <c r="K38" s="876"/>
      <c r="L38" s="78"/>
      <c r="M38" s="78"/>
    </row>
    <row r="39" spans="1:13" ht="30.6">
      <c r="A39" s="78"/>
      <c r="B39" s="878" t="s">
        <v>1592</v>
      </c>
      <c r="C39" s="955">
        <v>36</v>
      </c>
      <c r="D39" s="899"/>
      <c r="E39" s="899"/>
      <c r="F39" s="899"/>
      <c r="G39" s="889"/>
      <c r="H39" s="887">
        <f t="shared" si="2"/>
        <v>0</v>
      </c>
      <c r="I39" s="899"/>
      <c r="J39" s="956">
        <f t="shared" si="3"/>
        <v>0</v>
      </c>
      <c r="K39" s="876"/>
      <c r="L39" s="78"/>
      <c r="M39" s="78"/>
    </row>
    <row r="40" spans="1:13" ht="15.6">
      <c r="A40" s="78"/>
      <c r="B40" s="883" t="s">
        <v>200</v>
      </c>
      <c r="C40" s="955">
        <v>37</v>
      </c>
      <c r="D40" s="899"/>
      <c r="E40" s="899"/>
      <c r="F40" s="889"/>
      <c r="G40" s="889"/>
      <c r="H40" s="887">
        <f t="shared" si="2"/>
        <v>0</v>
      </c>
      <c r="I40" s="899"/>
      <c r="J40" s="956">
        <f t="shared" si="3"/>
        <v>0</v>
      </c>
      <c r="K40" s="876"/>
      <c r="L40" s="78"/>
      <c r="M40" s="78"/>
    </row>
    <row r="41" spans="1:13" ht="15.6">
      <c r="A41" s="78"/>
      <c r="B41" s="883" t="s">
        <v>1235</v>
      </c>
      <c r="C41" s="955">
        <v>38</v>
      </c>
      <c r="D41" s="899"/>
      <c r="E41" s="899"/>
      <c r="F41" s="889"/>
      <c r="G41" s="889"/>
      <c r="H41" s="887">
        <f t="shared" si="2"/>
        <v>0</v>
      </c>
      <c r="I41" s="899"/>
      <c r="J41" s="956">
        <f t="shared" si="3"/>
        <v>0</v>
      </c>
      <c r="K41" s="876"/>
      <c r="L41" s="78"/>
      <c r="M41" s="78"/>
    </row>
    <row r="42" spans="1:13" ht="15.6">
      <c r="A42" s="78"/>
      <c r="B42" s="878" t="s">
        <v>1433</v>
      </c>
      <c r="C42" s="955">
        <v>43</v>
      </c>
      <c r="D42" s="889"/>
      <c r="E42" s="899"/>
      <c r="F42" s="889"/>
      <c r="G42" s="889"/>
      <c r="H42" s="887">
        <f t="shared" si="2"/>
        <v>0</v>
      </c>
      <c r="I42" s="899"/>
      <c r="J42" s="956">
        <f>+H42-I42</f>
        <v>0</v>
      </c>
      <c r="K42" s="876"/>
      <c r="L42" s="78"/>
      <c r="M42" s="78"/>
    </row>
    <row r="43" spans="1:13" ht="15.6">
      <c r="A43" s="78"/>
      <c r="B43" s="908" t="s">
        <v>1941</v>
      </c>
      <c r="C43" s="955"/>
      <c r="D43" s="909">
        <f t="shared" ref="D43:J43" si="4">SUM(D33:D42)</f>
        <v>0</v>
      </c>
      <c r="E43" s="909">
        <f t="shared" si="4"/>
        <v>0</v>
      </c>
      <c r="F43" s="909">
        <f t="shared" si="4"/>
        <v>0</v>
      </c>
      <c r="G43" s="909">
        <f t="shared" si="4"/>
        <v>0</v>
      </c>
      <c r="H43" s="909">
        <f t="shared" si="4"/>
        <v>0</v>
      </c>
      <c r="I43" s="909">
        <f t="shared" si="4"/>
        <v>0</v>
      </c>
      <c r="J43" s="909">
        <f t="shared" si="4"/>
        <v>0</v>
      </c>
      <c r="K43" s="876"/>
      <c r="L43" s="78"/>
      <c r="M43" s="78"/>
    </row>
    <row r="44" spans="1:13" ht="15.6">
      <c r="A44" s="78"/>
      <c r="B44" s="908" t="s">
        <v>639</v>
      </c>
      <c r="C44" s="955"/>
      <c r="D44" s="953"/>
      <c r="E44" s="953"/>
      <c r="F44" s="953"/>
      <c r="G44" s="953"/>
      <c r="H44" s="957"/>
      <c r="I44" s="953"/>
      <c r="J44" s="953"/>
      <c r="K44" s="876"/>
      <c r="L44" s="78"/>
      <c r="M44" s="78"/>
    </row>
    <row r="45" spans="1:13" ht="15.6">
      <c r="A45" s="78"/>
      <c r="B45" s="878" t="s">
        <v>1432</v>
      </c>
      <c r="C45" s="955">
        <v>41</v>
      </c>
      <c r="D45" s="899"/>
      <c r="E45" s="899"/>
      <c r="F45" s="889"/>
      <c r="G45" s="889"/>
      <c r="H45" s="887">
        <f>SUM(D22:K22)+SUM(D45:G45)</f>
        <v>0</v>
      </c>
      <c r="I45" s="899"/>
      <c r="J45" s="956">
        <f>+H45-I45</f>
        <v>0</v>
      </c>
      <c r="K45" s="876"/>
      <c r="L45" s="78"/>
      <c r="M45" s="78"/>
    </row>
    <row r="46" spans="1:13" ht="15.6">
      <c r="A46" s="78"/>
      <c r="B46" s="878" t="s">
        <v>2123</v>
      </c>
      <c r="C46" s="955">
        <v>42</v>
      </c>
      <c r="D46" s="889"/>
      <c r="E46" s="899"/>
      <c r="F46" s="899"/>
      <c r="G46" s="889"/>
      <c r="H46" s="887">
        <f>SUM(D23:K23)+SUM(D46:G46)</f>
        <v>0</v>
      </c>
      <c r="I46" s="899"/>
      <c r="J46" s="956">
        <f>+H46-I46</f>
        <v>0</v>
      </c>
      <c r="K46" s="876"/>
      <c r="L46" s="78"/>
      <c r="M46" s="78"/>
    </row>
    <row r="47" spans="1:13" ht="15.6">
      <c r="A47" s="78"/>
      <c r="B47" s="883" t="s">
        <v>640</v>
      </c>
      <c r="C47" s="955">
        <v>39</v>
      </c>
      <c r="D47" s="899"/>
      <c r="E47" s="899"/>
      <c r="F47" s="899"/>
      <c r="G47" s="889"/>
      <c r="H47" s="887">
        <f>SUM(D24:K24)+SUM(D47:G47)</f>
        <v>0</v>
      </c>
      <c r="I47" s="899"/>
      <c r="J47" s="956">
        <f>+H47-I47</f>
        <v>0</v>
      </c>
      <c r="K47" s="876"/>
      <c r="L47" s="78"/>
      <c r="M47" s="78"/>
    </row>
    <row r="48" spans="1:13" ht="15.6">
      <c r="A48" s="78"/>
      <c r="B48" s="908" t="s">
        <v>1262</v>
      </c>
      <c r="C48" s="955">
        <v>50</v>
      </c>
      <c r="D48" s="909">
        <f t="shared" ref="D48:J48" si="5">SUM(D43:D47)</f>
        <v>0</v>
      </c>
      <c r="E48" s="909">
        <f t="shared" si="5"/>
        <v>0</v>
      </c>
      <c r="F48" s="909">
        <f t="shared" si="5"/>
        <v>0</v>
      </c>
      <c r="G48" s="909">
        <f t="shared" si="5"/>
        <v>0</v>
      </c>
      <c r="H48" s="909">
        <f t="shared" si="5"/>
        <v>0</v>
      </c>
      <c r="I48" s="909">
        <f t="shared" si="5"/>
        <v>0</v>
      </c>
      <c r="J48" s="909">
        <f t="shared" si="5"/>
        <v>0</v>
      </c>
      <c r="K48" s="876"/>
      <c r="L48" s="78"/>
      <c r="M48" s="78"/>
    </row>
    <row r="49" spans="1:13" ht="15">
      <c r="A49" s="78"/>
      <c r="B49" s="78"/>
      <c r="C49" s="78"/>
      <c r="D49" s="78"/>
      <c r="E49" s="78"/>
      <c r="F49" s="78"/>
      <c r="G49" s="78"/>
      <c r="H49" s="78"/>
      <c r="I49" s="78"/>
      <c r="J49" s="78"/>
      <c r="K49" s="78"/>
      <c r="L49" s="78"/>
      <c r="M49" s="78"/>
    </row>
    <row r="50" spans="1:13" ht="59.25" customHeight="1">
      <c r="A50" s="78"/>
      <c r="B50" s="2328" t="s">
        <v>1964</v>
      </c>
      <c r="C50" s="2328"/>
      <c r="D50" s="2328"/>
      <c r="E50" s="2328"/>
      <c r="F50" s="2328"/>
      <c r="G50" s="2328"/>
      <c r="H50" s="2328"/>
      <c r="I50" s="2328"/>
      <c r="J50" s="2328"/>
      <c r="K50" s="2328"/>
      <c r="L50" s="78"/>
      <c r="M50" s="78"/>
    </row>
    <row r="51" spans="1:13" ht="15">
      <c r="A51" s="78"/>
      <c r="B51" s="78"/>
      <c r="C51" s="78"/>
      <c r="D51" s="78"/>
      <c r="E51" s="78"/>
      <c r="F51" s="78"/>
      <c r="G51" s="78"/>
      <c r="H51" s="78"/>
      <c r="I51" s="78"/>
      <c r="J51" s="78"/>
      <c r="K51" s="78"/>
      <c r="L51" s="78"/>
      <c r="M51" s="78"/>
    </row>
    <row r="52" spans="1:13" ht="15">
      <c r="A52" s="78"/>
      <c r="B52" s="78"/>
      <c r="C52" s="78"/>
      <c r="D52" s="78"/>
      <c r="E52" s="78"/>
      <c r="F52" s="78"/>
      <c r="G52" s="78"/>
      <c r="H52" s="78"/>
      <c r="I52" s="78"/>
      <c r="J52" s="78"/>
      <c r="K52" s="78"/>
      <c r="L52" s="78"/>
      <c r="M52" s="78"/>
    </row>
  </sheetData>
  <sheetProtection password="C797" sheet="1"/>
  <protectedRanges>
    <protectedRange sqref="I45:I47" name="Range29"/>
    <protectedRange sqref="I33:I42" name="Range28"/>
    <protectedRange sqref="F46:F47" name="Range27"/>
    <protectedRange sqref="F37:F39" name="Range26"/>
    <protectedRange sqref="F33" name="Range25"/>
    <protectedRange sqref="E45:E47" name="Range24"/>
    <protectedRange sqref="E33:E42" name="Range23"/>
    <protectedRange sqref="D47" name="Range22"/>
    <protectedRange sqref="D45" name="Range21"/>
    <protectedRange sqref="D39:D41" name="Range20"/>
    <protectedRange sqref="J24:K24" name="Range18"/>
    <protectedRange sqref="H23:K23" name="Range17"/>
    <protectedRange sqref="G24" name="Range16"/>
    <protectedRange sqref="D24:E24" name="Range15"/>
    <protectedRange sqref="D22:G23" name="Range14"/>
    <protectedRange sqref="I15" name="Range5"/>
    <protectedRange sqref="G14:H15" name="Range4"/>
    <protectedRange sqref="J10:K10" name="Range3"/>
    <protectedRange sqref="G10" name="Range2"/>
    <protectedRange sqref="D10:E13" name="Range1"/>
    <protectedRange sqref="J14:K15" name="Range6"/>
    <protectedRange sqref="D16:E19" name="Range7"/>
    <protectedRange sqref="G16:H16" name="Range8"/>
    <protectedRange sqref="J16:K16" name="Range9"/>
    <protectedRange sqref="D16:E19" name="Range10"/>
    <protectedRange sqref="F18" name="Range11"/>
    <protectedRange sqref="G17" name="Range12"/>
    <protectedRange sqref="K17" name="Range13"/>
    <protectedRange sqref="D37" name="Range19"/>
  </protectedRanges>
  <mergeCells count="4">
    <mergeCell ref="D30:J30"/>
    <mergeCell ref="D7:K7"/>
    <mergeCell ref="I3:L3"/>
    <mergeCell ref="B50:K50"/>
  </mergeCells>
  <phoneticPr fontId="0" type="noConversion"/>
  <printOptions horizontalCentered="1"/>
  <pageMargins left="0" right="0" top="1" bottom="1" header="0.5" footer="0.5"/>
  <pageSetup scale="68" fitToHeight="0" orientation="portrait" copies="2" r:id="rId1"/>
  <headerFooter alignWithMargins="0">
    <oddFooter>&amp;L&amp;D,&amp;" ,Regular" &amp;T
&amp;CPage &amp;P of &amp;N&amp;R2015/16 School Authority Estimates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51"/>
  <sheetViews>
    <sheetView topLeftCell="A7" zoomScale="75" zoomScaleNormal="75" workbookViewId="0">
      <selection activeCell="F15" sqref="F15"/>
    </sheetView>
  </sheetViews>
  <sheetFormatPr defaultColWidth="0" defaultRowHeight="13.2" zeroHeight="1"/>
  <cols>
    <col min="1" max="1" width="3.5546875" style="626" bestFit="1" customWidth="1"/>
    <col min="2" max="2" width="39.109375" style="626" customWidth="1"/>
    <col min="3" max="3" width="9.5546875" style="626" customWidth="1"/>
    <col min="4" max="9" width="13.5546875" style="626" customWidth="1"/>
    <col min="10" max="10" width="14.6640625" style="626" customWidth="1"/>
    <col min="11" max="11" width="13.5546875" style="626" customWidth="1"/>
    <col min="12" max="12" width="4" style="626" customWidth="1"/>
    <col min="13" max="13" width="2.33203125" style="626" customWidth="1"/>
    <col min="14" max="16384" width="0" style="626" hidden="1"/>
  </cols>
  <sheetData>
    <row r="1" spans="1:13" ht="15.6">
      <c r="A1" s="78"/>
      <c r="B1" s="86" t="s">
        <v>638</v>
      </c>
      <c r="C1" s="86"/>
      <c r="D1" s="642"/>
      <c r="E1" s="642"/>
      <c r="F1" s="642"/>
      <c r="G1" s="78"/>
      <c r="H1" s="78"/>
      <c r="I1" s="78"/>
      <c r="J1" s="78"/>
      <c r="K1" s="78"/>
      <c r="L1" s="78"/>
      <c r="M1" s="78"/>
    </row>
    <row r="2" spans="1:13" ht="15.6" thickBot="1">
      <c r="A2" s="78"/>
      <c r="B2" s="642"/>
      <c r="C2" s="642"/>
      <c r="D2" s="642"/>
      <c r="E2" s="642"/>
      <c r="F2" s="642"/>
      <c r="G2" s="78"/>
      <c r="H2" s="78"/>
      <c r="I2" s="78"/>
      <c r="J2" s="78"/>
      <c r="K2" s="78"/>
      <c r="L2" s="78"/>
      <c r="M2" s="78"/>
    </row>
    <row r="3" spans="1:13" ht="16.2" thickBot="1">
      <c r="A3" s="102"/>
      <c r="B3" s="102" t="s">
        <v>1219</v>
      </c>
      <c r="C3" s="102"/>
      <c r="D3" s="107"/>
      <c r="E3" s="107"/>
      <c r="F3" s="107"/>
      <c r="G3" s="947" t="s">
        <v>166</v>
      </c>
      <c r="H3" s="173"/>
      <c r="I3" s="2308" t="str">
        <f>'1 Summary'!$G$2</f>
        <v/>
      </c>
      <c r="J3" s="2309"/>
      <c r="K3" s="2326"/>
      <c r="L3" s="2327"/>
      <c r="M3" s="78"/>
    </row>
    <row r="4" spans="1:13" ht="16.2" thickBot="1">
      <c r="A4" s="102"/>
      <c r="B4" s="102" t="s">
        <v>2525</v>
      </c>
      <c r="C4" s="102"/>
      <c r="D4" s="107"/>
      <c r="E4" s="107"/>
      <c r="F4" s="107"/>
      <c r="G4" s="43" t="s">
        <v>669</v>
      </c>
      <c r="H4" s="158"/>
      <c r="I4" s="911">
        <f>'1 Summary'!$G$3</f>
        <v>0</v>
      </c>
      <c r="J4" s="199"/>
      <c r="K4" s="199"/>
      <c r="L4" s="873"/>
      <c r="M4" s="78"/>
    </row>
    <row r="5" spans="1:13" ht="15.6">
      <c r="A5" s="948"/>
      <c r="B5" s="102"/>
      <c r="C5" s="102"/>
      <c r="D5" s="102"/>
      <c r="E5" s="102"/>
      <c r="F5" s="102"/>
      <c r="G5" s="102"/>
      <c r="H5" s="102"/>
      <c r="I5" s="102"/>
      <c r="J5" s="102"/>
      <c r="K5" s="102"/>
      <c r="L5" s="78"/>
      <c r="M5" s="78"/>
    </row>
    <row r="6" spans="1:13" ht="15.6">
      <c r="A6" s="102"/>
      <c r="B6" s="86"/>
      <c r="C6" s="86"/>
      <c r="D6" s="78"/>
      <c r="E6" s="78"/>
      <c r="F6" s="78"/>
      <c r="G6" s="874"/>
      <c r="H6" s="875"/>
      <c r="I6" s="949"/>
      <c r="J6" s="876"/>
      <c r="K6" s="78"/>
      <c r="L6" s="78"/>
      <c r="M6" s="78"/>
    </row>
    <row r="7" spans="1:13" ht="15.6">
      <c r="A7" s="102"/>
      <c r="B7" s="86"/>
      <c r="C7" s="86"/>
      <c r="D7" s="2312" t="s">
        <v>183</v>
      </c>
      <c r="E7" s="2313"/>
      <c r="F7" s="2313"/>
      <c r="G7" s="2313"/>
      <c r="H7" s="2313"/>
      <c r="I7" s="2313"/>
      <c r="J7" s="2313"/>
      <c r="K7" s="2314"/>
      <c r="L7" s="78"/>
      <c r="M7" s="78"/>
    </row>
    <row r="8" spans="1:13" ht="60.6">
      <c r="A8" s="102"/>
      <c r="B8" s="878" t="s">
        <v>182</v>
      </c>
      <c r="C8" s="878"/>
      <c r="D8" s="879" t="s">
        <v>1233</v>
      </c>
      <c r="E8" s="879" t="s">
        <v>1234</v>
      </c>
      <c r="F8" s="879" t="s">
        <v>1235</v>
      </c>
      <c r="G8" s="879" t="s">
        <v>1236</v>
      </c>
      <c r="H8" s="879" t="s">
        <v>945</v>
      </c>
      <c r="I8" s="879" t="s">
        <v>751</v>
      </c>
      <c r="J8" s="879" t="s">
        <v>1853</v>
      </c>
      <c r="K8" s="879" t="s">
        <v>1854</v>
      </c>
      <c r="L8" s="78"/>
      <c r="M8" s="78"/>
    </row>
    <row r="9" spans="1:13" ht="15.6">
      <c r="A9" s="78"/>
      <c r="B9" s="908" t="s">
        <v>207</v>
      </c>
      <c r="C9" s="908"/>
      <c r="D9" s="882">
        <v>22</v>
      </c>
      <c r="E9" s="882">
        <v>23</v>
      </c>
      <c r="F9" s="882">
        <v>24</v>
      </c>
      <c r="G9" s="882">
        <v>25</v>
      </c>
      <c r="H9" s="882">
        <v>26</v>
      </c>
      <c r="I9" s="882">
        <v>27</v>
      </c>
      <c r="J9" s="882">
        <v>28</v>
      </c>
      <c r="K9" s="882">
        <v>29</v>
      </c>
      <c r="L9" s="78"/>
      <c r="M9" s="78"/>
    </row>
    <row r="10" spans="1:13" ht="15.6">
      <c r="A10" s="78"/>
      <c r="B10" s="883" t="s">
        <v>1350</v>
      </c>
      <c r="C10" s="884">
        <v>31</v>
      </c>
      <c r="D10" s="899"/>
      <c r="E10" s="899"/>
      <c r="F10" s="886"/>
      <c r="G10" s="899"/>
      <c r="H10" s="886"/>
      <c r="I10" s="886"/>
      <c r="J10" s="899"/>
      <c r="K10" s="899"/>
      <c r="L10" s="78"/>
      <c r="M10" s="78"/>
    </row>
    <row r="11" spans="1:13" ht="15.6">
      <c r="A11" s="78"/>
      <c r="B11" s="883" t="s">
        <v>1870</v>
      </c>
      <c r="C11" s="884">
        <v>32</v>
      </c>
      <c r="D11" s="899"/>
      <c r="E11" s="899"/>
      <c r="F11" s="886"/>
      <c r="G11" s="886"/>
      <c r="H11" s="886"/>
      <c r="I11" s="886"/>
      <c r="J11" s="886"/>
      <c r="K11" s="886"/>
      <c r="L11" s="78"/>
      <c r="M11" s="78"/>
    </row>
    <row r="12" spans="1:13" ht="15.6">
      <c r="A12" s="78"/>
      <c r="B12" s="883" t="s">
        <v>1871</v>
      </c>
      <c r="C12" s="884">
        <v>33.1</v>
      </c>
      <c r="D12" s="899"/>
      <c r="E12" s="899"/>
      <c r="F12" s="886"/>
      <c r="G12" s="886"/>
      <c r="H12" s="886"/>
      <c r="I12" s="886"/>
      <c r="J12" s="886"/>
      <c r="K12" s="886"/>
      <c r="L12" s="78"/>
      <c r="M12" s="78"/>
    </row>
    <row r="13" spans="1:13" ht="30.6">
      <c r="A13" s="78"/>
      <c r="B13" s="878" t="s">
        <v>2196</v>
      </c>
      <c r="C13" s="888">
        <v>35</v>
      </c>
      <c r="D13" s="886"/>
      <c r="E13" s="886"/>
      <c r="F13" s="886"/>
      <c r="G13" s="899"/>
      <c r="H13" s="899"/>
      <c r="I13" s="886" t="s">
        <v>805</v>
      </c>
      <c r="J13" s="899"/>
      <c r="K13" s="899"/>
      <c r="L13" s="78"/>
      <c r="M13" s="78"/>
    </row>
    <row r="14" spans="1:13" ht="15.6">
      <c r="A14" s="78"/>
      <c r="B14" s="883" t="s">
        <v>1872</v>
      </c>
      <c r="C14" s="884">
        <v>34</v>
      </c>
      <c r="D14" s="886"/>
      <c r="E14" s="886"/>
      <c r="F14" s="886"/>
      <c r="G14" s="899"/>
      <c r="H14" s="899"/>
      <c r="I14" s="899"/>
      <c r="J14" s="899"/>
      <c r="K14" s="899"/>
      <c r="L14" s="78"/>
      <c r="M14" s="78"/>
    </row>
    <row r="15" spans="1:13" ht="30.6">
      <c r="A15" s="78"/>
      <c r="B15" s="878" t="s">
        <v>1592</v>
      </c>
      <c r="C15" s="888">
        <v>36</v>
      </c>
      <c r="D15" s="899"/>
      <c r="E15" s="899"/>
      <c r="F15" s="886"/>
      <c r="G15" s="899"/>
      <c r="H15" s="899"/>
      <c r="I15" s="886" t="s">
        <v>805</v>
      </c>
      <c r="J15" s="899"/>
      <c r="K15" s="899"/>
      <c r="L15" s="78"/>
      <c r="M15" s="78"/>
    </row>
    <row r="16" spans="1:13" ht="15.6">
      <c r="A16" s="78"/>
      <c r="B16" s="883" t="s">
        <v>200</v>
      </c>
      <c r="C16" s="884">
        <v>37</v>
      </c>
      <c r="D16" s="899"/>
      <c r="E16" s="899"/>
      <c r="F16" s="886"/>
      <c r="G16" s="899"/>
      <c r="H16" s="889"/>
      <c r="I16" s="886"/>
      <c r="J16" s="889"/>
      <c r="K16" s="899"/>
      <c r="L16" s="78"/>
      <c r="M16" s="78"/>
    </row>
    <row r="17" spans="1:13" ht="15.6">
      <c r="A17" s="78"/>
      <c r="B17" s="883" t="s">
        <v>1235</v>
      </c>
      <c r="C17" s="884">
        <v>38</v>
      </c>
      <c r="D17" s="899"/>
      <c r="E17" s="899"/>
      <c r="F17" s="899"/>
      <c r="G17" s="886"/>
      <c r="H17" s="886"/>
      <c r="I17" s="886"/>
      <c r="J17" s="886"/>
      <c r="K17" s="886"/>
      <c r="L17" s="78"/>
      <c r="M17" s="78"/>
    </row>
    <row r="18" spans="1:13" ht="15.6">
      <c r="A18" s="78"/>
      <c r="B18" s="878" t="s">
        <v>1433</v>
      </c>
      <c r="C18" s="888">
        <v>43</v>
      </c>
      <c r="D18" s="899"/>
      <c r="E18" s="899"/>
      <c r="F18" s="889"/>
      <c r="G18" s="889"/>
      <c r="H18" s="886"/>
      <c r="I18" s="886"/>
      <c r="J18" s="886"/>
      <c r="K18" s="886"/>
      <c r="L18" s="78"/>
      <c r="M18" s="78"/>
    </row>
    <row r="19" spans="1:13" ht="15.6">
      <c r="A19" s="78"/>
      <c r="B19" s="908" t="s">
        <v>1941</v>
      </c>
      <c r="C19" s="884"/>
      <c r="D19" s="909">
        <f>SUM(D10:D18)</f>
        <v>0</v>
      </c>
      <c r="E19" s="909">
        <f t="shared" ref="E19:K19" si="0">SUM(E10:E18)</f>
        <v>0</v>
      </c>
      <c r="F19" s="909">
        <f t="shared" si="0"/>
        <v>0</v>
      </c>
      <c r="G19" s="909">
        <f t="shared" si="0"/>
        <v>0</v>
      </c>
      <c r="H19" s="909">
        <f t="shared" si="0"/>
        <v>0</v>
      </c>
      <c r="I19" s="909">
        <f t="shared" si="0"/>
        <v>0</v>
      </c>
      <c r="J19" s="909">
        <f t="shared" si="0"/>
        <v>0</v>
      </c>
      <c r="K19" s="909">
        <f t="shared" si="0"/>
        <v>0</v>
      </c>
      <c r="L19" s="78"/>
      <c r="M19" s="78"/>
    </row>
    <row r="20" spans="1:13" ht="15.6">
      <c r="A20" s="78"/>
      <c r="B20" s="908" t="s">
        <v>639</v>
      </c>
      <c r="C20" s="901"/>
      <c r="D20" s="950"/>
      <c r="E20" s="951"/>
      <c r="F20" s="951"/>
      <c r="G20" s="951"/>
      <c r="H20" s="951"/>
      <c r="I20" s="951"/>
      <c r="J20" s="952"/>
      <c r="K20" s="953"/>
      <c r="L20" s="199"/>
      <c r="M20" s="78"/>
    </row>
    <row r="21" spans="1:13" ht="15.6">
      <c r="A21" s="78"/>
      <c r="B21" s="878" t="s">
        <v>1432</v>
      </c>
      <c r="C21" s="888">
        <v>41</v>
      </c>
      <c r="D21" s="899"/>
      <c r="E21" s="899"/>
      <c r="F21" s="899"/>
      <c r="G21" s="899"/>
      <c r="H21" s="886"/>
      <c r="I21" s="886"/>
      <c r="J21" s="886"/>
      <c r="K21" s="886"/>
      <c r="L21" s="78"/>
      <c r="M21" s="78"/>
    </row>
    <row r="22" spans="1:13" ht="15.6">
      <c r="A22" s="78"/>
      <c r="B22" s="878" t="s">
        <v>2123</v>
      </c>
      <c r="C22" s="888">
        <v>42</v>
      </c>
      <c r="D22" s="899"/>
      <c r="E22" s="899"/>
      <c r="F22" s="899"/>
      <c r="G22" s="899"/>
      <c r="H22" s="899"/>
      <c r="I22" s="899"/>
      <c r="J22" s="899"/>
      <c r="K22" s="899"/>
      <c r="L22" s="78"/>
      <c r="M22" s="78"/>
    </row>
    <row r="23" spans="1:13" ht="15.6">
      <c r="A23" s="78"/>
      <c r="B23" s="883" t="s">
        <v>640</v>
      </c>
      <c r="C23" s="884">
        <v>39</v>
      </c>
      <c r="D23" s="899"/>
      <c r="E23" s="899"/>
      <c r="F23" s="889"/>
      <c r="G23" s="899"/>
      <c r="H23" s="899"/>
      <c r="I23" s="889"/>
      <c r="J23" s="899"/>
      <c r="K23" s="899"/>
      <c r="L23" s="78"/>
      <c r="M23" s="78"/>
    </row>
    <row r="24" spans="1:13" ht="15.6">
      <c r="A24" s="78"/>
      <c r="B24" s="908" t="s">
        <v>229</v>
      </c>
      <c r="C24" s="884">
        <v>50</v>
      </c>
      <c r="D24" s="909">
        <f t="shared" ref="D24:K24" si="1">SUM(D19:D23)</f>
        <v>0</v>
      </c>
      <c r="E24" s="909">
        <f t="shared" si="1"/>
        <v>0</v>
      </c>
      <c r="F24" s="909">
        <f t="shared" si="1"/>
        <v>0</v>
      </c>
      <c r="G24" s="909">
        <f t="shared" si="1"/>
        <v>0</v>
      </c>
      <c r="H24" s="909">
        <f t="shared" si="1"/>
        <v>0</v>
      </c>
      <c r="I24" s="909">
        <f t="shared" si="1"/>
        <v>0</v>
      </c>
      <c r="J24" s="909">
        <f t="shared" si="1"/>
        <v>0</v>
      </c>
      <c r="K24" s="909">
        <f t="shared" si="1"/>
        <v>0</v>
      </c>
      <c r="L24" s="78"/>
      <c r="M24" s="78"/>
    </row>
    <row r="25" spans="1:13" ht="15">
      <c r="A25" s="78"/>
      <c r="B25" s="78"/>
      <c r="C25" s="78"/>
      <c r="D25" s="78"/>
      <c r="E25" s="78"/>
      <c r="F25" s="78"/>
      <c r="G25" s="78"/>
      <c r="H25" s="78"/>
      <c r="I25" s="78"/>
      <c r="J25" s="78"/>
      <c r="K25" s="78"/>
      <c r="L25" s="78"/>
      <c r="M25" s="78"/>
    </row>
    <row r="26" spans="1:13" ht="15">
      <c r="A26" s="78"/>
      <c r="B26" s="78"/>
      <c r="C26" s="78"/>
      <c r="D26" s="78"/>
      <c r="E26" s="78"/>
      <c r="F26" s="78"/>
      <c r="G26" s="78"/>
      <c r="H26" s="78"/>
      <c r="I26" s="78"/>
      <c r="J26" s="78"/>
      <c r="K26" s="78"/>
      <c r="L26" s="78"/>
      <c r="M26" s="78"/>
    </row>
    <row r="27" spans="1:13" ht="15">
      <c r="A27" s="78"/>
      <c r="B27" s="78"/>
      <c r="C27" s="78"/>
      <c r="D27" s="78"/>
      <c r="E27" s="78"/>
      <c r="F27" s="78"/>
      <c r="G27" s="78"/>
      <c r="H27" s="78"/>
      <c r="I27" s="78"/>
      <c r="J27" s="78"/>
      <c r="K27" s="78"/>
      <c r="L27" s="78"/>
      <c r="M27" s="78"/>
    </row>
    <row r="28" spans="1:13" ht="15">
      <c r="A28" s="78"/>
      <c r="B28" s="78"/>
      <c r="C28" s="78"/>
      <c r="D28" s="78"/>
      <c r="E28" s="78"/>
      <c r="F28" s="78"/>
      <c r="G28" s="78"/>
      <c r="H28" s="78"/>
      <c r="I28" s="78"/>
      <c r="J28" s="78"/>
      <c r="K28" s="78"/>
      <c r="L28" s="78"/>
      <c r="M28" s="78"/>
    </row>
    <row r="29" spans="1:13" ht="15.6">
      <c r="A29" s="78"/>
      <c r="B29" s="78"/>
      <c r="C29" s="78"/>
      <c r="D29" s="2312" t="s">
        <v>183</v>
      </c>
      <c r="E29" s="2313"/>
      <c r="F29" s="2313"/>
      <c r="G29" s="2313"/>
      <c r="H29" s="2313"/>
      <c r="I29" s="2313"/>
      <c r="J29" s="2314"/>
      <c r="K29" s="78"/>
      <c r="L29" s="78"/>
      <c r="M29" s="78"/>
    </row>
    <row r="30" spans="1:13" ht="93.6">
      <c r="A30" s="78"/>
      <c r="B30" s="878" t="s">
        <v>182</v>
      </c>
      <c r="C30" s="878"/>
      <c r="D30" s="879" t="s">
        <v>658</v>
      </c>
      <c r="E30" s="879" t="s">
        <v>550</v>
      </c>
      <c r="F30" s="879" t="s">
        <v>2082</v>
      </c>
      <c r="G30" s="879" t="s">
        <v>327</v>
      </c>
      <c r="H30" s="954" t="s">
        <v>163</v>
      </c>
      <c r="I30" s="879" t="s">
        <v>504</v>
      </c>
      <c r="J30" s="954" t="s">
        <v>1046</v>
      </c>
      <c r="K30" s="78"/>
      <c r="L30" s="78"/>
      <c r="M30" s="78"/>
    </row>
    <row r="31" spans="1:13" ht="15.6">
      <c r="A31" s="78"/>
      <c r="B31" s="908" t="s">
        <v>207</v>
      </c>
      <c r="C31" s="908"/>
      <c r="D31" s="882">
        <v>30</v>
      </c>
      <c r="E31" s="882">
        <v>31</v>
      </c>
      <c r="F31" s="882">
        <v>32</v>
      </c>
      <c r="G31" s="882">
        <v>33</v>
      </c>
      <c r="H31" s="882">
        <v>34</v>
      </c>
      <c r="I31" s="882">
        <v>35</v>
      </c>
      <c r="J31" s="882">
        <v>36</v>
      </c>
      <c r="K31" s="78"/>
      <c r="L31" s="78"/>
      <c r="M31" s="78"/>
    </row>
    <row r="32" spans="1:13" ht="15.6">
      <c r="A32" s="78"/>
      <c r="B32" s="883" t="s">
        <v>1350</v>
      </c>
      <c r="C32" s="955">
        <v>31</v>
      </c>
      <c r="D32" s="886"/>
      <c r="E32" s="899"/>
      <c r="F32" s="899"/>
      <c r="G32" s="886"/>
      <c r="H32" s="887">
        <f t="shared" ref="H32:H39" si="2">SUM(D10:K10)+SUM(D32:G32)</f>
        <v>0</v>
      </c>
      <c r="I32" s="899"/>
      <c r="J32" s="956">
        <f t="shared" ref="J32:J39" si="3">+H32-I32</f>
        <v>0</v>
      </c>
      <c r="K32" s="78"/>
      <c r="L32" s="78"/>
      <c r="M32" s="78"/>
    </row>
    <row r="33" spans="1:13" ht="15.6">
      <c r="A33" s="78"/>
      <c r="B33" s="883" t="s">
        <v>1870</v>
      </c>
      <c r="C33" s="955">
        <v>32</v>
      </c>
      <c r="D33" s="886"/>
      <c r="E33" s="899"/>
      <c r="F33" s="886"/>
      <c r="G33" s="886"/>
      <c r="H33" s="887">
        <f t="shared" si="2"/>
        <v>0</v>
      </c>
      <c r="I33" s="899"/>
      <c r="J33" s="956">
        <f t="shared" si="3"/>
        <v>0</v>
      </c>
      <c r="K33" s="78"/>
      <c r="L33" s="78"/>
      <c r="M33" s="78"/>
    </row>
    <row r="34" spans="1:13" ht="15.6">
      <c r="A34" s="78"/>
      <c r="B34" s="883" t="s">
        <v>1871</v>
      </c>
      <c r="C34" s="884">
        <v>33.1</v>
      </c>
      <c r="D34" s="886"/>
      <c r="E34" s="899"/>
      <c r="F34" s="886"/>
      <c r="G34" s="886"/>
      <c r="H34" s="887">
        <f t="shared" si="2"/>
        <v>0</v>
      </c>
      <c r="I34" s="899"/>
      <c r="J34" s="956">
        <f t="shared" si="3"/>
        <v>0</v>
      </c>
      <c r="K34" s="78"/>
      <c r="L34" s="78"/>
      <c r="M34" s="78"/>
    </row>
    <row r="35" spans="1:13" ht="30.6">
      <c r="A35" s="78"/>
      <c r="B35" s="878" t="s">
        <v>2196</v>
      </c>
      <c r="C35" s="955">
        <v>35</v>
      </c>
      <c r="D35" s="899"/>
      <c r="E35" s="899"/>
      <c r="F35" s="899"/>
      <c r="G35" s="889"/>
      <c r="H35" s="887">
        <f t="shared" si="2"/>
        <v>0</v>
      </c>
      <c r="I35" s="899"/>
      <c r="J35" s="956">
        <f t="shared" si="3"/>
        <v>0</v>
      </c>
      <c r="K35" s="78"/>
      <c r="L35" s="78"/>
      <c r="M35" s="78"/>
    </row>
    <row r="36" spans="1:13" ht="15.6">
      <c r="A36" s="78"/>
      <c r="B36" s="883" t="s">
        <v>1872</v>
      </c>
      <c r="C36" s="955">
        <v>34</v>
      </c>
      <c r="D36" s="886"/>
      <c r="E36" s="899"/>
      <c r="F36" s="899"/>
      <c r="G36" s="886"/>
      <c r="H36" s="887">
        <f t="shared" si="2"/>
        <v>0</v>
      </c>
      <c r="I36" s="899"/>
      <c r="J36" s="956">
        <f t="shared" si="3"/>
        <v>0</v>
      </c>
      <c r="K36" s="78"/>
      <c r="L36" s="78"/>
      <c r="M36" s="78"/>
    </row>
    <row r="37" spans="1:13" ht="30.6">
      <c r="A37" s="78"/>
      <c r="B37" s="878" t="s">
        <v>1592</v>
      </c>
      <c r="C37" s="955">
        <v>36</v>
      </c>
      <c r="D37" s="899"/>
      <c r="E37" s="899"/>
      <c r="F37" s="899"/>
      <c r="G37" s="889"/>
      <c r="H37" s="887">
        <f t="shared" si="2"/>
        <v>0</v>
      </c>
      <c r="I37" s="899"/>
      <c r="J37" s="956">
        <f t="shared" si="3"/>
        <v>0</v>
      </c>
      <c r="K37" s="78"/>
      <c r="L37" s="78"/>
      <c r="M37" s="78"/>
    </row>
    <row r="38" spans="1:13" ht="15.6">
      <c r="A38" s="78"/>
      <c r="B38" s="883" t="s">
        <v>200</v>
      </c>
      <c r="C38" s="955">
        <v>37</v>
      </c>
      <c r="D38" s="899"/>
      <c r="E38" s="899"/>
      <c r="F38" s="889"/>
      <c r="G38" s="889"/>
      <c r="H38" s="887">
        <f t="shared" si="2"/>
        <v>0</v>
      </c>
      <c r="I38" s="899"/>
      <c r="J38" s="956">
        <f t="shared" si="3"/>
        <v>0</v>
      </c>
      <c r="K38" s="78"/>
      <c r="L38" s="78"/>
      <c r="M38" s="78"/>
    </row>
    <row r="39" spans="1:13" ht="15.6">
      <c r="A39" s="78"/>
      <c r="B39" s="883" t="s">
        <v>1235</v>
      </c>
      <c r="C39" s="955">
        <v>38</v>
      </c>
      <c r="D39" s="899"/>
      <c r="E39" s="899"/>
      <c r="F39" s="889"/>
      <c r="G39" s="889"/>
      <c r="H39" s="887">
        <f t="shared" si="2"/>
        <v>0</v>
      </c>
      <c r="I39" s="899"/>
      <c r="J39" s="956">
        <f t="shared" si="3"/>
        <v>0</v>
      </c>
      <c r="K39" s="78"/>
      <c r="L39" s="78"/>
      <c r="M39" s="78"/>
    </row>
    <row r="40" spans="1:13" ht="15.6">
      <c r="A40" s="78"/>
      <c r="B40" s="878" t="s">
        <v>1433</v>
      </c>
      <c r="C40" s="955">
        <v>43</v>
      </c>
      <c r="D40" s="889"/>
      <c r="E40" s="899"/>
      <c r="F40" s="889"/>
      <c r="G40" s="889"/>
      <c r="H40" s="887">
        <f>SUM(D18:K18)+SUM(D40:G40)</f>
        <v>0</v>
      </c>
      <c r="I40" s="899"/>
      <c r="J40" s="956">
        <f>+H40-I40</f>
        <v>0</v>
      </c>
      <c r="K40" s="78"/>
      <c r="L40" s="78"/>
      <c r="M40" s="78"/>
    </row>
    <row r="41" spans="1:13" ht="15.6">
      <c r="A41" s="78"/>
      <c r="B41" s="908" t="s">
        <v>1941</v>
      </c>
      <c r="C41" s="955"/>
      <c r="D41" s="909">
        <f t="shared" ref="D41:J41" si="4">SUM(D32:D40)</f>
        <v>0</v>
      </c>
      <c r="E41" s="909">
        <f t="shared" si="4"/>
        <v>0</v>
      </c>
      <c r="F41" s="909">
        <f t="shared" si="4"/>
        <v>0</v>
      </c>
      <c r="G41" s="909">
        <f t="shared" si="4"/>
        <v>0</v>
      </c>
      <c r="H41" s="909">
        <f t="shared" si="4"/>
        <v>0</v>
      </c>
      <c r="I41" s="909">
        <f t="shared" si="4"/>
        <v>0</v>
      </c>
      <c r="J41" s="909">
        <f t="shared" si="4"/>
        <v>0</v>
      </c>
      <c r="K41" s="78"/>
      <c r="L41" s="78"/>
      <c r="M41" s="78"/>
    </row>
    <row r="42" spans="1:13" ht="15.6">
      <c r="A42" s="78"/>
      <c r="B42" s="908" t="s">
        <v>639</v>
      </c>
      <c r="C42" s="955"/>
      <c r="D42" s="953"/>
      <c r="E42" s="953"/>
      <c r="F42" s="953"/>
      <c r="G42" s="953"/>
      <c r="H42" s="957"/>
      <c r="I42" s="953"/>
      <c r="J42" s="953"/>
      <c r="K42" s="78"/>
      <c r="L42" s="78"/>
      <c r="M42" s="78"/>
    </row>
    <row r="43" spans="1:13" ht="15.6">
      <c r="A43" s="78"/>
      <c r="B43" s="878" t="s">
        <v>1432</v>
      </c>
      <c r="C43" s="955">
        <v>41</v>
      </c>
      <c r="D43" s="899"/>
      <c r="E43" s="899"/>
      <c r="F43" s="889"/>
      <c r="G43" s="889"/>
      <c r="H43" s="887">
        <f>SUM(D21:K21)+SUM(D43:G43)</f>
        <v>0</v>
      </c>
      <c r="I43" s="899"/>
      <c r="J43" s="956">
        <f>+H43-I43</f>
        <v>0</v>
      </c>
      <c r="K43" s="78"/>
      <c r="L43" s="78"/>
      <c r="M43" s="78"/>
    </row>
    <row r="44" spans="1:13" ht="15.6">
      <c r="A44" s="78"/>
      <c r="B44" s="878" t="s">
        <v>2123</v>
      </c>
      <c r="C44" s="955">
        <v>42</v>
      </c>
      <c r="D44" s="889"/>
      <c r="E44" s="899"/>
      <c r="F44" s="899"/>
      <c r="G44" s="889"/>
      <c r="H44" s="887">
        <f>SUM(D22:K22)+SUM(D44:G44)</f>
        <v>0</v>
      </c>
      <c r="I44" s="899"/>
      <c r="J44" s="956">
        <f>+H44-I44</f>
        <v>0</v>
      </c>
      <c r="K44" s="78"/>
      <c r="L44" s="78"/>
      <c r="M44" s="78"/>
    </row>
    <row r="45" spans="1:13" ht="15.6">
      <c r="A45" s="78"/>
      <c r="B45" s="883" t="s">
        <v>640</v>
      </c>
      <c r="C45" s="955">
        <v>39</v>
      </c>
      <c r="D45" s="899"/>
      <c r="E45" s="899"/>
      <c r="F45" s="899"/>
      <c r="G45" s="889"/>
      <c r="H45" s="887">
        <f>SUM(D23:K23)+SUM(D45:G45)</f>
        <v>0</v>
      </c>
      <c r="I45" s="899"/>
      <c r="J45" s="956">
        <f>+H45-I45</f>
        <v>0</v>
      </c>
      <c r="K45" s="78"/>
      <c r="L45" s="78"/>
      <c r="M45" s="78"/>
    </row>
    <row r="46" spans="1:13" ht="15.6">
      <c r="A46" s="78"/>
      <c r="B46" s="908" t="s">
        <v>229</v>
      </c>
      <c r="C46" s="955">
        <v>50</v>
      </c>
      <c r="D46" s="909">
        <f t="shared" ref="D46:J46" si="5">SUM(D41:D45)</f>
        <v>0</v>
      </c>
      <c r="E46" s="909">
        <f t="shared" si="5"/>
        <v>0</v>
      </c>
      <c r="F46" s="909">
        <f t="shared" si="5"/>
        <v>0</v>
      </c>
      <c r="G46" s="909">
        <f t="shared" si="5"/>
        <v>0</v>
      </c>
      <c r="H46" s="909">
        <f t="shared" si="5"/>
        <v>0</v>
      </c>
      <c r="I46" s="909">
        <f t="shared" si="5"/>
        <v>0</v>
      </c>
      <c r="J46" s="909">
        <f t="shared" si="5"/>
        <v>0</v>
      </c>
      <c r="K46" s="78"/>
      <c r="L46" s="78"/>
      <c r="M46" s="78"/>
    </row>
    <row r="47" spans="1:13" ht="15">
      <c r="A47" s="78"/>
      <c r="B47" s="78"/>
      <c r="C47" s="78"/>
      <c r="D47" s="78"/>
      <c r="E47" s="78"/>
      <c r="F47" s="78"/>
      <c r="G47" s="78"/>
      <c r="H47" s="78"/>
      <c r="I47" s="78"/>
      <c r="J47" s="78"/>
      <c r="K47" s="78"/>
      <c r="L47" s="78"/>
      <c r="M47" s="78"/>
    </row>
    <row r="48" spans="1:13" ht="50.25" customHeight="1">
      <c r="A48" s="78"/>
      <c r="B48" s="2287" t="s">
        <v>579</v>
      </c>
      <c r="C48" s="2287"/>
      <c r="D48" s="2287"/>
      <c r="E48" s="2287"/>
      <c r="F48" s="2287"/>
      <c r="G48" s="2287"/>
      <c r="H48" s="2287"/>
      <c r="I48" s="2287"/>
      <c r="J48" s="2287"/>
      <c r="K48" s="2287"/>
      <c r="L48" s="78"/>
      <c r="M48" s="78"/>
    </row>
    <row r="49" spans="1:13" ht="15.75" hidden="1" customHeight="1">
      <c r="A49" s="958"/>
      <c r="B49" s="403"/>
      <c r="C49" s="403"/>
      <c r="D49" s="403"/>
      <c r="E49" s="403"/>
      <c r="F49" s="403"/>
      <c r="G49" s="403"/>
      <c r="H49" s="403"/>
      <c r="I49" s="403"/>
      <c r="J49" s="403"/>
      <c r="K49" s="403"/>
      <c r="L49" s="958"/>
      <c r="M49" s="958"/>
    </row>
    <row r="50" spans="1:13" ht="15">
      <c r="A50" s="78"/>
      <c r="B50" s="403"/>
      <c r="C50" s="403"/>
      <c r="D50" s="403"/>
      <c r="E50" s="403"/>
      <c r="F50" s="403"/>
      <c r="G50" s="403"/>
      <c r="H50" s="403"/>
      <c r="I50" s="403"/>
      <c r="J50" s="403"/>
      <c r="K50" s="403"/>
      <c r="L50" s="78"/>
      <c r="M50" s="78"/>
    </row>
    <row r="51" spans="1:13" ht="15">
      <c r="A51" s="78"/>
      <c r="B51" s="403"/>
      <c r="C51" s="403"/>
      <c r="D51" s="403"/>
      <c r="E51" s="403"/>
      <c r="F51" s="403"/>
      <c r="G51" s="403"/>
      <c r="H51" s="403"/>
      <c r="I51" s="403"/>
      <c r="J51" s="403"/>
      <c r="K51" s="403"/>
      <c r="L51" s="78"/>
      <c r="M51" s="78"/>
    </row>
  </sheetData>
  <sheetProtection password="C797" sheet="1"/>
  <protectedRanges>
    <protectedRange sqref="I14" name="Range5_1"/>
    <protectedRange sqref="G13:H14" name="Range4_1"/>
    <protectedRange sqref="J10:K10" name="Range3_1"/>
    <protectedRange sqref="G10" name="Range2_1"/>
    <protectedRange sqref="D10:E12" name="Range1_1"/>
    <protectedRange sqref="J13:K14" name="Range6_1"/>
    <protectedRange sqref="D15:E18" name="Range7_1"/>
    <protectedRange sqref="G15:H15" name="Range8_1"/>
    <protectedRange sqref="J15:K15" name="Range9_1"/>
    <protectedRange sqref="D15:E18" name="Range10_1"/>
    <protectedRange sqref="F17" name="Range11_1"/>
    <protectedRange sqref="G16" name="Range12_1"/>
    <protectedRange sqref="K16" name="Range13_1"/>
    <protectedRange sqref="J23:K23" name="Range18_1"/>
    <protectedRange sqref="H22:K22" name="Range17_1"/>
    <protectedRange sqref="G23" name="Range16_1"/>
    <protectedRange sqref="D23:E23" name="Range15_1"/>
    <protectedRange sqref="D21:G22" name="Range14_1"/>
    <protectedRange sqref="F44:F45" name="Range27_1"/>
    <protectedRange sqref="F35:F37" name="Range26_1"/>
    <protectedRange sqref="F32" name="Range25_1"/>
    <protectedRange sqref="E43:E45" name="Range24_1"/>
    <protectedRange sqref="E32:E40" name="Range23_1"/>
    <protectedRange sqref="D45" name="Range22_1"/>
    <protectedRange sqref="D43" name="Range21_1"/>
    <protectedRange sqref="D37:D39" name="Range20_1"/>
    <protectedRange sqref="D35" name="Range19_1"/>
    <protectedRange sqref="I43:I45" name="Range29"/>
    <protectedRange sqref="I32:I40" name="Range28"/>
  </protectedRanges>
  <mergeCells count="4">
    <mergeCell ref="D29:J29"/>
    <mergeCell ref="D7:K7"/>
    <mergeCell ref="I3:L3"/>
    <mergeCell ref="B48:K48"/>
  </mergeCells>
  <phoneticPr fontId="0" type="noConversion"/>
  <printOptions horizontalCentered="1"/>
  <pageMargins left="0" right="0" top="1" bottom="1" header="0.5" footer="0.5"/>
  <pageSetup scale="68" fitToHeight="0" orientation="portrait" copies="2" r:id="rId1"/>
  <headerFooter alignWithMargins="0">
    <oddFooter>&amp;L&amp;D,&amp;" ,Regular" &amp;T
&amp;CPage &amp;P of &amp;N&amp;R2015/16 School Authority Estimates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44"/>
  <sheetViews>
    <sheetView zoomScale="75" zoomScaleNormal="75" workbookViewId="0">
      <selection activeCell="L39" sqref="L39"/>
    </sheetView>
  </sheetViews>
  <sheetFormatPr defaultColWidth="0" defaultRowHeight="13.2" zeroHeight="1"/>
  <cols>
    <col min="1" max="1" width="4.88671875" style="626" customWidth="1"/>
    <col min="2" max="2" width="33.44140625" style="626" customWidth="1"/>
    <col min="3" max="3" width="41.88671875" style="626" customWidth="1"/>
    <col min="4" max="4" width="23" style="626" bestFit="1" customWidth="1"/>
    <col min="5" max="5" width="19.44140625" style="626" customWidth="1"/>
    <col min="6" max="6" width="17.88671875" style="626" customWidth="1"/>
    <col min="7" max="7" width="4.88671875" style="626" customWidth="1"/>
    <col min="8" max="16384" width="0" style="626" hidden="1"/>
  </cols>
  <sheetData>
    <row r="1" spans="1:7" ht="15.6">
      <c r="A1" s="959"/>
      <c r="B1" s="102" t="s">
        <v>638</v>
      </c>
      <c r="C1" s="107"/>
      <c r="D1" s="107"/>
      <c r="E1" s="107"/>
      <c r="F1" s="107"/>
      <c r="G1" s="78"/>
    </row>
    <row r="2" spans="1:7" ht="16.2" thickBot="1">
      <c r="A2" s="959"/>
      <c r="B2" s="107"/>
      <c r="C2" s="107"/>
      <c r="D2" s="107"/>
      <c r="E2" s="107"/>
      <c r="F2" s="107"/>
      <c r="G2" s="78"/>
    </row>
    <row r="3" spans="1:7" ht="16.2" thickBot="1">
      <c r="A3" s="959"/>
      <c r="B3" s="102" t="s">
        <v>1223</v>
      </c>
      <c r="C3" s="107"/>
      <c r="D3" s="947" t="s">
        <v>166</v>
      </c>
      <c r="E3" s="910" t="str">
        <f>'1 Summary'!$G$2</f>
        <v/>
      </c>
      <c r="F3" s="960"/>
      <c r="G3" s="107"/>
    </row>
    <row r="4" spans="1:7" ht="16.2" thickBot="1">
      <c r="A4" s="959"/>
      <c r="B4" s="102" t="s">
        <v>2525</v>
      </c>
      <c r="C4" s="107"/>
      <c r="D4" s="43" t="s">
        <v>669</v>
      </c>
      <c r="E4" s="983">
        <f>'1 Summary'!$G$3</f>
        <v>0</v>
      </c>
      <c r="F4" s="88"/>
      <c r="G4" s="88"/>
    </row>
    <row r="5" spans="1:7" ht="15">
      <c r="A5" s="959"/>
      <c r="B5" s="961"/>
      <c r="C5" s="961"/>
      <c r="D5" s="961"/>
      <c r="E5" s="961"/>
      <c r="F5" s="961"/>
      <c r="G5" s="78"/>
    </row>
    <row r="6" spans="1:7" ht="15">
      <c r="A6" s="959"/>
      <c r="B6" s="961"/>
      <c r="C6" s="961"/>
      <c r="D6" s="961"/>
      <c r="E6" s="961"/>
      <c r="F6" s="961"/>
      <c r="G6" s="78"/>
    </row>
    <row r="7" spans="1:7" ht="15.6">
      <c r="A7" s="959"/>
      <c r="B7" s="2312" t="s">
        <v>583</v>
      </c>
      <c r="C7" s="2313"/>
      <c r="D7" s="2313"/>
      <c r="E7" s="2313"/>
      <c r="F7" s="2314"/>
      <c r="G7" s="962"/>
    </row>
    <row r="8" spans="1:7" ht="15">
      <c r="A8" s="959"/>
      <c r="B8" s="78"/>
      <c r="C8" s="78"/>
      <c r="D8" s="963" t="s">
        <v>2217</v>
      </c>
      <c r="E8" s="963" t="s">
        <v>2218</v>
      </c>
      <c r="F8" s="964" t="s">
        <v>2219</v>
      </c>
      <c r="G8" s="78"/>
    </row>
    <row r="9" spans="1:7" ht="15.6">
      <c r="A9" s="959"/>
      <c r="B9" s="965" t="s">
        <v>580</v>
      </c>
      <c r="C9" s="965" t="s">
        <v>551</v>
      </c>
      <c r="D9" s="877" t="s">
        <v>1328</v>
      </c>
      <c r="E9" s="877" t="s">
        <v>1035</v>
      </c>
      <c r="F9" s="966" t="s">
        <v>582</v>
      </c>
      <c r="G9" s="78"/>
    </row>
    <row r="10" spans="1:7" ht="15.6">
      <c r="A10" s="959"/>
      <c r="B10" s="965" t="s">
        <v>552</v>
      </c>
      <c r="C10" s="967" t="s">
        <v>553</v>
      </c>
      <c r="D10" s="968"/>
      <c r="E10" s="968"/>
      <c r="F10" s="969">
        <f t="shared" ref="F10:F31" si="0">+D10+E10</f>
        <v>0</v>
      </c>
      <c r="G10" s="78"/>
    </row>
    <row r="11" spans="1:7" ht="15">
      <c r="A11" s="959"/>
      <c r="B11" s="967"/>
      <c r="C11" s="967" t="s">
        <v>554</v>
      </c>
      <c r="D11" s="970"/>
      <c r="E11" s="968"/>
      <c r="F11" s="969">
        <f t="shared" si="0"/>
        <v>0</v>
      </c>
      <c r="G11" s="78"/>
    </row>
    <row r="12" spans="1:7" ht="15">
      <c r="A12" s="959"/>
      <c r="B12" s="967"/>
      <c r="C12" s="967" t="s">
        <v>555</v>
      </c>
      <c r="D12" s="968"/>
      <c r="E12" s="968"/>
      <c r="F12" s="969">
        <f t="shared" si="0"/>
        <v>0</v>
      </c>
      <c r="G12" s="78"/>
    </row>
    <row r="13" spans="1:7" ht="15">
      <c r="A13" s="959"/>
      <c r="B13" s="967"/>
      <c r="C13" s="967" t="s">
        <v>556</v>
      </c>
      <c r="D13" s="970"/>
      <c r="E13" s="968"/>
      <c r="F13" s="969">
        <f t="shared" si="0"/>
        <v>0</v>
      </c>
      <c r="G13" s="78"/>
    </row>
    <row r="14" spans="1:7" ht="15">
      <c r="A14" s="959"/>
      <c r="B14" s="967"/>
      <c r="C14" s="967" t="s">
        <v>658</v>
      </c>
      <c r="D14" s="968"/>
      <c r="E14" s="968"/>
      <c r="F14" s="969">
        <f t="shared" si="0"/>
        <v>0</v>
      </c>
      <c r="G14" s="78"/>
    </row>
    <row r="15" spans="1:7" ht="15.6">
      <c r="A15" s="959"/>
      <c r="B15" s="965" t="s">
        <v>557</v>
      </c>
      <c r="C15" s="967" t="s">
        <v>553</v>
      </c>
      <c r="D15" s="970"/>
      <c r="E15" s="968"/>
      <c r="F15" s="969">
        <f t="shared" si="0"/>
        <v>0</v>
      </c>
      <c r="G15" s="78"/>
    </row>
    <row r="16" spans="1:7" ht="15">
      <c r="A16" s="959"/>
      <c r="B16" s="967"/>
      <c r="C16" s="967" t="s">
        <v>554</v>
      </c>
      <c r="D16" s="968"/>
      <c r="E16" s="968"/>
      <c r="F16" s="969">
        <f t="shared" si="0"/>
        <v>0</v>
      </c>
      <c r="G16" s="78"/>
    </row>
    <row r="17" spans="1:7" ht="15">
      <c r="A17" s="959"/>
      <c r="B17" s="967"/>
      <c r="C17" s="967" t="s">
        <v>555</v>
      </c>
      <c r="D17" s="970"/>
      <c r="E17" s="968"/>
      <c r="F17" s="969">
        <f t="shared" si="0"/>
        <v>0</v>
      </c>
      <c r="G17" s="78"/>
    </row>
    <row r="18" spans="1:7" ht="15">
      <c r="A18" s="959"/>
      <c r="B18" s="967"/>
      <c r="C18" s="967" t="s">
        <v>556</v>
      </c>
      <c r="D18" s="968"/>
      <c r="E18" s="968"/>
      <c r="F18" s="969">
        <f t="shared" si="0"/>
        <v>0</v>
      </c>
      <c r="G18" s="78"/>
    </row>
    <row r="19" spans="1:7" ht="15">
      <c r="A19" s="959"/>
      <c r="B19" s="967"/>
      <c r="C19" s="967" t="s">
        <v>658</v>
      </c>
      <c r="D19" s="970"/>
      <c r="E19" s="968"/>
      <c r="F19" s="969">
        <f t="shared" si="0"/>
        <v>0</v>
      </c>
      <c r="G19" s="78"/>
    </row>
    <row r="20" spans="1:7" ht="15.6">
      <c r="A20" s="959"/>
      <c r="B20" s="965" t="s">
        <v>558</v>
      </c>
      <c r="C20" s="967" t="s">
        <v>559</v>
      </c>
      <c r="D20" s="968"/>
      <c r="E20" s="968"/>
      <c r="F20" s="969">
        <f t="shared" si="0"/>
        <v>0</v>
      </c>
      <c r="G20" s="78"/>
    </row>
    <row r="21" spans="1:7" ht="15">
      <c r="A21" s="959"/>
      <c r="B21" s="967"/>
      <c r="C21" s="967" t="s">
        <v>560</v>
      </c>
      <c r="D21" s="970"/>
      <c r="E21" s="968"/>
      <c r="F21" s="969">
        <f t="shared" si="0"/>
        <v>0</v>
      </c>
      <c r="G21" s="78"/>
    </row>
    <row r="22" spans="1:7" ht="15">
      <c r="A22" s="959"/>
      <c r="B22" s="967"/>
      <c r="C22" s="967" t="s">
        <v>561</v>
      </c>
      <c r="D22" s="968"/>
      <c r="E22" s="968"/>
      <c r="F22" s="969">
        <f t="shared" si="0"/>
        <v>0</v>
      </c>
      <c r="G22" s="78"/>
    </row>
    <row r="23" spans="1:7" ht="15">
      <c r="A23" s="959"/>
      <c r="B23" s="967"/>
      <c r="C23" s="967" t="s">
        <v>562</v>
      </c>
      <c r="D23" s="970"/>
      <c r="E23" s="968"/>
      <c r="F23" s="969">
        <f t="shared" si="0"/>
        <v>0</v>
      </c>
      <c r="G23" s="78"/>
    </row>
    <row r="24" spans="1:7" ht="15">
      <c r="A24" s="959"/>
      <c r="B24" s="967"/>
      <c r="C24" s="967" t="s">
        <v>1530</v>
      </c>
      <c r="D24" s="968"/>
      <c r="E24" s="968"/>
      <c r="F24" s="969">
        <f t="shared" si="0"/>
        <v>0</v>
      </c>
      <c r="G24" s="78"/>
    </row>
    <row r="25" spans="1:7" ht="31.2">
      <c r="A25" s="959"/>
      <c r="B25" s="971" t="s">
        <v>1761</v>
      </c>
      <c r="C25" s="967" t="s">
        <v>553</v>
      </c>
      <c r="D25" s="970"/>
      <c r="E25" s="968"/>
      <c r="F25" s="969">
        <f t="shared" si="0"/>
        <v>0</v>
      </c>
      <c r="G25" s="78"/>
    </row>
    <row r="26" spans="1:7" ht="15">
      <c r="A26" s="959"/>
      <c r="B26" s="967"/>
      <c r="C26" s="967" t="s">
        <v>554</v>
      </c>
      <c r="D26" s="968"/>
      <c r="E26" s="968"/>
      <c r="F26" s="969">
        <f t="shared" si="0"/>
        <v>0</v>
      </c>
      <c r="G26" s="78"/>
    </row>
    <row r="27" spans="1:7" ht="15">
      <c r="A27" s="959"/>
      <c r="B27" s="967"/>
      <c r="C27" s="967" t="s">
        <v>555</v>
      </c>
      <c r="D27" s="970"/>
      <c r="E27" s="968"/>
      <c r="F27" s="969">
        <f t="shared" si="0"/>
        <v>0</v>
      </c>
      <c r="G27" s="78"/>
    </row>
    <row r="28" spans="1:7" ht="15">
      <c r="A28" s="959"/>
      <c r="B28" s="967"/>
      <c r="C28" s="967" t="s">
        <v>556</v>
      </c>
      <c r="D28" s="968"/>
      <c r="E28" s="968"/>
      <c r="F28" s="969">
        <f t="shared" si="0"/>
        <v>0</v>
      </c>
      <c r="G28" s="78"/>
    </row>
    <row r="29" spans="1:7" ht="15">
      <c r="A29" s="959"/>
      <c r="B29" s="967"/>
      <c r="C29" s="967" t="s">
        <v>658</v>
      </c>
      <c r="D29" s="970"/>
      <c r="E29" s="968"/>
      <c r="F29" s="969">
        <f t="shared" si="0"/>
        <v>0</v>
      </c>
      <c r="G29" s="78"/>
    </row>
    <row r="30" spans="1:7" ht="15">
      <c r="A30" s="959"/>
      <c r="B30" s="967"/>
      <c r="C30" s="967" t="s">
        <v>767</v>
      </c>
      <c r="D30" s="968"/>
      <c r="E30" s="968"/>
      <c r="F30" s="969">
        <f t="shared" si="0"/>
        <v>0</v>
      </c>
      <c r="G30" s="78"/>
    </row>
    <row r="31" spans="1:7" ht="16.2" thickBot="1">
      <c r="A31" s="959"/>
      <c r="B31" s="972" t="s">
        <v>1762</v>
      </c>
      <c r="C31" s="973" t="s">
        <v>1763</v>
      </c>
      <c r="D31" s="970"/>
      <c r="E31" s="968"/>
      <c r="F31" s="974">
        <f t="shared" si="0"/>
        <v>0</v>
      </c>
      <c r="G31" s="78"/>
    </row>
    <row r="32" spans="1:7" ht="16.2" thickBot="1">
      <c r="A32" s="959"/>
      <c r="B32" s="975" t="s">
        <v>1764</v>
      </c>
      <c r="C32" s="976"/>
      <c r="D32" s="977">
        <f>SUM(D10:D31)</f>
        <v>0</v>
      </c>
      <c r="E32" s="977">
        <f>SUM(E10:E31)</f>
        <v>0</v>
      </c>
      <c r="F32" s="977">
        <f>SUM(F10:F31)</f>
        <v>0</v>
      </c>
      <c r="G32" s="78"/>
    </row>
    <row r="33" spans="1:7" ht="15">
      <c r="A33" s="959"/>
      <c r="B33" s="78"/>
      <c r="C33" s="78"/>
      <c r="D33" s="78"/>
      <c r="E33" s="78"/>
      <c r="F33" s="78"/>
      <c r="G33" s="83"/>
    </row>
    <row r="34" spans="1:7" ht="15.6">
      <c r="A34" s="959"/>
      <c r="B34" s="86" t="s">
        <v>2553</v>
      </c>
      <c r="C34" s="962"/>
      <c r="D34" s="155"/>
      <c r="E34" s="155"/>
      <c r="F34" s="155"/>
      <c r="G34" s="78"/>
    </row>
    <row r="35" spans="1:7" ht="15.6">
      <c r="A35" s="959"/>
      <c r="B35" s="81" t="s">
        <v>581</v>
      </c>
      <c r="C35" s="962"/>
      <c r="D35" s="155"/>
      <c r="E35" s="155"/>
      <c r="F35" s="155"/>
      <c r="G35" s="78"/>
    </row>
    <row r="36" spans="1:7" ht="15.6">
      <c r="A36" s="959"/>
      <c r="B36" s="962"/>
      <c r="C36" s="962"/>
      <c r="D36" s="155"/>
      <c r="E36" s="155"/>
      <c r="F36" s="155"/>
      <c r="G36" s="78"/>
    </row>
    <row r="37" spans="1:7" ht="15">
      <c r="A37" s="959"/>
      <c r="B37" s="2329" t="s">
        <v>1765</v>
      </c>
      <c r="C37" s="978"/>
      <c r="D37" s="979"/>
      <c r="E37" s="979"/>
      <c r="F37" s="817">
        <f>D37+E37</f>
        <v>0</v>
      </c>
      <c r="G37" s="78"/>
    </row>
    <row r="38" spans="1:7" ht="15">
      <c r="A38" s="959"/>
      <c r="B38" s="2330"/>
      <c r="C38" s="978"/>
      <c r="D38" s="979"/>
      <c r="E38" s="979"/>
      <c r="F38" s="817">
        <f>D38+E38</f>
        <v>0</v>
      </c>
      <c r="G38" s="78"/>
    </row>
    <row r="39" spans="1:7" ht="15">
      <c r="A39" s="959"/>
      <c r="B39" s="2330"/>
      <c r="C39" s="978"/>
      <c r="D39" s="979"/>
      <c r="E39" s="979"/>
      <c r="F39" s="817">
        <f>D39+E39</f>
        <v>0</v>
      </c>
      <c r="G39" s="78"/>
    </row>
    <row r="40" spans="1:7" ht="15">
      <c r="A40" s="959"/>
      <c r="B40" s="2330"/>
      <c r="C40" s="978"/>
      <c r="D40" s="979"/>
      <c r="E40" s="979"/>
      <c r="F40" s="817">
        <f>D40+E40</f>
        <v>0</v>
      </c>
      <c r="G40" s="78"/>
    </row>
    <row r="41" spans="1:7" ht="15">
      <c r="A41" s="959"/>
      <c r="B41" s="2330"/>
      <c r="C41" s="978"/>
      <c r="D41" s="979"/>
      <c r="E41" s="979"/>
      <c r="F41" s="817">
        <f>D41+E41</f>
        <v>0</v>
      </c>
      <c r="G41" s="78"/>
    </row>
    <row r="42" spans="1:7" ht="15.6">
      <c r="A42" s="959"/>
      <c r="B42" s="980" t="s">
        <v>584</v>
      </c>
      <c r="C42" s="981"/>
      <c r="D42" s="982">
        <f>SUM(D37:D41)</f>
        <v>0</v>
      </c>
      <c r="E42" s="982">
        <f>SUM(E37:E41)</f>
        <v>0</v>
      </c>
      <c r="F42" s="982">
        <f>SUM(F37:F41)</f>
        <v>0</v>
      </c>
      <c r="G42" s="78"/>
    </row>
    <row r="43" spans="1:7" ht="15.6">
      <c r="A43" s="959"/>
      <c r="B43" s="222"/>
      <c r="C43" s="199"/>
      <c r="D43" s="199"/>
      <c r="E43" s="199"/>
      <c r="F43" s="222"/>
      <c r="G43" s="78"/>
    </row>
    <row r="44" spans="1:7" ht="15">
      <c r="A44" s="959"/>
      <c r="B44" s="78"/>
      <c r="C44" s="78"/>
      <c r="D44" s="78"/>
      <c r="E44" s="78"/>
      <c r="F44" s="78"/>
      <c r="G44" s="83"/>
    </row>
  </sheetData>
  <sheetProtection password="C797" sheet="1"/>
  <protectedRanges>
    <protectedRange sqref="C37:E41" name="Range2"/>
    <protectedRange sqref="D10:E31" name="Range1"/>
  </protectedRanges>
  <mergeCells count="2">
    <mergeCell ref="B7:F7"/>
    <mergeCell ref="B37:B41"/>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65542"/>
  <sheetViews>
    <sheetView topLeftCell="A28" zoomScaleNormal="100" workbookViewId="0">
      <selection activeCell="B19" sqref="B19"/>
    </sheetView>
  </sheetViews>
  <sheetFormatPr defaultColWidth="0" defaultRowHeight="12.75" customHeight="1" zeroHeight="1"/>
  <cols>
    <col min="1" max="1" width="9.109375" customWidth="1"/>
    <col min="2" max="2" width="80.6640625" style="625" customWidth="1"/>
    <col min="3" max="3" width="2.88671875" customWidth="1"/>
    <col min="4" max="4" width="5.33203125" hidden="1" customWidth="1"/>
    <col min="5" max="5" width="3.109375" customWidth="1"/>
  </cols>
  <sheetData>
    <row r="1" spans="1:5" ht="13.2">
      <c r="A1" s="379"/>
      <c r="B1" s="615"/>
      <c r="C1" s="114"/>
      <c r="D1" s="380"/>
      <c r="E1" s="5"/>
    </row>
    <row r="2" spans="1:5" ht="13.2">
      <c r="A2" s="114"/>
      <c r="B2" s="616"/>
      <c r="C2" s="114"/>
      <c r="D2" s="380" t="s">
        <v>1067</v>
      </c>
      <c r="E2" s="5"/>
    </row>
    <row r="3" spans="1:5" ht="13.2">
      <c r="A3" s="114"/>
      <c r="B3" s="617" t="s">
        <v>2943</v>
      </c>
      <c r="C3" s="114"/>
      <c r="D3" s="380">
        <v>1</v>
      </c>
      <c r="E3" s="5"/>
    </row>
    <row r="4" spans="1:5" ht="13.2">
      <c r="A4" s="114"/>
      <c r="B4" s="618" t="s">
        <v>1068</v>
      </c>
      <c r="C4" s="114"/>
      <c r="D4" s="380">
        <v>2</v>
      </c>
      <c r="E4" s="5"/>
    </row>
    <row r="5" spans="1:5" ht="13.2">
      <c r="A5" s="114"/>
      <c r="B5" s="113"/>
      <c r="C5" s="114"/>
      <c r="D5" s="380"/>
      <c r="E5" s="5"/>
    </row>
    <row r="6" spans="1:5" ht="13.2">
      <c r="A6" s="382"/>
      <c r="B6" s="619" t="s">
        <v>761</v>
      </c>
      <c r="C6" s="114"/>
      <c r="D6" s="380"/>
      <c r="E6" s="5"/>
    </row>
    <row r="7" spans="1:5" ht="13.2">
      <c r="A7" s="383"/>
      <c r="B7" s="620"/>
      <c r="C7" s="5"/>
      <c r="D7" s="383" t="s">
        <v>2143</v>
      </c>
      <c r="E7" s="5"/>
    </row>
    <row r="8" spans="1:5" ht="13.2">
      <c r="A8" s="2127">
        <v>1</v>
      </c>
      <c r="B8" s="2128" t="s">
        <v>2670</v>
      </c>
      <c r="C8" s="2126"/>
      <c r="D8" s="2127"/>
      <c r="E8" s="2126"/>
    </row>
    <row r="9" spans="1:5" ht="13.2">
      <c r="A9" s="383">
        <v>1.1000000000000001</v>
      </c>
      <c r="B9" s="621" t="s">
        <v>334</v>
      </c>
      <c r="C9" s="5"/>
      <c r="D9" s="383">
        <v>3</v>
      </c>
      <c r="E9" s="5"/>
    </row>
    <row r="10" spans="1:5" ht="13.2">
      <c r="A10" s="2130">
        <v>1.2</v>
      </c>
      <c r="B10" s="2131" t="s">
        <v>2701</v>
      </c>
      <c r="C10" s="5"/>
      <c r="D10" s="383"/>
      <c r="E10" s="5"/>
    </row>
    <row r="11" spans="1:5" ht="13.2">
      <c r="A11" s="2130">
        <v>1.3</v>
      </c>
      <c r="B11" s="2131" t="s">
        <v>2732</v>
      </c>
      <c r="C11" s="5"/>
      <c r="D11" s="383"/>
      <c r="E11" s="5"/>
    </row>
    <row r="12" spans="1:5" ht="13.2">
      <c r="A12" s="383">
        <v>3</v>
      </c>
      <c r="B12" s="621" t="s">
        <v>343</v>
      </c>
      <c r="C12" s="5"/>
      <c r="D12" s="383">
        <v>8</v>
      </c>
      <c r="E12" s="5"/>
    </row>
    <row r="13" spans="1:5" ht="13.2">
      <c r="A13" s="384" t="s">
        <v>1990</v>
      </c>
      <c r="B13" s="656" t="s">
        <v>2528</v>
      </c>
      <c r="C13" s="5"/>
      <c r="D13" s="383" t="s">
        <v>2143</v>
      </c>
      <c r="E13" s="5"/>
    </row>
    <row r="14" spans="1:5" ht="13.2">
      <c r="A14" s="383">
        <v>5</v>
      </c>
      <c r="B14" s="621" t="s">
        <v>1362</v>
      </c>
      <c r="C14" s="5"/>
      <c r="D14" s="383">
        <v>9</v>
      </c>
      <c r="E14" s="5"/>
    </row>
    <row r="15" spans="1:5" ht="13.2">
      <c r="A15" s="383">
        <v>5.0999999999999996</v>
      </c>
      <c r="B15" s="621" t="s">
        <v>1991</v>
      </c>
      <c r="C15" s="5"/>
      <c r="D15" s="383">
        <v>10</v>
      </c>
      <c r="E15" s="5"/>
    </row>
    <row r="16" spans="1:5" ht="13.2">
      <c r="A16" s="383">
        <v>5.0999999999999996</v>
      </c>
      <c r="B16" s="621" t="s">
        <v>1992</v>
      </c>
      <c r="C16" s="5"/>
      <c r="D16" s="383" t="s">
        <v>2143</v>
      </c>
      <c r="E16" s="5"/>
    </row>
    <row r="17" spans="1:5" ht="13.2">
      <c r="A17" s="383">
        <v>7</v>
      </c>
      <c r="B17" s="2132" t="s">
        <v>2944</v>
      </c>
      <c r="C17" s="5"/>
      <c r="D17" s="383"/>
      <c r="E17" s="5"/>
    </row>
    <row r="18" spans="1:5" ht="13.2">
      <c r="A18" s="383">
        <v>9</v>
      </c>
      <c r="B18" s="621" t="s">
        <v>38</v>
      </c>
      <c r="C18" s="5"/>
      <c r="D18" s="385">
        <v>11</v>
      </c>
      <c r="E18" s="5"/>
    </row>
    <row r="19" spans="1:5" ht="13.2">
      <c r="A19" s="383">
        <v>10</v>
      </c>
      <c r="B19" s="621" t="s">
        <v>1668</v>
      </c>
      <c r="C19" s="5"/>
      <c r="D19" s="383">
        <v>13</v>
      </c>
      <c r="E19" s="5"/>
    </row>
    <row r="20" spans="1:5" ht="13.2">
      <c r="A20" s="383" t="s">
        <v>39</v>
      </c>
      <c r="B20" s="621" t="s">
        <v>1217</v>
      </c>
      <c r="C20" s="5"/>
      <c r="D20" s="383">
        <v>14</v>
      </c>
      <c r="E20" s="5"/>
    </row>
    <row r="21" spans="1:5" ht="13.2">
      <c r="A21" s="383">
        <v>10.3</v>
      </c>
      <c r="B21" s="622" t="s">
        <v>50</v>
      </c>
      <c r="C21" s="5"/>
      <c r="D21" s="383">
        <v>15</v>
      </c>
      <c r="E21" s="5"/>
    </row>
    <row r="22" spans="1:5" ht="13.2">
      <c r="A22" s="383">
        <v>10.4</v>
      </c>
      <c r="B22" s="622" t="s">
        <v>26</v>
      </c>
      <c r="C22" s="5"/>
      <c r="D22" s="383">
        <v>16</v>
      </c>
      <c r="E22" s="5"/>
    </row>
    <row r="23" spans="1:5" ht="13.2">
      <c r="A23" s="383" t="s">
        <v>315</v>
      </c>
      <c r="B23" s="621" t="s">
        <v>1220</v>
      </c>
      <c r="C23" s="5"/>
      <c r="D23" s="383">
        <v>17</v>
      </c>
      <c r="E23" s="5"/>
    </row>
    <row r="24" spans="1:5" ht="13.2">
      <c r="A24" s="383" t="s">
        <v>763</v>
      </c>
      <c r="B24" s="621" t="s">
        <v>1221</v>
      </c>
      <c r="C24" s="5"/>
      <c r="D24" s="383">
        <v>18</v>
      </c>
      <c r="E24" s="5"/>
    </row>
    <row r="25" spans="1:5" ht="13.2">
      <c r="A25" s="383" t="s">
        <v>1445</v>
      </c>
      <c r="B25" s="621" t="s">
        <v>1222</v>
      </c>
      <c r="C25" s="5"/>
      <c r="D25" s="383">
        <v>19</v>
      </c>
      <c r="E25" s="5"/>
    </row>
    <row r="26" spans="1:5" ht="13.2">
      <c r="A26" s="383" t="s">
        <v>873</v>
      </c>
      <c r="B26" s="621" t="s">
        <v>1234</v>
      </c>
      <c r="C26" s="5"/>
      <c r="D26" s="383">
        <v>20</v>
      </c>
      <c r="E26" s="5"/>
    </row>
    <row r="27" spans="1:5" ht="13.2">
      <c r="A27" s="383" t="s">
        <v>27</v>
      </c>
      <c r="B27" s="621" t="s">
        <v>28</v>
      </c>
      <c r="C27" s="5"/>
      <c r="D27" s="383"/>
      <c r="E27" s="5"/>
    </row>
    <row r="28" spans="1:5" ht="13.2">
      <c r="A28" s="383" t="s">
        <v>1100</v>
      </c>
      <c r="B28" s="618" t="s">
        <v>2541</v>
      </c>
      <c r="C28" s="5"/>
      <c r="D28" s="383">
        <v>21</v>
      </c>
      <c r="E28" s="5"/>
    </row>
    <row r="29" spans="1:5" ht="13.2">
      <c r="A29" s="2129" t="s">
        <v>2945</v>
      </c>
      <c r="B29" s="618" t="s">
        <v>2946</v>
      </c>
      <c r="C29" s="5"/>
      <c r="D29" s="383"/>
      <c r="E29" s="5"/>
    </row>
    <row r="30" spans="1:5" ht="13.2">
      <c r="A30" s="383">
        <v>12</v>
      </c>
      <c r="B30" s="621" t="s">
        <v>51</v>
      </c>
      <c r="C30" s="5"/>
      <c r="D30" s="383">
        <v>22</v>
      </c>
      <c r="E30" s="5"/>
    </row>
    <row r="31" spans="1:5" ht="13.2">
      <c r="A31" s="383">
        <v>13</v>
      </c>
      <c r="B31" s="621" t="s">
        <v>2107</v>
      </c>
      <c r="C31" s="5"/>
      <c r="D31" s="383">
        <v>23</v>
      </c>
      <c r="E31" s="5"/>
    </row>
    <row r="32" spans="1:5" ht="13.2">
      <c r="A32" s="383">
        <v>14</v>
      </c>
      <c r="B32" s="623" t="s">
        <v>1767</v>
      </c>
      <c r="C32" s="5"/>
      <c r="D32" s="383"/>
      <c r="E32" s="5"/>
    </row>
    <row r="33" spans="1:5" ht="13.2">
      <c r="A33" s="380"/>
      <c r="B33" s="616"/>
      <c r="C33" s="114"/>
      <c r="D33" s="386"/>
      <c r="E33" s="5"/>
    </row>
    <row r="34" spans="1:5" ht="13.2">
      <c r="A34" s="382"/>
      <c r="B34" s="619" t="s">
        <v>2108</v>
      </c>
      <c r="C34" s="114"/>
      <c r="D34" s="380"/>
      <c r="E34" s="5"/>
    </row>
    <row r="35" spans="1:5" ht="13.2">
      <c r="A35" s="380">
        <v>1</v>
      </c>
      <c r="B35" s="617" t="s">
        <v>2109</v>
      </c>
      <c r="C35" s="114"/>
      <c r="D35" s="380">
        <v>26</v>
      </c>
      <c r="E35" s="5"/>
    </row>
    <row r="36" spans="1:5" ht="13.2">
      <c r="A36" s="380">
        <v>1.1000000000000001</v>
      </c>
      <c r="B36" s="617" t="s">
        <v>235</v>
      </c>
      <c r="C36" s="114"/>
      <c r="D36" s="380">
        <v>27</v>
      </c>
      <c r="E36" s="5"/>
    </row>
    <row r="37" spans="1:5" ht="13.2">
      <c r="A37" s="380">
        <v>1.3</v>
      </c>
      <c r="B37" s="618" t="s">
        <v>236</v>
      </c>
      <c r="C37" s="114"/>
      <c r="D37" s="380">
        <v>29</v>
      </c>
      <c r="E37" s="5"/>
    </row>
    <row r="38" spans="1:5" ht="13.2">
      <c r="A38" s="380">
        <v>2</v>
      </c>
      <c r="B38" s="618" t="s">
        <v>2193</v>
      </c>
      <c r="C38" s="114"/>
      <c r="D38" s="380">
        <v>30</v>
      </c>
      <c r="E38" s="5"/>
    </row>
    <row r="39" spans="1:5" ht="13.2">
      <c r="A39" s="380">
        <v>3</v>
      </c>
      <c r="B39" s="618" t="s">
        <v>753</v>
      </c>
      <c r="C39" s="114"/>
      <c r="D39" s="380">
        <v>31</v>
      </c>
      <c r="E39" s="5"/>
    </row>
    <row r="40" spans="1:5" ht="13.2">
      <c r="A40" s="380">
        <v>4</v>
      </c>
      <c r="B40" s="618" t="s">
        <v>2385</v>
      </c>
      <c r="C40" s="114"/>
      <c r="D40" s="380">
        <v>32</v>
      </c>
      <c r="E40" s="5"/>
    </row>
    <row r="41" spans="1:5" ht="13.2">
      <c r="A41" s="380">
        <v>5</v>
      </c>
      <c r="B41" s="618" t="s">
        <v>471</v>
      </c>
      <c r="C41" s="114"/>
      <c r="D41" s="380">
        <v>33</v>
      </c>
      <c r="E41" s="5"/>
    </row>
    <row r="42" spans="1:5" ht="13.2">
      <c r="A42" s="380" t="s">
        <v>1119</v>
      </c>
      <c r="B42" s="618" t="s">
        <v>2026</v>
      </c>
      <c r="C42" s="114"/>
      <c r="D42" s="380">
        <v>34</v>
      </c>
      <c r="E42" s="5"/>
    </row>
    <row r="43" spans="1:5" ht="13.2">
      <c r="A43" s="380">
        <v>6</v>
      </c>
      <c r="B43" s="618" t="s">
        <v>1418</v>
      </c>
      <c r="C43" s="114"/>
      <c r="D43" s="380">
        <v>35</v>
      </c>
      <c r="E43" s="5"/>
    </row>
    <row r="44" spans="1:5" ht="13.2">
      <c r="A44" s="380">
        <v>7</v>
      </c>
      <c r="B44" s="618" t="s">
        <v>1958</v>
      </c>
      <c r="C44" s="114"/>
      <c r="D44" s="380">
        <v>36</v>
      </c>
      <c r="E44" s="5"/>
    </row>
    <row r="45" spans="1:5" ht="13.2">
      <c r="A45" s="380" t="s">
        <v>1120</v>
      </c>
      <c r="B45" s="2133" t="s">
        <v>2948</v>
      </c>
      <c r="C45" s="114"/>
      <c r="D45" s="380">
        <v>43</v>
      </c>
      <c r="E45" s="5"/>
    </row>
    <row r="46" spans="1:5" ht="13.2">
      <c r="A46" s="2129" t="s">
        <v>2947</v>
      </c>
      <c r="B46" s="2133" t="s">
        <v>1121</v>
      </c>
      <c r="C46" s="114"/>
      <c r="D46" s="380"/>
      <c r="E46" s="5"/>
    </row>
    <row r="47" spans="1:5" ht="13.2">
      <c r="A47" s="380">
        <v>9</v>
      </c>
      <c r="B47" s="618" t="s">
        <v>472</v>
      </c>
      <c r="C47" s="114"/>
      <c r="D47" s="380">
        <v>44</v>
      </c>
      <c r="E47" s="5"/>
    </row>
    <row r="48" spans="1:5" ht="13.2">
      <c r="A48" s="380">
        <v>10</v>
      </c>
      <c r="B48" s="618" t="s">
        <v>1230</v>
      </c>
      <c r="C48" s="114"/>
      <c r="D48" s="380">
        <v>45</v>
      </c>
      <c r="E48" s="5"/>
    </row>
    <row r="49" spans="1:5" ht="13.2">
      <c r="A49" s="380">
        <v>11</v>
      </c>
      <c r="B49" s="618" t="s">
        <v>1440</v>
      </c>
      <c r="C49" s="114"/>
      <c r="D49" s="380">
        <v>46</v>
      </c>
      <c r="E49" s="5"/>
    </row>
    <row r="50" spans="1:5" ht="13.2">
      <c r="A50" s="380" t="s">
        <v>1100</v>
      </c>
      <c r="B50" s="618" t="s">
        <v>2212</v>
      </c>
      <c r="C50" s="114"/>
      <c r="D50" s="380">
        <v>47</v>
      </c>
      <c r="E50" s="5"/>
    </row>
    <row r="51" spans="1:5" ht="13.2">
      <c r="A51" s="380">
        <v>12</v>
      </c>
      <c r="B51" s="618" t="s">
        <v>947</v>
      </c>
      <c r="C51" s="114"/>
      <c r="D51" s="380">
        <v>48</v>
      </c>
      <c r="E51" s="5"/>
    </row>
    <row r="52" spans="1:5" ht="13.2">
      <c r="A52" s="380">
        <v>13</v>
      </c>
      <c r="B52" s="618" t="s">
        <v>2179</v>
      </c>
      <c r="C52" s="114"/>
      <c r="D52" s="380">
        <v>49</v>
      </c>
      <c r="E52" s="5"/>
    </row>
    <row r="53" spans="1:5" ht="13.2">
      <c r="A53" s="380">
        <v>14</v>
      </c>
      <c r="B53" s="618" t="s">
        <v>948</v>
      </c>
      <c r="C53" s="114"/>
      <c r="D53" s="380">
        <v>50</v>
      </c>
      <c r="E53" s="5"/>
    </row>
    <row r="54" spans="1:5" ht="13.2">
      <c r="A54" s="380">
        <v>15</v>
      </c>
      <c r="B54" s="618" t="s">
        <v>1808</v>
      </c>
      <c r="C54" s="114"/>
      <c r="D54" s="380">
        <v>51</v>
      </c>
      <c r="E54" s="5"/>
    </row>
    <row r="55" spans="1:5" ht="13.2">
      <c r="A55" s="380">
        <v>16</v>
      </c>
      <c r="B55" s="618" t="s">
        <v>1011</v>
      </c>
      <c r="C55" s="114"/>
      <c r="D55" s="380">
        <v>52</v>
      </c>
      <c r="E55" s="5"/>
    </row>
    <row r="56" spans="1:5" ht="13.2">
      <c r="A56" s="380">
        <v>18</v>
      </c>
      <c r="B56" s="618" t="s">
        <v>19</v>
      </c>
      <c r="C56" s="114"/>
      <c r="D56" s="380">
        <v>54</v>
      </c>
      <c r="E56" s="5"/>
    </row>
    <row r="57" spans="1:5" ht="13.2">
      <c r="A57" s="380">
        <v>19</v>
      </c>
      <c r="B57" s="618" t="s">
        <v>2019</v>
      </c>
      <c r="C57" s="114"/>
      <c r="D57" s="380">
        <v>55</v>
      </c>
      <c r="E57" s="5"/>
    </row>
    <row r="58" spans="1:5" ht="13.2">
      <c r="A58" s="387"/>
      <c r="B58" s="616"/>
      <c r="C58" s="381"/>
      <c r="D58" s="387"/>
      <c r="E58" s="5"/>
    </row>
    <row r="59" spans="1:5" ht="13.2">
      <c r="A59" s="382"/>
      <c r="B59" s="624" t="s">
        <v>1265</v>
      </c>
      <c r="C59" s="114"/>
      <c r="D59" s="380"/>
      <c r="E59" s="5"/>
    </row>
    <row r="60" spans="1:5" ht="13.2">
      <c r="A60" s="380" t="s">
        <v>1484</v>
      </c>
      <c r="B60" s="617" t="s">
        <v>484</v>
      </c>
      <c r="C60" s="114"/>
      <c r="D60" s="380">
        <v>56</v>
      </c>
      <c r="E60" s="5"/>
    </row>
    <row r="61" spans="1:5" ht="13.2">
      <c r="A61" s="380" t="s">
        <v>1419</v>
      </c>
      <c r="B61" s="617" t="s">
        <v>485</v>
      </c>
      <c r="C61" s="114"/>
      <c r="D61" s="380">
        <v>57</v>
      </c>
      <c r="E61" s="5"/>
    </row>
    <row r="62" spans="1:5" ht="13.2">
      <c r="A62" s="380" t="s">
        <v>1135</v>
      </c>
      <c r="B62" s="617" t="s">
        <v>145</v>
      </c>
      <c r="C62" s="114"/>
      <c r="D62" s="380">
        <v>58</v>
      </c>
      <c r="E62" s="5"/>
    </row>
    <row r="63" spans="1:5" ht="13.2">
      <c r="A63" s="380" t="s">
        <v>146</v>
      </c>
      <c r="B63" s="617" t="s">
        <v>147</v>
      </c>
      <c r="C63" s="114"/>
      <c r="D63" s="380">
        <v>59</v>
      </c>
      <c r="E63" s="5"/>
    </row>
    <row r="64" spans="1:5" ht="13.2">
      <c r="A64" s="380" t="s">
        <v>148</v>
      </c>
      <c r="B64" s="617" t="s">
        <v>149</v>
      </c>
      <c r="C64" s="114"/>
      <c r="D64" s="380">
        <v>60</v>
      </c>
      <c r="E64" s="5"/>
    </row>
    <row r="65" spans="1:5" ht="13.2">
      <c r="A65" s="380" t="s">
        <v>674</v>
      </c>
      <c r="B65" s="617" t="s">
        <v>675</v>
      </c>
      <c r="C65" s="114"/>
      <c r="D65" s="380">
        <v>61</v>
      </c>
      <c r="E65" s="5"/>
    </row>
    <row r="66" spans="1:5" ht="13.2">
      <c r="A66" s="380" t="s">
        <v>676</v>
      </c>
      <c r="B66" s="617" t="s">
        <v>677</v>
      </c>
      <c r="C66" s="114"/>
      <c r="D66" s="380">
        <v>63</v>
      </c>
      <c r="E66" s="5"/>
    </row>
    <row r="67" spans="1:5" ht="13.2">
      <c r="A67" s="380" t="s">
        <v>678</v>
      </c>
      <c r="B67" s="617" t="s">
        <v>1264</v>
      </c>
      <c r="C67" s="114"/>
      <c r="D67" s="380">
        <v>64</v>
      </c>
      <c r="E67" s="5"/>
    </row>
    <row r="68" spans="1:5" ht="13.2">
      <c r="A68" s="380"/>
      <c r="B68" s="619"/>
      <c r="C68" s="114"/>
      <c r="D68" s="380" t="s">
        <v>844</v>
      </c>
      <c r="E68" s="5"/>
    </row>
    <row r="69" spans="1:5" ht="13.2">
      <c r="A69" s="388" t="s">
        <v>1266</v>
      </c>
      <c r="B69" s="617" t="s">
        <v>104</v>
      </c>
      <c r="C69" s="115"/>
      <c r="D69" s="380">
        <v>62</v>
      </c>
      <c r="E69" s="5"/>
    </row>
    <row r="70" spans="1:5" ht="13.2">
      <c r="A70" s="388" t="s">
        <v>70</v>
      </c>
      <c r="B70" s="617" t="s">
        <v>499</v>
      </c>
      <c r="C70" s="115"/>
      <c r="D70" s="380">
        <v>64</v>
      </c>
      <c r="E70" s="5"/>
    </row>
    <row r="71" spans="1:5" ht="13.2">
      <c r="A71" s="380" t="s">
        <v>1738</v>
      </c>
      <c r="B71" s="618" t="s">
        <v>1739</v>
      </c>
      <c r="C71" s="114"/>
      <c r="D71" s="380">
        <v>67</v>
      </c>
      <c r="E71" s="5"/>
    </row>
    <row r="72" spans="1:5" ht="13.2">
      <c r="A72" s="114"/>
      <c r="B72" s="113"/>
      <c r="C72" s="114"/>
      <c r="D72" s="380"/>
      <c r="E72" s="5"/>
    </row>
    <row r="73" spans="1:5" ht="12.75" hidden="1" customHeight="1"/>
    <row r="65526" ht="12.75" hidden="1" customHeight="1"/>
    <row r="65527" ht="12.75" hidden="1" customHeight="1"/>
    <row r="65528" ht="12.75" hidden="1" customHeight="1"/>
    <row r="65529" ht="12.75" hidden="1" customHeight="1"/>
    <row r="65530" ht="12.75" hidden="1" customHeight="1"/>
    <row r="65531" ht="12.75" hidden="1" customHeight="1"/>
    <row r="65532" ht="12.75" hidden="1" customHeight="1"/>
    <row r="65533" ht="12.75" hidden="1" customHeight="1"/>
    <row r="65534" ht="12.75" hidden="1" customHeight="1"/>
    <row r="65535" ht="12.75" hidden="1" customHeight="1"/>
    <row r="65536" ht="12.75" hidden="1" customHeight="1"/>
    <row r="65537" spans="1:3" ht="12.75" hidden="1" customHeight="1"/>
    <row r="65538" spans="1:3" ht="12.75" hidden="1" customHeight="1"/>
    <row r="65539" spans="1:3" ht="12.75" hidden="1" customHeight="1"/>
    <row r="65540" spans="1:3" ht="12.75" hidden="1" customHeight="1"/>
    <row r="65542" spans="1:3" ht="12.75" hidden="1" customHeight="1">
      <c r="A65542" s="626"/>
      <c r="C65542" s="614"/>
    </row>
  </sheetData>
  <sheetProtection password="C797" sheet="1" objects="1" scenarios="1"/>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rowBreaks count="1" manualBreakCount="1">
    <brk id="50"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S39"/>
  <sheetViews>
    <sheetView zoomScale="75" zoomScaleNormal="75" workbookViewId="0">
      <selection activeCell="L39" sqref="L39"/>
    </sheetView>
  </sheetViews>
  <sheetFormatPr defaultColWidth="0" defaultRowHeight="13.2" zeroHeight="1"/>
  <cols>
    <col min="1" max="1" width="1.6640625" style="626" customWidth="1"/>
    <col min="2" max="2" width="0" style="626" hidden="1" customWidth="1"/>
    <col min="3" max="3" width="4.109375" style="626" customWidth="1"/>
    <col min="4" max="4" width="40.5546875" style="626" customWidth="1"/>
    <col min="5" max="5" width="4.44140625" style="626" customWidth="1"/>
    <col min="6" max="6" width="14.6640625" style="626" customWidth="1"/>
    <col min="7" max="7" width="13.44140625" style="626" customWidth="1"/>
    <col min="8" max="9" width="13.6640625" style="626" customWidth="1"/>
    <col min="10" max="10" width="12.6640625" style="626" customWidth="1"/>
    <col min="11" max="17" width="11.5546875" style="626" customWidth="1"/>
    <col min="18" max="18" width="12.6640625" style="626" customWidth="1"/>
    <col min="19" max="19" width="2.33203125" style="626" customWidth="1"/>
    <col min="20" max="16384" width="0" style="626" hidden="1"/>
  </cols>
  <sheetData>
    <row r="1" spans="1:19">
      <c r="A1" s="31" t="s">
        <v>1422</v>
      </c>
      <c r="B1" s="31"/>
      <c r="C1" s="31"/>
      <c r="D1" s="31"/>
      <c r="E1" s="31"/>
      <c r="F1" s="31"/>
      <c r="G1" s="31"/>
      <c r="H1" s="31"/>
      <c r="I1" s="31"/>
      <c r="J1" s="31"/>
      <c r="K1" s="31"/>
      <c r="L1" s="31"/>
      <c r="M1" s="31"/>
      <c r="N1" s="31"/>
      <c r="O1" s="31"/>
      <c r="P1" s="31"/>
      <c r="Q1" s="31"/>
      <c r="R1" s="31"/>
      <c r="S1" s="31"/>
    </row>
    <row r="2" spans="1:19" ht="17.399999999999999">
      <c r="A2" s="85" t="s">
        <v>1926</v>
      </c>
      <c r="B2" s="31"/>
      <c r="C2" s="43"/>
      <c r="D2" s="56"/>
      <c r="E2" s="31"/>
      <c r="F2" s="31"/>
      <c r="G2" s="31"/>
      <c r="H2" s="31"/>
      <c r="I2" s="31"/>
      <c r="J2" s="31"/>
      <c r="K2" s="31"/>
      <c r="L2" s="31"/>
      <c r="M2" s="31"/>
      <c r="N2" s="31"/>
      <c r="O2" s="31"/>
      <c r="P2" s="31"/>
      <c r="Q2" s="31"/>
      <c r="R2" s="31"/>
      <c r="S2" s="123"/>
    </row>
    <row r="3" spans="1:19" ht="17.399999999999999">
      <c r="A3" s="18" t="s">
        <v>1423</v>
      </c>
      <c r="B3" s="31"/>
      <c r="C3" s="31"/>
      <c r="D3" s="56"/>
      <c r="E3" s="31"/>
      <c r="F3" s="31"/>
      <c r="G3" s="31"/>
      <c r="H3" s="31"/>
      <c r="I3" s="31"/>
      <c r="J3" s="31"/>
      <c r="K3" s="31"/>
      <c r="L3" s="31"/>
      <c r="M3" s="31"/>
      <c r="N3" s="31"/>
      <c r="O3" s="31"/>
      <c r="P3" s="31"/>
      <c r="Q3" s="31"/>
      <c r="R3" s="31"/>
      <c r="S3" s="123"/>
    </row>
    <row r="4" spans="1:19" ht="17.399999999999999">
      <c r="A4" s="229"/>
      <c r="B4" s="229" t="s">
        <v>1424</v>
      </c>
      <c r="C4" s="229"/>
      <c r="D4" s="229" t="s">
        <v>952</v>
      </c>
      <c r="E4" s="31"/>
      <c r="F4" s="31"/>
      <c r="G4" s="31"/>
      <c r="H4" s="31"/>
      <c r="I4" s="31"/>
      <c r="J4" s="31"/>
      <c r="K4" s="31"/>
      <c r="L4" s="31"/>
      <c r="M4" s="31"/>
      <c r="N4" s="31"/>
      <c r="O4" s="31"/>
      <c r="P4" s="31"/>
      <c r="Q4" s="31"/>
      <c r="R4" s="31"/>
      <c r="S4" s="123"/>
    </row>
    <row r="5" spans="1:19" ht="17.399999999999999">
      <c r="A5" s="44"/>
      <c r="B5" s="44" t="s">
        <v>953</v>
      </c>
      <c r="C5" s="44"/>
      <c r="D5" s="44"/>
      <c r="E5" s="31"/>
      <c r="F5" s="31"/>
      <c r="G5" s="984"/>
      <c r="H5" s="88"/>
      <c r="I5" s="88"/>
      <c r="J5" s="59"/>
      <c r="K5" s="59"/>
      <c r="L5" s="59"/>
      <c r="M5" s="59"/>
      <c r="N5" s="59"/>
      <c r="O5" s="59"/>
      <c r="P5" s="59"/>
      <c r="Q5" s="59"/>
      <c r="R5" s="31"/>
      <c r="S5" s="123"/>
    </row>
    <row r="6" spans="1:19" ht="17.399999999999999">
      <c r="A6" s="44"/>
      <c r="B6" s="44"/>
      <c r="C6" s="44"/>
      <c r="D6" s="44"/>
      <c r="E6" s="31"/>
      <c r="F6" s="31"/>
      <c r="G6" s="984"/>
      <c r="H6" s="88"/>
      <c r="I6" s="88"/>
      <c r="J6" s="59"/>
      <c r="K6" s="59"/>
      <c r="L6" s="59"/>
      <c r="M6" s="59"/>
      <c r="N6" s="59"/>
      <c r="O6" s="59"/>
      <c r="P6" s="59"/>
      <c r="Q6" s="59"/>
      <c r="R6" s="31"/>
      <c r="S6" s="123"/>
    </row>
    <row r="7" spans="1:19" ht="17.399999999999999">
      <c r="A7" s="44"/>
      <c r="B7" s="44"/>
      <c r="C7" s="44"/>
      <c r="D7" s="44"/>
      <c r="E7" s="31"/>
      <c r="F7" s="44"/>
      <c r="G7" s="44"/>
      <c r="H7" s="44"/>
      <c r="I7" s="44"/>
      <c r="J7" s="44"/>
      <c r="K7" s="44"/>
      <c r="L7" s="44"/>
      <c r="M7" s="44"/>
      <c r="N7" s="44"/>
      <c r="O7" s="44"/>
      <c r="P7" s="44"/>
      <c r="Q7" s="44"/>
      <c r="R7" s="31"/>
      <c r="S7" s="123"/>
    </row>
    <row r="8" spans="1:19" ht="17.399999999999999">
      <c r="A8" s="44"/>
      <c r="B8" s="44"/>
      <c r="C8" s="44"/>
      <c r="D8" s="44"/>
      <c r="E8" s="31"/>
      <c r="F8" s="44"/>
      <c r="G8" s="44"/>
      <c r="H8" s="44"/>
      <c r="I8" s="44"/>
      <c r="J8" s="44"/>
      <c r="K8" s="44"/>
      <c r="L8" s="44"/>
      <c r="M8" s="44"/>
      <c r="N8" s="44"/>
      <c r="O8" s="44"/>
      <c r="P8" s="44"/>
      <c r="Q8" s="44"/>
      <c r="R8" s="31"/>
      <c r="S8" s="123"/>
    </row>
    <row r="9" spans="1:19" s="710" customFormat="1" ht="69.599999999999994">
      <c r="A9" s="44"/>
      <c r="B9" s="985"/>
      <c r="C9" s="991"/>
      <c r="D9" s="991"/>
      <c r="E9" s="992"/>
      <c r="F9" s="993" t="s">
        <v>585</v>
      </c>
      <c r="G9" s="994" t="s">
        <v>586</v>
      </c>
      <c r="H9" s="994" t="s">
        <v>587</v>
      </c>
      <c r="I9" s="994" t="s">
        <v>955</v>
      </c>
      <c r="J9" s="994" t="s">
        <v>588</v>
      </c>
      <c r="K9" s="994" t="s">
        <v>589</v>
      </c>
      <c r="L9" s="994" t="s">
        <v>590</v>
      </c>
      <c r="M9" s="994" t="s">
        <v>591</v>
      </c>
      <c r="N9" s="994" t="s">
        <v>592</v>
      </c>
      <c r="O9" s="994" t="s">
        <v>954</v>
      </c>
      <c r="P9" s="994" t="s">
        <v>593</v>
      </c>
      <c r="Q9" s="994" t="s">
        <v>658</v>
      </c>
      <c r="R9" s="994" t="s">
        <v>1036</v>
      </c>
      <c r="S9" s="668"/>
    </row>
    <row r="10" spans="1:19" s="710" customFormat="1" ht="13.8">
      <c r="A10" s="31"/>
      <c r="B10" s="190"/>
      <c r="C10" s="995"/>
      <c r="D10" s="996"/>
      <c r="E10" s="997"/>
      <c r="F10" s="998" t="s">
        <v>1325</v>
      </c>
      <c r="G10" s="999" t="s">
        <v>2081</v>
      </c>
      <c r="H10" s="999" t="s">
        <v>1327</v>
      </c>
      <c r="I10" s="999" t="s">
        <v>858</v>
      </c>
      <c r="J10" s="999" t="s">
        <v>859</v>
      </c>
      <c r="K10" s="999" t="s">
        <v>860</v>
      </c>
      <c r="L10" s="999" t="s">
        <v>2192</v>
      </c>
      <c r="M10" s="999" t="s">
        <v>856</v>
      </c>
      <c r="N10" s="999" t="s">
        <v>857</v>
      </c>
      <c r="O10" s="999" t="s">
        <v>1356</v>
      </c>
      <c r="P10" s="999" t="s">
        <v>1357</v>
      </c>
      <c r="Q10" s="999" t="s">
        <v>2180</v>
      </c>
      <c r="R10" s="999" t="s">
        <v>2181</v>
      </c>
      <c r="S10" s="668"/>
    </row>
    <row r="11" spans="1:19" s="710" customFormat="1" ht="15" customHeight="1">
      <c r="A11" s="31"/>
      <c r="B11" s="986" t="s">
        <v>2215</v>
      </c>
      <c r="C11" s="1000">
        <v>1</v>
      </c>
      <c r="D11" s="1001" t="s">
        <v>1350</v>
      </c>
      <c r="E11" s="1002"/>
      <c r="F11" s="1003"/>
      <c r="G11" s="1003"/>
      <c r="H11" s="1003"/>
      <c r="I11" s="1003"/>
      <c r="J11" s="1003"/>
      <c r="K11" s="1003"/>
      <c r="L11" s="1003"/>
      <c r="M11" s="1003"/>
      <c r="N11" s="1003"/>
      <c r="O11" s="1003"/>
      <c r="P11" s="1003"/>
      <c r="Q11" s="1003"/>
      <c r="R11" s="1004">
        <f>SUM(F11:Q11)</f>
        <v>0</v>
      </c>
      <c r="S11" s="668"/>
    </row>
    <row r="12" spans="1:19" s="710" customFormat="1" ht="15" customHeight="1">
      <c r="A12" s="31"/>
      <c r="B12" s="986" t="s">
        <v>2194</v>
      </c>
      <c r="C12" s="1000">
        <v>2</v>
      </c>
      <c r="D12" s="1001" t="s">
        <v>956</v>
      </c>
      <c r="E12" s="1002"/>
      <c r="F12" s="1003"/>
      <c r="G12" s="1003"/>
      <c r="H12" s="1003"/>
      <c r="I12" s="1003"/>
      <c r="J12" s="1003"/>
      <c r="K12" s="1003"/>
      <c r="L12" s="1003"/>
      <c r="M12" s="1003"/>
      <c r="N12" s="1003"/>
      <c r="O12" s="1003"/>
      <c r="P12" s="1003"/>
      <c r="Q12" s="1003"/>
      <c r="R12" s="1004">
        <f t="shared" ref="R12:R29" si="0">SUM(F12:Q12)</f>
        <v>0</v>
      </c>
      <c r="S12" s="668"/>
    </row>
    <row r="13" spans="1:19" s="710" customFormat="1" ht="15" customHeight="1">
      <c r="A13" s="31"/>
      <c r="B13" s="987" t="s">
        <v>2195</v>
      </c>
      <c r="C13" s="1000">
        <v>3</v>
      </c>
      <c r="D13" s="1005" t="s">
        <v>1871</v>
      </c>
      <c r="E13" s="1006"/>
      <c r="F13" s="1003"/>
      <c r="G13" s="1003"/>
      <c r="H13" s="1003"/>
      <c r="I13" s="1003"/>
      <c r="J13" s="1003"/>
      <c r="K13" s="1003"/>
      <c r="L13" s="1003"/>
      <c r="M13" s="1003"/>
      <c r="N13" s="1003"/>
      <c r="O13" s="1003"/>
      <c r="P13" s="1003"/>
      <c r="Q13" s="1003"/>
      <c r="R13" s="1004">
        <f t="shared" si="0"/>
        <v>0</v>
      </c>
      <c r="S13" s="668"/>
    </row>
    <row r="14" spans="1:19" s="710" customFormat="1" ht="15" customHeight="1">
      <c r="A14" s="31"/>
      <c r="B14" s="987"/>
      <c r="C14" s="1000">
        <v>4</v>
      </c>
      <c r="D14" s="1005" t="s">
        <v>2342</v>
      </c>
      <c r="E14" s="1006"/>
      <c r="F14" s="1003"/>
      <c r="G14" s="1003"/>
      <c r="H14" s="1003"/>
      <c r="I14" s="1003"/>
      <c r="J14" s="1003"/>
      <c r="K14" s="1003"/>
      <c r="L14" s="1003"/>
      <c r="M14" s="1003"/>
      <c r="N14" s="1003"/>
      <c r="O14" s="1003"/>
      <c r="P14" s="1003"/>
      <c r="Q14" s="1003"/>
      <c r="R14" s="1004">
        <f t="shared" si="0"/>
        <v>0</v>
      </c>
      <c r="S14" s="668"/>
    </row>
    <row r="15" spans="1:19" s="710" customFormat="1" ht="15" customHeight="1">
      <c r="A15" s="31"/>
      <c r="B15" s="987" t="s">
        <v>2197</v>
      </c>
      <c r="C15" s="1000">
        <v>5</v>
      </c>
      <c r="D15" s="1007" t="s">
        <v>1592</v>
      </c>
      <c r="E15" s="1006"/>
      <c r="F15" s="1003"/>
      <c r="G15" s="1003"/>
      <c r="H15" s="1003"/>
      <c r="I15" s="1003"/>
      <c r="J15" s="1003"/>
      <c r="K15" s="1003"/>
      <c r="L15" s="1003"/>
      <c r="M15" s="1003"/>
      <c r="N15" s="1003"/>
      <c r="O15" s="1003"/>
      <c r="P15" s="1003"/>
      <c r="Q15" s="1003"/>
      <c r="R15" s="1004">
        <f t="shared" si="0"/>
        <v>0</v>
      </c>
      <c r="S15" s="668"/>
    </row>
    <row r="16" spans="1:19" s="710" customFormat="1" ht="15" customHeight="1">
      <c r="A16" s="31"/>
      <c r="B16" s="987" t="s">
        <v>2198</v>
      </c>
      <c r="C16" s="1000">
        <v>6</v>
      </c>
      <c r="D16" s="1005" t="s">
        <v>200</v>
      </c>
      <c r="E16" s="1006"/>
      <c r="F16" s="1003"/>
      <c r="G16" s="1003"/>
      <c r="H16" s="1003"/>
      <c r="I16" s="1003"/>
      <c r="J16" s="1003"/>
      <c r="K16" s="1003"/>
      <c r="L16" s="1003"/>
      <c r="M16" s="1003"/>
      <c r="N16" s="1003"/>
      <c r="O16" s="1003"/>
      <c r="P16" s="1003"/>
      <c r="Q16" s="1003"/>
      <c r="R16" s="1004">
        <f t="shared" si="0"/>
        <v>0</v>
      </c>
      <c r="S16" s="668"/>
    </row>
    <row r="17" spans="1:19" s="710" customFormat="1" ht="15" customHeight="1">
      <c r="A17" s="31"/>
      <c r="B17" s="987" t="s">
        <v>2199</v>
      </c>
      <c r="C17" s="1000">
        <v>7</v>
      </c>
      <c r="D17" s="1005" t="s">
        <v>1235</v>
      </c>
      <c r="E17" s="1006"/>
      <c r="F17" s="1003"/>
      <c r="G17" s="1003"/>
      <c r="H17" s="1003"/>
      <c r="I17" s="1003"/>
      <c r="J17" s="1003"/>
      <c r="K17" s="1003"/>
      <c r="L17" s="1003"/>
      <c r="M17" s="1003"/>
      <c r="N17" s="1003"/>
      <c r="O17" s="1003"/>
      <c r="P17" s="1003"/>
      <c r="Q17" s="1003"/>
      <c r="R17" s="1004">
        <f t="shared" si="0"/>
        <v>0</v>
      </c>
      <c r="S17" s="668"/>
    </row>
    <row r="18" spans="1:19" s="710" customFormat="1" ht="15" customHeight="1">
      <c r="A18" s="31"/>
      <c r="B18" s="987" t="s">
        <v>957</v>
      </c>
      <c r="C18" s="1000">
        <v>8</v>
      </c>
      <c r="D18" s="1007" t="s">
        <v>1433</v>
      </c>
      <c r="E18" s="1006"/>
      <c r="F18" s="1003"/>
      <c r="G18" s="1003"/>
      <c r="H18" s="1003"/>
      <c r="I18" s="1003"/>
      <c r="J18" s="1003"/>
      <c r="K18" s="1003"/>
      <c r="L18" s="1003"/>
      <c r="M18" s="1003"/>
      <c r="N18" s="1003"/>
      <c r="O18" s="1003"/>
      <c r="P18" s="1003"/>
      <c r="Q18" s="1003"/>
      <c r="R18" s="1004">
        <f t="shared" si="0"/>
        <v>0</v>
      </c>
      <c r="S18" s="668"/>
    </row>
    <row r="19" spans="1:19" s="710" customFormat="1" ht="15" customHeight="1">
      <c r="A19" s="31"/>
      <c r="B19" s="987" t="s">
        <v>2200</v>
      </c>
      <c r="C19" s="1000">
        <v>9</v>
      </c>
      <c r="D19" s="1007" t="s">
        <v>1432</v>
      </c>
      <c r="E19" s="1006"/>
      <c r="F19" s="1003"/>
      <c r="G19" s="1003"/>
      <c r="H19" s="1003"/>
      <c r="I19" s="1003"/>
      <c r="J19" s="1003"/>
      <c r="K19" s="1003"/>
      <c r="L19" s="1003"/>
      <c r="M19" s="1003"/>
      <c r="N19" s="1003"/>
      <c r="O19" s="1003"/>
      <c r="P19" s="1003"/>
      <c r="Q19" s="1003"/>
      <c r="R19" s="1004">
        <f t="shared" si="0"/>
        <v>0</v>
      </c>
      <c r="S19" s="668"/>
    </row>
    <row r="20" spans="1:19" s="710" customFormat="1" ht="15" customHeight="1">
      <c r="A20" s="31"/>
      <c r="B20" s="987" t="s">
        <v>2201</v>
      </c>
      <c r="C20" s="1000">
        <v>10</v>
      </c>
      <c r="D20" s="1007" t="s">
        <v>2123</v>
      </c>
      <c r="E20" s="1006"/>
      <c r="F20" s="1003"/>
      <c r="G20" s="1003"/>
      <c r="H20" s="1003"/>
      <c r="I20" s="1003"/>
      <c r="J20" s="1003"/>
      <c r="K20" s="1003"/>
      <c r="L20" s="1003"/>
      <c r="M20" s="1003"/>
      <c r="N20" s="1003"/>
      <c r="O20" s="1003"/>
      <c r="P20" s="1003"/>
      <c r="Q20" s="1003"/>
      <c r="R20" s="1004">
        <f t="shared" si="0"/>
        <v>0</v>
      </c>
      <c r="S20" s="668"/>
    </row>
    <row r="21" spans="1:19" s="710" customFormat="1" ht="15" customHeight="1">
      <c r="A21" s="31"/>
      <c r="B21" s="987" t="s">
        <v>2202</v>
      </c>
      <c r="C21" s="1000">
        <v>11</v>
      </c>
      <c r="D21" s="1005" t="s">
        <v>640</v>
      </c>
      <c r="E21" s="1006"/>
      <c r="F21" s="1003"/>
      <c r="G21" s="1003"/>
      <c r="H21" s="1003"/>
      <c r="I21" s="1003"/>
      <c r="J21" s="1003"/>
      <c r="K21" s="1003"/>
      <c r="L21" s="1003"/>
      <c r="M21" s="1003"/>
      <c r="N21" s="1003"/>
      <c r="O21" s="1003"/>
      <c r="P21" s="1003"/>
      <c r="Q21" s="1003"/>
      <c r="R21" s="1004">
        <f t="shared" si="0"/>
        <v>0</v>
      </c>
      <c r="S21" s="668"/>
    </row>
    <row r="22" spans="1:19" s="710" customFormat="1" ht="24.75" customHeight="1">
      <c r="A22" s="31"/>
      <c r="B22" s="987" t="s">
        <v>2203</v>
      </c>
      <c r="C22" s="1000">
        <v>12</v>
      </c>
      <c r="D22" s="1007" t="s">
        <v>2080</v>
      </c>
      <c r="E22" s="1006"/>
      <c r="F22" s="1003"/>
      <c r="G22" s="1003"/>
      <c r="H22" s="1003"/>
      <c r="I22" s="1003"/>
      <c r="J22" s="1003"/>
      <c r="K22" s="1003"/>
      <c r="L22" s="1003"/>
      <c r="M22" s="1003"/>
      <c r="N22" s="1003"/>
      <c r="O22" s="1003"/>
      <c r="P22" s="1003"/>
      <c r="Q22" s="1003"/>
      <c r="R22" s="1004">
        <f t="shared" si="0"/>
        <v>0</v>
      </c>
      <c r="S22" s="668"/>
    </row>
    <row r="23" spans="1:19" s="710" customFormat="1" ht="15" customHeight="1">
      <c r="A23" s="31"/>
      <c r="B23" s="987" t="s">
        <v>2204</v>
      </c>
      <c r="C23" s="1000">
        <v>13</v>
      </c>
      <c r="D23" s="1005" t="s">
        <v>759</v>
      </c>
      <c r="E23" s="1006"/>
      <c r="F23" s="1003"/>
      <c r="G23" s="1003"/>
      <c r="H23" s="1003"/>
      <c r="I23" s="1003"/>
      <c r="J23" s="1003"/>
      <c r="K23" s="1003"/>
      <c r="L23" s="1003"/>
      <c r="M23" s="1003"/>
      <c r="N23" s="1003"/>
      <c r="O23" s="1003"/>
      <c r="P23" s="1003"/>
      <c r="Q23" s="1003"/>
      <c r="R23" s="1004">
        <f t="shared" si="0"/>
        <v>0</v>
      </c>
      <c r="S23" s="668"/>
    </row>
    <row r="24" spans="1:19" s="710" customFormat="1" ht="15" customHeight="1">
      <c r="A24" s="31"/>
      <c r="B24" s="987" t="s">
        <v>2205</v>
      </c>
      <c r="C24" s="1000">
        <v>14</v>
      </c>
      <c r="D24" s="1005" t="s">
        <v>760</v>
      </c>
      <c r="E24" s="1006"/>
      <c r="F24" s="1003"/>
      <c r="G24" s="1003"/>
      <c r="H24" s="1003"/>
      <c r="I24" s="1003"/>
      <c r="J24" s="1003"/>
      <c r="K24" s="1003"/>
      <c r="L24" s="1003"/>
      <c r="M24" s="1003"/>
      <c r="N24" s="1003"/>
      <c r="O24" s="1003"/>
      <c r="P24" s="1003"/>
      <c r="Q24" s="1003"/>
      <c r="R24" s="1004">
        <f t="shared" si="0"/>
        <v>0</v>
      </c>
      <c r="S24" s="668"/>
    </row>
    <row r="25" spans="1:19" s="710" customFormat="1" ht="15" customHeight="1">
      <c r="A25" s="31"/>
      <c r="B25" s="987" t="s">
        <v>350</v>
      </c>
      <c r="C25" s="1000">
        <v>15</v>
      </c>
      <c r="D25" s="1007" t="s">
        <v>351</v>
      </c>
      <c r="E25" s="1006"/>
      <c r="F25" s="1003"/>
      <c r="G25" s="1003"/>
      <c r="H25" s="1003"/>
      <c r="I25" s="1003"/>
      <c r="J25" s="1003"/>
      <c r="K25" s="1003"/>
      <c r="L25" s="1003"/>
      <c r="M25" s="1003"/>
      <c r="N25" s="1003"/>
      <c r="O25" s="1003"/>
      <c r="P25" s="1003"/>
      <c r="Q25" s="1003"/>
      <c r="R25" s="1004">
        <f t="shared" si="0"/>
        <v>0</v>
      </c>
      <c r="S25" s="668"/>
    </row>
    <row r="26" spans="1:19" s="710" customFormat="1" ht="15" customHeight="1">
      <c r="A26" s="31"/>
      <c r="B26" s="987" t="s">
        <v>927</v>
      </c>
      <c r="C26" s="1000">
        <v>16</v>
      </c>
      <c r="D26" s="1007" t="s">
        <v>1652</v>
      </c>
      <c r="E26" s="1006"/>
      <c r="F26" s="1003"/>
      <c r="G26" s="1003"/>
      <c r="H26" s="1003"/>
      <c r="I26" s="1003"/>
      <c r="J26" s="1003"/>
      <c r="K26" s="1003"/>
      <c r="L26" s="1003"/>
      <c r="M26" s="1003"/>
      <c r="N26" s="1003"/>
      <c r="O26" s="1003"/>
      <c r="P26" s="1003"/>
      <c r="Q26" s="1003"/>
      <c r="R26" s="1004">
        <f t="shared" si="0"/>
        <v>0</v>
      </c>
      <c r="S26" s="668"/>
    </row>
    <row r="27" spans="1:19" s="710" customFormat="1" ht="15" customHeight="1">
      <c r="A27" s="31"/>
      <c r="B27" s="987" t="s">
        <v>2029</v>
      </c>
      <c r="C27" s="1000">
        <v>17</v>
      </c>
      <c r="D27" s="1007" t="s">
        <v>1655</v>
      </c>
      <c r="E27" s="1006"/>
      <c r="F27" s="1003"/>
      <c r="G27" s="1003"/>
      <c r="H27" s="1003"/>
      <c r="I27" s="1003"/>
      <c r="J27" s="1003"/>
      <c r="K27" s="1003"/>
      <c r="L27" s="1003"/>
      <c r="M27" s="1003"/>
      <c r="N27" s="1003"/>
      <c r="O27" s="1003"/>
      <c r="P27" s="1003"/>
      <c r="Q27" s="1003"/>
      <c r="R27" s="1004">
        <f t="shared" si="0"/>
        <v>0</v>
      </c>
      <c r="S27" s="668"/>
    </row>
    <row r="28" spans="1:19" s="710" customFormat="1" ht="15" customHeight="1">
      <c r="A28" s="31"/>
      <c r="B28" s="987"/>
      <c r="C28" s="1000">
        <v>18</v>
      </c>
      <c r="D28" s="1007" t="s">
        <v>947</v>
      </c>
      <c r="E28" s="1006"/>
      <c r="F28" s="1003"/>
      <c r="G28" s="1003"/>
      <c r="H28" s="1003"/>
      <c r="I28" s="1003"/>
      <c r="J28" s="1003"/>
      <c r="K28" s="1003"/>
      <c r="L28" s="1003"/>
      <c r="M28" s="1003"/>
      <c r="N28" s="1003"/>
      <c r="O28" s="1003"/>
      <c r="P28" s="1003"/>
      <c r="Q28" s="1003"/>
      <c r="R28" s="1004">
        <f t="shared" si="0"/>
        <v>0</v>
      </c>
      <c r="S28" s="668"/>
    </row>
    <row r="29" spans="1:19" s="710" customFormat="1" ht="15" customHeight="1">
      <c r="A29" s="31"/>
      <c r="B29" s="987" t="s">
        <v>48</v>
      </c>
      <c r="C29" s="1000">
        <v>19</v>
      </c>
      <c r="D29" s="1005" t="s">
        <v>2178</v>
      </c>
      <c r="E29" s="1006"/>
      <c r="F29" s="1003"/>
      <c r="G29" s="1003"/>
      <c r="H29" s="1003"/>
      <c r="I29" s="1003"/>
      <c r="J29" s="1003"/>
      <c r="K29" s="1003"/>
      <c r="L29" s="1003"/>
      <c r="M29" s="1003"/>
      <c r="N29" s="1003"/>
      <c r="O29" s="1003"/>
      <c r="P29" s="1003"/>
      <c r="Q29" s="1003"/>
      <c r="R29" s="1004">
        <f t="shared" si="0"/>
        <v>0</v>
      </c>
      <c r="S29" s="668"/>
    </row>
    <row r="30" spans="1:19" s="710" customFormat="1" ht="15" customHeight="1">
      <c r="A30" s="31"/>
      <c r="B30" s="987" t="s">
        <v>1036</v>
      </c>
      <c r="C30" s="1000">
        <v>20</v>
      </c>
      <c r="D30" s="1007" t="s">
        <v>1036</v>
      </c>
      <c r="E30" s="1008"/>
      <c r="F30" s="1004">
        <f>SUM(F11:F29)</f>
        <v>0</v>
      </c>
      <c r="G30" s="1004">
        <f>SUM(G11:G29)</f>
        <v>0</v>
      </c>
      <c r="H30" s="1004">
        <f>SUM(H11:H29)</f>
        <v>0</v>
      </c>
      <c r="I30" s="1004">
        <f>SUM(I11:I29)</f>
        <v>0</v>
      </c>
      <c r="J30" s="1004">
        <f>SUM(J11:J29)</f>
        <v>0</v>
      </c>
      <c r="K30" s="1004">
        <f t="shared" ref="K30:R30" si="1">SUM(K11:K29)</f>
        <v>0</v>
      </c>
      <c r="L30" s="1004">
        <f t="shared" si="1"/>
        <v>0</v>
      </c>
      <c r="M30" s="1004">
        <f t="shared" si="1"/>
        <v>0</v>
      </c>
      <c r="N30" s="1004">
        <f t="shared" si="1"/>
        <v>0</v>
      </c>
      <c r="O30" s="1004">
        <f t="shared" si="1"/>
        <v>0</v>
      </c>
      <c r="P30" s="1004">
        <f t="shared" si="1"/>
        <v>0</v>
      </c>
      <c r="Q30" s="1004">
        <f t="shared" si="1"/>
        <v>0</v>
      </c>
      <c r="R30" s="1004">
        <f t="shared" si="1"/>
        <v>0</v>
      </c>
      <c r="S30" s="668"/>
    </row>
    <row r="31" spans="1:19" s="710" customFormat="1" ht="13.8">
      <c r="A31" s="31"/>
      <c r="B31" s="988"/>
      <c r="C31" s="991"/>
      <c r="D31" s="1009"/>
      <c r="E31" s="1010"/>
      <c r="F31" s="186"/>
      <c r="G31" s="186"/>
      <c r="H31" s="186"/>
      <c r="I31" s="186"/>
      <c r="J31" s="1011"/>
      <c r="K31" s="1011"/>
      <c r="L31" s="1011"/>
      <c r="M31" s="1011"/>
      <c r="N31" s="1011"/>
      <c r="O31" s="1011"/>
      <c r="P31" s="1011"/>
      <c r="Q31" s="1011"/>
      <c r="R31" s="742" t="s">
        <v>928</v>
      </c>
      <c r="S31" s="668"/>
    </row>
    <row r="32" spans="1:19" s="710" customFormat="1" ht="13.8">
      <c r="A32" s="31"/>
      <c r="B32" s="984" t="s">
        <v>929</v>
      </c>
      <c r="C32" s="1009"/>
      <c r="D32" s="1009" t="s">
        <v>929</v>
      </c>
      <c r="E32" s="1012"/>
      <c r="F32" s="186"/>
      <c r="G32" s="186"/>
      <c r="H32" s="186"/>
      <c r="I32" s="186"/>
      <c r="J32" s="186"/>
      <c r="K32" s="186"/>
      <c r="L32" s="186"/>
      <c r="M32" s="186"/>
      <c r="N32" s="186"/>
      <c r="O32" s="186"/>
      <c r="P32" s="186"/>
      <c r="Q32" s="186"/>
      <c r="R32" s="186"/>
      <c r="S32" s="819"/>
    </row>
    <row r="33" spans="1:19" s="710" customFormat="1" ht="13.8">
      <c r="A33" s="31"/>
      <c r="B33" s="984" t="s">
        <v>930</v>
      </c>
      <c r="C33" s="1009"/>
      <c r="D33" s="1009" t="s">
        <v>931</v>
      </c>
      <c r="E33" s="1013"/>
      <c r="F33" s="186"/>
      <c r="G33" s="186"/>
      <c r="H33" s="186"/>
      <c r="I33" s="186"/>
      <c r="J33" s="186"/>
      <c r="K33" s="186"/>
      <c r="L33" s="186"/>
      <c r="M33" s="186"/>
      <c r="N33" s="186"/>
      <c r="O33" s="186"/>
      <c r="P33" s="186"/>
      <c r="Q33" s="186"/>
      <c r="R33" s="186"/>
      <c r="S33" s="819"/>
    </row>
    <row r="34" spans="1:19" s="710" customFormat="1" ht="13.8">
      <c r="A34" s="31"/>
      <c r="B34" s="984"/>
      <c r="C34" s="1009"/>
      <c r="D34" s="1009" t="s">
        <v>594</v>
      </c>
      <c r="E34" s="1013"/>
      <c r="F34" s="186"/>
      <c r="G34" s="186"/>
      <c r="H34" s="186"/>
      <c r="I34" s="186"/>
      <c r="J34" s="186"/>
      <c r="K34" s="186"/>
      <c r="L34" s="186"/>
      <c r="M34" s="186"/>
      <c r="N34" s="186"/>
      <c r="O34" s="186"/>
      <c r="P34" s="186"/>
      <c r="Q34" s="186"/>
      <c r="R34" s="186"/>
      <c r="S34" s="819"/>
    </row>
    <row r="35" spans="1:19" s="710" customFormat="1" ht="13.8">
      <c r="A35" s="31"/>
      <c r="B35" s="989" t="s">
        <v>220</v>
      </c>
      <c r="C35" s="1009"/>
      <c r="D35" s="1009" t="s">
        <v>595</v>
      </c>
      <c r="E35" s="1010"/>
      <c r="F35" s="186"/>
      <c r="G35" s="186"/>
      <c r="H35" s="186"/>
      <c r="I35" s="186"/>
      <c r="J35" s="186"/>
      <c r="K35" s="186"/>
      <c r="L35" s="186"/>
      <c r="M35" s="186"/>
      <c r="N35" s="186"/>
      <c r="O35" s="186"/>
      <c r="P35" s="186"/>
      <c r="Q35" s="186"/>
      <c r="R35" s="186"/>
      <c r="S35" s="668"/>
    </row>
    <row r="36" spans="1:19" s="710" customFormat="1" ht="13.8">
      <c r="A36" s="31"/>
      <c r="B36" s="989" t="s">
        <v>563</v>
      </c>
      <c r="C36" s="1009"/>
      <c r="D36" s="1009" t="s">
        <v>951</v>
      </c>
      <c r="E36" s="1010"/>
      <c r="F36" s="186"/>
      <c r="G36" s="186"/>
      <c r="H36" s="186"/>
      <c r="I36" s="186"/>
      <c r="J36" s="186"/>
      <c r="K36" s="186"/>
      <c r="L36" s="186"/>
      <c r="M36" s="186"/>
      <c r="N36" s="186"/>
      <c r="O36" s="186"/>
      <c r="P36" s="186"/>
      <c r="Q36" s="186"/>
      <c r="R36" s="186"/>
      <c r="S36" s="668"/>
    </row>
    <row r="37" spans="1:19" s="710" customFormat="1" ht="13.8">
      <c r="A37" s="31"/>
      <c r="B37" s="989" t="s">
        <v>564</v>
      </c>
      <c r="C37" s="1009"/>
      <c r="D37" s="1009" t="s">
        <v>596</v>
      </c>
      <c r="E37" s="1010"/>
      <c r="F37" s="186"/>
      <c r="G37" s="186"/>
      <c r="H37" s="186"/>
      <c r="I37" s="186"/>
      <c r="J37" s="186"/>
      <c r="K37" s="186"/>
      <c r="L37" s="186"/>
      <c r="M37" s="186"/>
      <c r="N37" s="186"/>
      <c r="O37" s="186"/>
      <c r="P37" s="186"/>
      <c r="Q37" s="186"/>
      <c r="R37" s="186"/>
      <c r="S37" s="668"/>
    </row>
    <row r="38" spans="1:19" s="710" customFormat="1" ht="13.8">
      <c r="A38" s="31"/>
      <c r="B38" s="990" t="s">
        <v>565</v>
      </c>
      <c r="C38" s="1014"/>
      <c r="D38" s="1014"/>
      <c r="E38" s="1010"/>
      <c r="F38" s="186"/>
      <c r="G38" s="186"/>
      <c r="H38" s="186"/>
      <c r="I38" s="186"/>
      <c r="J38" s="186"/>
      <c r="K38" s="186"/>
      <c r="L38" s="186"/>
      <c r="M38" s="186"/>
      <c r="N38" s="186"/>
      <c r="O38" s="186"/>
      <c r="P38" s="186"/>
      <c r="Q38" s="186"/>
      <c r="R38" s="186"/>
      <c r="S38" s="668"/>
    </row>
    <row r="39" spans="1:19">
      <c r="A39" s="123"/>
      <c r="B39" s="227"/>
      <c r="C39" s="227"/>
      <c r="D39" s="228"/>
      <c r="E39" s="226"/>
      <c r="F39" s="129"/>
      <c r="G39" s="129"/>
      <c r="H39" s="129"/>
      <c r="I39" s="129"/>
      <c r="J39" s="129"/>
      <c r="K39" s="129"/>
      <c r="L39" s="129"/>
      <c r="M39" s="129"/>
      <c r="N39" s="129"/>
      <c r="O39" s="129"/>
      <c r="P39" s="129"/>
      <c r="Q39" s="129"/>
      <c r="R39" s="129"/>
      <c r="S39" s="123"/>
    </row>
  </sheetData>
  <sheetProtection password="C797" sheet="1"/>
  <protectedRanges>
    <protectedRange sqref="G11:H11 J11:K11 M11:N11 P11:Q11 G12 I12 K12 M12 O12 Q12 G13:H14 G16:H16 G18:H18 G20:H20 G22:H22 G24:H24 G26:H26 G28:H28 J13:K14 J16:K16 J18:K18 J20:K20 J22:K22 J24:K24 J26:K26 J28:K28 M13:N14 M16:N16 M18:N18 M20:N20 M22:N22 M24:N24 M26:N26 M28:N28 P13:Q14 P16:Q16 P18:Q18 P20:Q20 P22:Q22 P24:Q24 P26:Q26 P28:Q28 G15 G17 G19 G21 G23 G25 G27 G29 I15 I17 I19 I21 I23 I25 I27 I29 K15 K17 K19 K21 K23 K25 K27 K29 M15 M17 M19 M21 M23 M25 M27 M29 O15 O17 O19 O21 O23 O25 O27 O29 Q15 Q17 Q19 Q21 Q23 Q25 Q27 Q29" name="Range2"/>
    <protectedRange sqref="I11 O11 H12 J12 N12 P12 F11:F29 I13:I14 I16 I18 I20 I22 I24 I26 I28 O13:O14 O16 O18 O20 O22 O24 O26 O28 H15 H17 H19 H21 H23 H25 H27 H29 J15 J17 J19 J21 J23 J25 J27 J29 L11:L29 N15 N17 N19 N21 N23 N25 N27 N29 P15 P17 P19 P21 P23 P25 P27 P29" name="Range1"/>
  </protectedRanges>
  <phoneticPr fontId="15" type="noConversion"/>
  <printOptions horizontalCentered="1"/>
  <pageMargins left="0" right="0" top="1" bottom="1" header="0.5" footer="0.5"/>
  <pageSetup scale="68" orientation="landscape" r:id="rId1"/>
  <headerFooter alignWithMargins="0">
    <oddFooter>&amp;L&amp;D,&amp;" ,Regular" &amp;T
&amp;CPage &amp;P of &amp;N&amp;R2015/16 School Authority Estimates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opLeftCell="A4" workbookViewId="0">
      <selection activeCell="C8" sqref="C8"/>
    </sheetView>
  </sheetViews>
  <sheetFormatPr defaultColWidth="0" defaultRowHeight="13.2" zeroHeight="1"/>
  <cols>
    <col min="1" max="1" width="4" style="1191" bestFit="1" customWidth="1"/>
    <col min="2" max="2" width="24.6640625" style="2174" customWidth="1"/>
    <col min="3" max="8" width="16.6640625" style="2174" customWidth="1"/>
    <col min="9" max="9" width="11.5546875" style="2174" customWidth="1"/>
    <col min="10" max="10" width="8.88671875" style="2174" hidden="1" customWidth="1"/>
    <col min="11" max="16384" width="0" style="2140" hidden="1"/>
  </cols>
  <sheetData>
    <row r="1" spans="1:10" ht="15.6">
      <c r="A1" s="107"/>
      <c r="B1" s="107" t="s">
        <v>638</v>
      </c>
      <c r="C1" s="107"/>
      <c r="D1" s="107"/>
      <c r="E1" s="107"/>
      <c r="F1" s="107"/>
      <c r="G1" s="107"/>
      <c r="H1" s="107"/>
      <c r="I1" s="2139"/>
      <c r="J1" s="2139"/>
    </row>
    <row r="2" spans="1:10" ht="16.2" thickBot="1">
      <c r="A2" s="107"/>
      <c r="B2" s="107"/>
      <c r="C2" s="107"/>
      <c r="D2" s="107"/>
      <c r="E2" s="107"/>
      <c r="F2" s="107"/>
      <c r="G2" s="107"/>
      <c r="H2" s="107"/>
      <c r="I2" s="2139"/>
      <c r="J2" s="2139"/>
    </row>
    <row r="3" spans="1:10" ht="49.5" customHeight="1" thickBot="1">
      <c r="A3" s="543"/>
      <c r="B3" s="2331" t="s">
        <v>521</v>
      </c>
      <c r="C3" s="2331"/>
      <c r="D3" s="2331"/>
      <c r="E3" s="2331"/>
      <c r="F3" s="2141" t="s">
        <v>308</v>
      </c>
      <c r="G3" s="2142" t="str">
        <f>'1 Summary'!G2</f>
        <v/>
      </c>
      <c r="H3" s="2143"/>
      <c r="I3" s="2144"/>
      <c r="J3" s="2139"/>
    </row>
    <row r="4" spans="1:10" ht="16.2" thickBot="1">
      <c r="A4" s="543"/>
      <c r="B4" s="2145"/>
      <c r="C4" s="2145"/>
      <c r="D4" s="2145"/>
      <c r="E4" s="2145"/>
      <c r="F4" s="93" t="s">
        <v>669</v>
      </c>
      <c r="G4" s="2146">
        <f>'1 Summary'!G3</f>
        <v>0</v>
      </c>
      <c r="H4" s="1987"/>
      <c r="I4" s="2147"/>
      <c r="J4" s="2139"/>
    </row>
    <row r="5" spans="1:10" ht="15.6">
      <c r="A5" s="543"/>
      <c r="B5" s="2145"/>
      <c r="C5" s="2145"/>
      <c r="D5" s="2145"/>
      <c r="E5" s="2145"/>
      <c r="F5" s="1201"/>
      <c r="G5" s="1201"/>
      <c r="H5" s="1201"/>
      <c r="I5" s="2147"/>
      <c r="J5" s="2139"/>
    </row>
    <row r="6" spans="1:10" ht="66">
      <c r="A6" s="1"/>
      <c r="B6" s="2148" t="s">
        <v>509</v>
      </c>
      <c r="C6" s="122" t="s">
        <v>2963</v>
      </c>
      <c r="D6" s="122" t="s">
        <v>2969</v>
      </c>
      <c r="E6" s="122" t="s">
        <v>2970</v>
      </c>
      <c r="F6" s="122" t="s">
        <v>2966</v>
      </c>
      <c r="G6" s="122" t="s">
        <v>2967</v>
      </c>
      <c r="H6" s="122" t="s">
        <v>2968</v>
      </c>
      <c r="I6" s="2147"/>
      <c r="J6" s="2139"/>
    </row>
    <row r="7" spans="1:10">
      <c r="A7" s="1"/>
      <c r="B7" s="2149"/>
      <c r="C7" s="653" t="s">
        <v>510</v>
      </c>
      <c r="D7" s="653" t="s">
        <v>208</v>
      </c>
      <c r="E7" s="653" t="s">
        <v>1945</v>
      </c>
      <c r="F7" s="653" t="s">
        <v>1946</v>
      </c>
      <c r="G7" s="653" t="s">
        <v>1947</v>
      </c>
      <c r="H7" s="653" t="s">
        <v>1948</v>
      </c>
      <c r="I7" s="2147"/>
      <c r="J7" s="2139"/>
    </row>
    <row r="8" spans="1:10">
      <c r="A8" s="1">
        <v>1</v>
      </c>
      <c r="B8" s="2150" t="s">
        <v>585</v>
      </c>
      <c r="C8" s="2152">
        <f>IF($G$4=0,0,HLOOKUP($G$4,'Table Sch 10G-1'!$C$7:$F$21,4,FALSE))</f>
        <v>0</v>
      </c>
      <c r="D8" s="2151"/>
      <c r="E8" s="2151"/>
      <c r="F8" s="2152">
        <f>+C8+D8-E8</f>
        <v>0</v>
      </c>
      <c r="G8" s="2151"/>
      <c r="H8" s="2152">
        <f>+F8+G8</f>
        <v>0</v>
      </c>
      <c r="I8" s="2147"/>
      <c r="J8" s="2139"/>
    </row>
    <row r="9" spans="1:10" ht="26.4">
      <c r="A9" s="1">
        <v>1.1000000000000001</v>
      </c>
      <c r="B9" s="2150" t="s">
        <v>2315</v>
      </c>
      <c r="C9" s="2152">
        <f>IF($G$4=0,0,HLOOKUP($G$4,'Table Sch 10G-1'!$C$7:$F$21,5,FALSE))</f>
        <v>0</v>
      </c>
      <c r="D9" s="2151"/>
      <c r="E9" s="2151"/>
      <c r="F9" s="2152">
        <f>+C9+D9-E9</f>
        <v>0</v>
      </c>
      <c r="G9" s="2151"/>
      <c r="H9" s="2152">
        <f>+F9+G9</f>
        <v>0</v>
      </c>
      <c r="I9" s="2147"/>
      <c r="J9" s="2139"/>
    </row>
    <row r="10" spans="1:10" ht="26.4">
      <c r="A10" s="1">
        <v>2</v>
      </c>
      <c r="B10" s="2150" t="s">
        <v>2837</v>
      </c>
      <c r="C10" s="2152">
        <f>IF($G$4=0,0,HLOOKUP($G$4,'Table Sch 10G-1'!$C$7:$F$21,6,FALSE))</f>
        <v>0</v>
      </c>
      <c r="D10" s="2151"/>
      <c r="E10" s="2151"/>
      <c r="F10" s="2152">
        <f>+C10+D10-E10</f>
        <v>0</v>
      </c>
      <c r="G10" s="2151"/>
      <c r="H10" s="2152">
        <f>+F10+G10</f>
        <v>0</v>
      </c>
      <c r="I10" s="2147"/>
      <c r="J10" s="2139"/>
    </row>
    <row r="11" spans="1:10">
      <c r="A11" s="1">
        <v>3</v>
      </c>
      <c r="B11" s="2150" t="s">
        <v>2839</v>
      </c>
      <c r="C11" s="2152">
        <f>IF($G$4=0,0,HLOOKUP($G$4,'Table Sch 10G-1'!$C$7:$F$21,7,FALSE))</f>
        <v>0</v>
      </c>
      <c r="D11" s="2151"/>
      <c r="E11" s="2151"/>
      <c r="F11" s="2152">
        <f>+C11+D11-E11</f>
        <v>0</v>
      </c>
      <c r="G11" s="2151"/>
      <c r="H11" s="2152">
        <f>+F11+G11</f>
        <v>0</v>
      </c>
      <c r="I11" s="2147"/>
      <c r="J11" s="2139"/>
    </row>
    <row r="12" spans="1:10" s="2154" customFormat="1">
      <c r="A12" s="66"/>
      <c r="B12" s="2153"/>
      <c r="C12" s="2153"/>
      <c r="D12" s="2153"/>
      <c r="E12" s="2153"/>
      <c r="F12" s="2153"/>
      <c r="G12" s="2153"/>
      <c r="H12" s="2153"/>
      <c r="I12" s="2147"/>
      <c r="J12" s="2147"/>
    </row>
    <row r="13" spans="1:10">
      <c r="A13" s="1"/>
      <c r="B13" s="2137" t="s">
        <v>514</v>
      </c>
      <c r="C13" s="2155"/>
      <c r="D13" s="2155"/>
      <c r="E13" s="2155"/>
      <c r="F13" s="2155"/>
      <c r="G13" s="2155"/>
      <c r="H13" s="2156"/>
      <c r="I13" s="2147"/>
      <c r="J13" s="2139"/>
    </row>
    <row r="14" spans="1:10">
      <c r="A14" s="1">
        <v>4</v>
      </c>
      <c r="B14" s="2150" t="s">
        <v>2838</v>
      </c>
      <c r="C14" s="2152">
        <f>IF($G$4=0,0,HLOOKUP($G$4,'Table Sch 10G-1'!$C$7:$F$21,10,FALSE))</f>
        <v>0</v>
      </c>
      <c r="D14" s="2151"/>
      <c r="E14" s="2151"/>
      <c r="F14" s="2152">
        <f t="shared" ref="F14:F19" si="0">+C14+D14-E14</f>
        <v>0</v>
      </c>
      <c r="G14" s="2151"/>
      <c r="H14" s="2152">
        <f t="shared" ref="H14:H19" si="1">+F14+G14</f>
        <v>0</v>
      </c>
      <c r="I14" s="2147"/>
      <c r="J14" s="2139"/>
    </row>
    <row r="15" spans="1:10" ht="26.4">
      <c r="A15" s="1">
        <v>5</v>
      </c>
      <c r="B15" s="2150" t="s">
        <v>588</v>
      </c>
      <c r="C15" s="2152">
        <f>IF($G$4=0,0,HLOOKUP($G$4,'Table Sch 10G-1'!$C$7:$F$21,11,FALSE))</f>
        <v>0</v>
      </c>
      <c r="D15" s="2151"/>
      <c r="E15" s="2151"/>
      <c r="F15" s="2152">
        <f t="shared" si="0"/>
        <v>0</v>
      </c>
      <c r="G15" s="2151"/>
      <c r="H15" s="2152">
        <f t="shared" si="1"/>
        <v>0</v>
      </c>
      <c r="I15" s="2147"/>
      <c r="J15" s="2139"/>
    </row>
    <row r="16" spans="1:10">
      <c r="A16" s="1">
        <v>6</v>
      </c>
      <c r="B16" s="2150" t="s">
        <v>589</v>
      </c>
      <c r="C16" s="2152">
        <f>IF($G$4=0,0,HLOOKUP($G$4,'Table Sch 10G-1'!$C$7:$F$21,12,FALSE))</f>
        <v>0</v>
      </c>
      <c r="D16" s="2151"/>
      <c r="E16" s="2151"/>
      <c r="F16" s="2152">
        <f t="shared" si="0"/>
        <v>0</v>
      </c>
      <c r="G16" s="2151"/>
      <c r="H16" s="2152">
        <f t="shared" si="1"/>
        <v>0</v>
      </c>
      <c r="I16" s="2147"/>
      <c r="J16" s="2139"/>
    </row>
    <row r="17" spans="1:10">
      <c r="A17" s="1">
        <v>7</v>
      </c>
      <c r="B17" s="2150" t="s">
        <v>517</v>
      </c>
      <c r="C17" s="2152">
        <f>IF($G$4=0,0,HLOOKUP($G$4,'Table Sch 10G-1'!$C$7:$F$21,13,FALSE))</f>
        <v>0</v>
      </c>
      <c r="D17" s="2151"/>
      <c r="E17" s="2151"/>
      <c r="F17" s="2152">
        <f t="shared" si="0"/>
        <v>0</v>
      </c>
      <c r="G17" s="2151"/>
      <c r="H17" s="2152">
        <f t="shared" si="1"/>
        <v>0</v>
      </c>
      <c r="I17" s="2147"/>
      <c r="J17" s="2139"/>
    </row>
    <row r="18" spans="1:10">
      <c r="A18" s="1">
        <v>8</v>
      </c>
      <c r="B18" s="2150" t="s">
        <v>518</v>
      </c>
      <c r="C18" s="2152">
        <f>IF($G$4=0,0,HLOOKUP($G$4,'Table Sch 10G-1'!$C$7:$F$21,14,FALSE))</f>
        <v>0</v>
      </c>
      <c r="D18" s="2151"/>
      <c r="E18" s="2151"/>
      <c r="F18" s="2152">
        <f t="shared" si="0"/>
        <v>0</v>
      </c>
      <c r="G18" s="2151"/>
      <c r="H18" s="2152">
        <f t="shared" si="1"/>
        <v>0</v>
      </c>
      <c r="I18" s="2147"/>
      <c r="J18" s="2139"/>
    </row>
    <row r="19" spans="1:10">
      <c r="A19" s="1">
        <v>9</v>
      </c>
      <c r="B19" s="2150" t="s">
        <v>2956</v>
      </c>
      <c r="C19" s="2152">
        <f>IF($G$4=0,0,HLOOKUP($G$4,'Table Sch 10G-1'!$C$7:$F$21,15,FALSE))</f>
        <v>0</v>
      </c>
      <c r="D19" s="2151"/>
      <c r="E19" s="2151"/>
      <c r="F19" s="2152">
        <f t="shared" si="0"/>
        <v>0</v>
      </c>
      <c r="G19" s="2151"/>
      <c r="H19" s="2152">
        <f t="shared" si="1"/>
        <v>0</v>
      </c>
      <c r="I19" s="2147"/>
      <c r="J19" s="2139"/>
    </row>
    <row r="20" spans="1:10">
      <c r="A20" s="1">
        <v>10</v>
      </c>
      <c r="B20" s="2157" t="s">
        <v>2957</v>
      </c>
      <c r="C20" s="2158">
        <f t="shared" ref="C20:H20" si="2">SUM(C14:C19)</f>
        <v>0</v>
      </c>
      <c r="D20" s="2158">
        <f t="shared" si="2"/>
        <v>0</v>
      </c>
      <c r="E20" s="2158">
        <f t="shared" si="2"/>
        <v>0</v>
      </c>
      <c r="F20" s="2158">
        <f t="shared" si="2"/>
        <v>0</v>
      </c>
      <c r="G20" s="2158">
        <f t="shared" si="2"/>
        <v>0</v>
      </c>
      <c r="H20" s="2158">
        <f t="shared" si="2"/>
        <v>0</v>
      </c>
      <c r="I20" s="2147"/>
      <c r="J20" s="2139"/>
    </row>
    <row r="21" spans="1:10" s="2154" customFormat="1">
      <c r="A21" s="66" t="s">
        <v>805</v>
      </c>
      <c r="B21" s="2153" t="s">
        <v>805</v>
      </c>
      <c r="C21" s="2153"/>
      <c r="D21" s="2153"/>
      <c r="E21" s="2153"/>
      <c r="F21" s="2153" t="s">
        <v>805</v>
      </c>
      <c r="G21" s="2153"/>
      <c r="H21" s="2153" t="s">
        <v>805</v>
      </c>
      <c r="I21" s="2147"/>
      <c r="J21" s="2147"/>
    </row>
    <row r="22" spans="1:10" ht="39.6">
      <c r="A22" s="1">
        <v>11</v>
      </c>
      <c r="B22" s="2157" t="s">
        <v>2958</v>
      </c>
      <c r="C22" s="2159">
        <f t="shared" ref="C22:H22" si="3">SUM(C8:C19)</f>
        <v>0</v>
      </c>
      <c r="D22" s="2159">
        <f t="shared" si="3"/>
        <v>0</v>
      </c>
      <c r="E22" s="2159">
        <f t="shared" si="3"/>
        <v>0</v>
      </c>
      <c r="F22" s="2159">
        <f t="shared" si="3"/>
        <v>0</v>
      </c>
      <c r="G22" s="2159">
        <f t="shared" si="3"/>
        <v>0</v>
      </c>
      <c r="H22" s="2159">
        <f t="shared" si="3"/>
        <v>0</v>
      </c>
      <c r="I22" s="2147"/>
      <c r="J22" s="2139"/>
    </row>
    <row r="23" spans="1:10">
      <c r="A23" s="1"/>
      <c r="B23" s="2139"/>
      <c r="C23" s="2139"/>
      <c r="D23" s="2139"/>
      <c r="E23" s="2139"/>
      <c r="F23" s="2139"/>
      <c r="G23" s="2139"/>
      <c r="H23" s="2139"/>
      <c r="I23" s="2147"/>
      <c r="J23" s="2139"/>
    </row>
    <row r="24" spans="1:10">
      <c r="A24" s="1"/>
      <c r="B24" s="2139"/>
      <c r="C24" s="2139"/>
      <c r="D24" s="2139"/>
      <c r="E24" s="2139"/>
      <c r="F24" s="2139"/>
      <c r="G24" s="2139"/>
      <c r="H24" s="2139"/>
      <c r="I24" s="2147"/>
      <c r="J24" s="2139"/>
    </row>
    <row r="25" spans="1:10" ht="13.8" thickBot="1">
      <c r="A25" s="1"/>
      <c r="B25" s="2136" t="s">
        <v>2840</v>
      </c>
      <c r="C25" s="2136"/>
      <c r="D25" s="2136"/>
      <c r="E25" s="2136"/>
      <c r="F25" s="2136"/>
      <c r="G25" s="2136"/>
      <c r="H25" s="2136"/>
      <c r="I25" s="2160"/>
      <c r="J25" s="2139"/>
    </row>
    <row r="26" spans="1:10" ht="26.4">
      <c r="A26" s="1"/>
      <c r="B26" s="2161" t="s">
        <v>509</v>
      </c>
      <c r="C26" s="2162" t="s">
        <v>525</v>
      </c>
      <c r="D26" s="2163" t="s">
        <v>2841</v>
      </c>
      <c r="E26" s="2162" t="s">
        <v>2959</v>
      </c>
      <c r="F26" s="2163" t="s">
        <v>2960</v>
      </c>
      <c r="G26" s="2162" t="s">
        <v>2964</v>
      </c>
      <c r="H26" s="2163" t="s">
        <v>2965</v>
      </c>
      <c r="I26" s="2160"/>
      <c r="J26" s="2139"/>
    </row>
    <row r="27" spans="1:10">
      <c r="A27" s="1"/>
      <c r="B27" s="2164"/>
      <c r="C27" s="1988" t="s">
        <v>511</v>
      </c>
      <c r="D27" s="653" t="s">
        <v>512</v>
      </c>
      <c r="E27" s="653" t="s">
        <v>513</v>
      </c>
      <c r="F27" s="1989" t="s">
        <v>2842</v>
      </c>
      <c r="G27" s="1988" t="s">
        <v>2843</v>
      </c>
      <c r="H27" s="653" t="s">
        <v>2844</v>
      </c>
      <c r="I27" s="1990"/>
      <c r="J27" s="2139"/>
    </row>
    <row r="28" spans="1:10">
      <c r="A28" s="1">
        <v>12</v>
      </c>
      <c r="B28" s="2150" t="s">
        <v>585</v>
      </c>
      <c r="C28" s="2165"/>
      <c r="D28" s="2166"/>
      <c r="E28" s="2165"/>
      <c r="F28" s="2166"/>
      <c r="G28" s="2165"/>
      <c r="H28" s="2151"/>
      <c r="I28" s="2167"/>
      <c r="J28" s="2139"/>
    </row>
    <row r="29" spans="1:10" ht="26.4">
      <c r="A29" s="1">
        <v>13</v>
      </c>
      <c r="B29" s="2150" t="s">
        <v>2837</v>
      </c>
      <c r="C29" s="2165"/>
      <c r="D29" s="2166"/>
      <c r="E29" s="2165"/>
      <c r="F29" s="2166"/>
      <c r="G29" s="2165"/>
      <c r="H29" s="2151"/>
      <c r="I29" s="2167"/>
      <c r="J29" s="2139"/>
    </row>
    <row r="30" spans="1:10">
      <c r="A30" s="1">
        <v>14</v>
      </c>
      <c r="B30" s="2150" t="s">
        <v>2839</v>
      </c>
      <c r="C30" s="2165"/>
      <c r="D30" s="2166"/>
      <c r="E30" s="2165"/>
      <c r="F30" s="2166"/>
      <c r="G30" s="2165"/>
      <c r="H30" s="2151"/>
      <c r="I30" s="2167"/>
      <c r="J30" s="2139"/>
    </row>
    <row r="31" spans="1:10">
      <c r="A31" s="1"/>
      <c r="B31" s="2153"/>
      <c r="C31" s="2153"/>
      <c r="D31" s="2153"/>
      <c r="E31" s="2153"/>
      <c r="F31" s="2153"/>
      <c r="G31" s="2153"/>
      <c r="H31" s="2153"/>
      <c r="I31" s="2167"/>
      <c r="J31" s="2139"/>
    </row>
    <row r="32" spans="1:10">
      <c r="A32" s="1"/>
      <c r="B32" s="2137" t="s">
        <v>514</v>
      </c>
      <c r="C32" s="2155"/>
      <c r="D32" s="2155"/>
      <c r="E32" s="2155"/>
      <c r="F32" s="2155"/>
      <c r="G32" s="2155"/>
      <c r="H32" s="2156"/>
      <c r="I32" s="2167"/>
      <c r="J32" s="2139"/>
    </row>
    <row r="33" spans="1:10">
      <c r="A33" s="1">
        <v>15</v>
      </c>
      <c r="B33" s="2150" t="s">
        <v>2838</v>
      </c>
      <c r="C33" s="2165"/>
      <c r="D33" s="2166"/>
      <c r="E33" s="2165"/>
      <c r="F33" s="2166"/>
      <c r="G33" s="2165"/>
      <c r="H33" s="2151"/>
      <c r="I33" s="2167"/>
      <c r="J33" s="2139"/>
    </row>
    <row r="34" spans="1:10" ht="26.4">
      <c r="A34" s="1">
        <v>16</v>
      </c>
      <c r="B34" s="2150" t="s">
        <v>588</v>
      </c>
      <c r="C34" s="2165"/>
      <c r="D34" s="2166"/>
      <c r="E34" s="2165"/>
      <c r="F34" s="2166"/>
      <c r="G34" s="2165"/>
      <c r="H34" s="2151"/>
      <c r="I34" s="2167"/>
      <c r="J34" s="2139"/>
    </row>
    <row r="35" spans="1:10" ht="13.8" thickBot="1">
      <c r="A35" s="1">
        <v>17</v>
      </c>
      <c r="B35" s="2150" t="s">
        <v>589</v>
      </c>
      <c r="C35" s="2168"/>
      <c r="D35" s="2169"/>
      <c r="E35" s="2168"/>
      <c r="F35" s="2169"/>
      <c r="G35" s="2168"/>
      <c r="H35" s="2170"/>
      <c r="I35" s="2167"/>
      <c r="J35" s="2139"/>
    </row>
    <row r="36" spans="1:10" ht="13.8" thickBot="1">
      <c r="A36" s="1">
        <v>18</v>
      </c>
      <c r="B36" s="2150" t="s">
        <v>517</v>
      </c>
      <c r="C36" s="2168"/>
      <c r="D36" s="2169"/>
      <c r="E36" s="2168"/>
      <c r="F36" s="2169"/>
      <c r="G36" s="2168"/>
      <c r="H36" s="2170"/>
      <c r="I36" s="2167"/>
      <c r="J36" s="2139"/>
    </row>
    <row r="37" spans="1:10" ht="13.8" thickBot="1">
      <c r="A37" s="1">
        <v>19</v>
      </c>
      <c r="B37" s="2150" t="s">
        <v>518</v>
      </c>
      <c r="C37" s="2168"/>
      <c r="D37" s="2169"/>
      <c r="E37" s="2168"/>
      <c r="F37" s="2169"/>
      <c r="G37" s="2168"/>
      <c r="H37" s="2170"/>
      <c r="I37" s="2167"/>
      <c r="J37" s="2139"/>
    </row>
    <row r="38" spans="1:10" ht="13.8" thickBot="1">
      <c r="A38" s="1">
        <v>20</v>
      </c>
      <c r="B38" s="2150" t="s">
        <v>658</v>
      </c>
      <c r="C38" s="2168"/>
      <c r="D38" s="2169"/>
      <c r="E38" s="2168"/>
      <c r="F38" s="2169"/>
      <c r="G38" s="2168"/>
      <c r="H38" s="2170"/>
      <c r="I38" s="2167"/>
      <c r="J38" s="2139"/>
    </row>
    <row r="39" spans="1:10">
      <c r="A39" s="1">
        <v>21</v>
      </c>
      <c r="B39" s="2157" t="s">
        <v>2957</v>
      </c>
      <c r="C39" s="2158">
        <f t="shared" ref="C39:H39" si="4">SUM(C33:C38)</f>
        <v>0</v>
      </c>
      <c r="D39" s="2158">
        <f t="shared" si="4"/>
        <v>0</v>
      </c>
      <c r="E39" s="2158">
        <f t="shared" si="4"/>
        <v>0</v>
      </c>
      <c r="F39" s="2158">
        <f t="shared" si="4"/>
        <v>0</v>
      </c>
      <c r="G39" s="2158">
        <f t="shared" si="4"/>
        <v>0</v>
      </c>
      <c r="H39" s="2158">
        <f t="shared" si="4"/>
        <v>0</v>
      </c>
      <c r="I39" s="2167"/>
      <c r="J39" s="2139"/>
    </row>
    <row r="40" spans="1:10" s="2154" customFormat="1">
      <c r="A40" s="66" t="s">
        <v>805</v>
      </c>
      <c r="B40" s="2153" t="s">
        <v>805</v>
      </c>
      <c r="C40" s="2153"/>
      <c r="D40" s="2153"/>
      <c r="E40" s="2153"/>
      <c r="F40" s="2153" t="s">
        <v>805</v>
      </c>
      <c r="G40" s="2153"/>
      <c r="H40" s="2153" t="s">
        <v>805</v>
      </c>
      <c r="I40" s="2147"/>
      <c r="J40" s="2147"/>
    </row>
    <row r="41" spans="1:10" ht="39.6">
      <c r="A41" s="1">
        <v>22</v>
      </c>
      <c r="B41" s="2157" t="s">
        <v>2958</v>
      </c>
      <c r="C41" s="2159">
        <f t="shared" ref="C41:H41" si="5">SUM(C28:C38)</f>
        <v>0</v>
      </c>
      <c r="D41" s="2159">
        <f t="shared" si="5"/>
        <v>0</v>
      </c>
      <c r="E41" s="2159">
        <f t="shared" si="5"/>
        <v>0</v>
      </c>
      <c r="F41" s="2159">
        <f t="shared" si="5"/>
        <v>0</v>
      </c>
      <c r="G41" s="2159">
        <f t="shared" si="5"/>
        <v>0</v>
      </c>
      <c r="H41" s="2159">
        <f t="shared" si="5"/>
        <v>0</v>
      </c>
      <c r="I41" s="2147"/>
      <c r="J41" s="2139"/>
    </row>
    <row r="42" spans="1:10">
      <c r="A42" s="1"/>
      <c r="B42" s="2139"/>
      <c r="C42" s="2139"/>
      <c r="D42" s="2139"/>
      <c r="E42" s="2139"/>
      <c r="F42" s="2139"/>
      <c r="G42" s="2139"/>
      <c r="H42" s="2139"/>
      <c r="I42" s="2139"/>
      <c r="J42" s="2139"/>
    </row>
    <row r="43" spans="1:10">
      <c r="A43" s="1"/>
      <c r="B43" s="2139"/>
      <c r="C43" s="2139"/>
      <c r="D43" s="2139"/>
      <c r="E43" s="2139"/>
      <c r="F43" s="2139"/>
      <c r="G43" s="2139"/>
      <c r="H43" s="2139"/>
      <c r="I43" s="2139"/>
      <c r="J43" s="2139"/>
    </row>
    <row r="44" spans="1:10">
      <c r="A44" s="1"/>
      <c r="B44" s="2161" t="s">
        <v>2961</v>
      </c>
      <c r="C44" s="2171"/>
      <c r="D44" s="2171"/>
      <c r="E44" s="2171"/>
      <c r="F44" s="2171"/>
      <c r="G44" s="2172"/>
      <c r="H44" s="1991">
        <v>21</v>
      </c>
      <c r="I44" s="2139"/>
      <c r="J44" s="2139"/>
    </row>
    <row r="45" spans="1:10">
      <c r="A45" s="1"/>
      <c r="B45" s="2164" t="s">
        <v>529</v>
      </c>
      <c r="C45" s="2171"/>
      <c r="D45" s="2171"/>
      <c r="E45" s="2171"/>
      <c r="F45" s="2171"/>
      <c r="G45" s="2172"/>
      <c r="H45" s="2173">
        <v>0</v>
      </c>
      <c r="I45" s="2139"/>
      <c r="J45" s="2139"/>
    </row>
    <row r="46" spans="1:10">
      <c r="A46" s="1"/>
      <c r="B46" s="2164" t="s">
        <v>528</v>
      </c>
      <c r="C46" s="2171"/>
      <c r="D46" s="2171"/>
      <c r="E46" s="2171"/>
      <c r="F46" s="2171"/>
      <c r="G46" s="2172"/>
      <c r="H46" s="2173">
        <v>0</v>
      </c>
      <c r="I46" s="2139"/>
      <c r="J46" s="2139"/>
    </row>
    <row r="47" spans="1:10">
      <c r="A47" s="1"/>
      <c r="B47" s="2139"/>
      <c r="C47" s="2139"/>
      <c r="D47" s="2139"/>
      <c r="E47" s="2139"/>
      <c r="F47" s="2139"/>
      <c r="G47" s="2139"/>
      <c r="H47" s="2139"/>
      <c r="I47" s="2139"/>
      <c r="J47" s="2139"/>
    </row>
    <row r="48" spans="1:10">
      <c r="A48" s="1"/>
      <c r="B48" s="2139" t="s">
        <v>530</v>
      </c>
      <c r="C48" s="2139"/>
      <c r="D48" s="2139"/>
      <c r="E48" s="2139"/>
      <c r="F48" s="2139"/>
      <c r="G48" s="2139"/>
      <c r="H48" s="2139"/>
      <c r="I48" s="2139"/>
      <c r="J48" s="2139"/>
    </row>
    <row r="49" spans="1:10">
      <c r="A49" s="1"/>
      <c r="B49" s="2139" t="s">
        <v>531</v>
      </c>
      <c r="C49" s="2139"/>
      <c r="D49" s="2139"/>
      <c r="E49" s="2139"/>
      <c r="F49" s="2139"/>
      <c r="G49" s="2139"/>
      <c r="H49" s="2139"/>
      <c r="I49" s="2139"/>
      <c r="J49" s="2139"/>
    </row>
    <row r="50" spans="1:10">
      <c r="A50" s="1"/>
      <c r="B50" s="2139" t="s">
        <v>2962</v>
      </c>
      <c r="C50" s="2139"/>
      <c r="D50" s="2139"/>
      <c r="E50" s="2139"/>
      <c r="F50" s="2139"/>
      <c r="G50" s="2139"/>
      <c r="H50" s="2139"/>
      <c r="I50" s="2139"/>
      <c r="J50" s="2139"/>
    </row>
    <row r="51" spans="1:10">
      <c r="A51" s="1"/>
      <c r="B51" s="2139"/>
      <c r="C51" s="2139"/>
      <c r="D51" s="2139"/>
      <c r="E51" s="2139"/>
      <c r="F51" s="2139"/>
      <c r="G51" s="2139"/>
      <c r="H51" s="2139"/>
      <c r="I51" s="2139"/>
      <c r="J51" s="2139"/>
    </row>
    <row r="52" spans="1:10" hidden="1"/>
    <row r="53" spans="1:10" hidden="1"/>
    <row r="54" spans="1:10" hidden="1"/>
    <row r="55" spans="1:10" hidden="1"/>
    <row r="56" spans="1:10" hidden="1"/>
    <row r="57" spans="1:10" hidden="1"/>
    <row r="58" spans="1:10" hidden="1"/>
    <row r="59" spans="1:10" hidden="1"/>
    <row r="60" spans="1:10" hidden="1"/>
    <row r="61" spans="1:10" hidden="1"/>
    <row r="62" spans="1:10" hidden="1"/>
    <row r="63" spans="1:10" hidden="1"/>
    <row r="64" spans="1:10" hidden="1"/>
    <row r="65" s="2140" customFormat="1" ht="13.2" hidden="1" customHeight="1"/>
    <row r="66" s="2140" customFormat="1" ht="13.2" hidden="1" customHeight="1"/>
    <row r="67" s="2140" customFormat="1" ht="13.2" hidden="1" customHeight="1"/>
    <row r="68" s="2140" customFormat="1" ht="13.2" hidden="1" customHeight="1"/>
    <row r="69" s="2140" customFormat="1" ht="13.2" hidden="1" customHeight="1"/>
    <row r="70" s="2140" customFormat="1" ht="13.2" hidden="1" customHeight="1"/>
    <row r="71" s="2140" customFormat="1" ht="13.2" hidden="1" customHeight="1"/>
    <row r="72" s="2140" customFormat="1" ht="13.2" hidden="1" customHeight="1"/>
    <row r="73" s="2140" customFormat="1" ht="13.2" hidden="1" customHeight="1"/>
    <row r="74" s="2140" customFormat="1" ht="13.2" hidden="1" customHeight="1"/>
    <row r="75" s="2140" customFormat="1" ht="13.2" hidden="1" customHeight="1"/>
    <row r="76" s="2140" customFormat="1" ht="13.2" hidden="1" customHeight="1"/>
    <row r="77" s="2140" customFormat="1" ht="13.2" hidden="1" customHeight="1"/>
    <row r="78" s="2140" customFormat="1" ht="13.2" hidden="1" customHeight="1"/>
    <row r="79" s="2140" customFormat="1" ht="13.2" hidden="1" customHeight="1"/>
    <row r="80" s="2140" customFormat="1" ht="13.2" hidden="1" customHeight="1"/>
    <row r="81" s="2140" customFormat="1" ht="13.2" hidden="1" customHeight="1"/>
    <row r="82" s="2140" customFormat="1" ht="13.2" hidden="1" customHeight="1"/>
    <row r="83" s="2140" customFormat="1" ht="13.2" hidden="1" customHeight="1"/>
    <row r="84" s="2140" customFormat="1" ht="13.2" hidden="1" customHeight="1"/>
    <row r="85" s="2140" customFormat="1" ht="13.2" hidden="1" customHeight="1"/>
    <row r="86" s="2140" customFormat="1" ht="13.2" hidden="1" customHeight="1"/>
    <row r="87" s="2140" customFormat="1" ht="13.2" hidden="1" customHeight="1"/>
    <row r="88" s="2140" customFormat="1" ht="13.2" hidden="1" customHeight="1"/>
    <row r="89" s="2140" customFormat="1" ht="13.2" hidden="1" customHeight="1"/>
    <row r="90" s="2140" customFormat="1" ht="13.2" hidden="1" customHeight="1"/>
    <row r="91" s="2140" customFormat="1" ht="13.2" hidden="1" customHeight="1"/>
    <row r="92" s="2140" customFormat="1" ht="13.2" hidden="1" customHeight="1"/>
    <row r="93" s="2140" customFormat="1" ht="13.2" hidden="1" customHeight="1"/>
    <row r="94" s="2140" customFormat="1" ht="13.2" hidden="1" customHeight="1"/>
    <row r="95" s="2140" customFormat="1" ht="13.2" hidden="1" customHeight="1"/>
    <row r="96" s="2140" customFormat="1" ht="13.2" hidden="1" customHeight="1"/>
    <row r="97" s="2140" customFormat="1" ht="13.2" hidden="1" customHeight="1"/>
    <row r="98" s="2140" customFormat="1" ht="13.2" hidden="1" customHeight="1"/>
    <row r="99" s="2140" customFormat="1" ht="13.2" hidden="1" customHeight="1"/>
    <row r="100" s="2140" customFormat="1" ht="13.2" hidden="1" customHeight="1"/>
    <row r="101" s="2140" customFormat="1" ht="13.2" hidden="1" customHeight="1"/>
    <row r="102" s="2140" customFormat="1" ht="13.2" hidden="1" customHeight="1"/>
    <row r="103" s="2140" customFormat="1" ht="13.2" hidden="1" customHeight="1"/>
    <row r="104" s="2140" customFormat="1" ht="13.2" hidden="1" customHeight="1"/>
    <row r="105" s="2140" customFormat="1" ht="13.2" hidden="1" customHeight="1"/>
    <row r="106" s="2140" customFormat="1" ht="13.2" hidden="1" customHeight="1"/>
    <row r="107" s="2140" customFormat="1" ht="13.2" hidden="1" customHeight="1"/>
    <row r="108" s="2140" customFormat="1" ht="13.2" hidden="1" customHeight="1"/>
    <row r="109" s="2140" customFormat="1" ht="13.2" hidden="1" customHeight="1"/>
    <row r="110" s="2140" customFormat="1" ht="13.2" hidden="1" customHeight="1"/>
    <row r="111" s="2140" customFormat="1" ht="13.2" hidden="1" customHeight="1"/>
    <row r="112" s="2140" customFormat="1" ht="13.2" hidden="1" customHeight="1"/>
    <row r="113" s="2140" customFormat="1" ht="13.2" hidden="1" customHeight="1"/>
    <row r="114" s="2140" customFormat="1" ht="13.2" hidden="1" customHeight="1"/>
    <row r="115" s="2140" customFormat="1" ht="13.2" hidden="1" customHeight="1"/>
    <row r="116" s="2140" customFormat="1" ht="13.2" hidden="1" customHeight="1"/>
    <row r="117" s="2140" customFormat="1" ht="13.2" hidden="1" customHeight="1"/>
    <row r="118" s="2140" customFormat="1" ht="13.2" hidden="1" customHeight="1"/>
    <row r="119" s="2140" customFormat="1" ht="13.2" hidden="1" customHeight="1"/>
    <row r="120" s="2140" customFormat="1" ht="13.2" hidden="1" customHeight="1"/>
    <row r="121" s="2140" customFormat="1" ht="13.2" hidden="1" customHeight="1"/>
    <row r="122" s="2140" customFormat="1" ht="13.2" hidden="1" customHeight="1"/>
    <row r="123" s="2140" customFormat="1" ht="13.2" hidden="1" customHeight="1"/>
    <row r="124" s="2140" customFormat="1" ht="13.2" hidden="1" customHeight="1"/>
    <row r="125" s="2140" customFormat="1" ht="13.2" hidden="1" customHeight="1"/>
    <row r="126" s="2140" customFormat="1" ht="13.2" hidden="1" customHeight="1"/>
    <row r="127" s="2140" customFormat="1" ht="13.2" hidden="1" customHeight="1"/>
    <row r="128" s="2140" customFormat="1" ht="13.2" hidden="1" customHeight="1"/>
    <row r="129" s="2140" customFormat="1" ht="13.2" hidden="1" customHeight="1"/>
    <row r="130" s="2140" customFormat="1" ht="13.2" hidden="1" customHeight="1"/>
    <row r="131" s="2140" customFormat="1" ht="13.2" hidden="1" customHeight="1"/>
    <row r="132" s="2140" customFormat="1" ht="13.2" hidden="1" customHeight="1"/>
    <row r="133" s="2140" customFormat="1" ht="13.2" hidden="1" customHeight="1"/>
    <row r="134" s="2140" customFormat="1" ht="13.2" hidden="1" customHeight="1"/>
    <row r="135" s="2140" customFormat="1" ht="13.2" hidden="1" customHeight="1"/>
    <row r="136" s="2140" customFormat="1" ht="13.2" hidden="1" customHeight="1"/>
    <row r="137" s="2140" customFormat="1" ht="13.2" hidden="1" customHeight="1"/>
    <row r="138" s="2140" customFormat="1" ht="13.2" hidden="1" customHeight="1"/>
    <row r="139" s="2140" customFormat="1" ht="13.2" hidden="1" customHeight="1"/>
  </sheetData>
  <sheetProtection password="C797" sheet="1" objects="1" scenarios="1"/>
  <mergeCells count="1">
    <mergeCell ref="B3:E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02"/>
  <sheetViews>
    <sheetView zoomScaleNormal="100" workbookViewId="0">
      <selection activeCell="C58" sqref="C58"/>
    </sheetView>
  </sheetViews>
  <sheetFormatPr defaultColWidth="0" defaultRowHeight="13.2" zeroHeight="1"/>
  <cols>
    <col min="1" max="1" width="4.33203125" customWidth="1"/>
    <col min="2" max="2" width="62.109375" customWidth="1"/>
    <col min="3" max="3" width="38.33203125" customWidth="1"/>
    <col min="4" max="4" width="31.44140625" customWidth="1"/>
    <col min="5" max="5" width="30" customWidth="1"/>
  </cols>
  <sheetData>
    <row r="1" spans="1:5" ht="15.6">
      <c r="A1" s="107"/>
      <c r="B1" s="107" t="s">
        <v>638</v>
      </c>
      <c r="C1" s="107"/>
      <c r="D1" s="196"/>
      <c r="E1" s="196"/>
    </row>
    <row r="2" spans="1:5" ht="16.2" thickBot="1">
      <c r="A2" s="107"/>
      <c r="B2" s="107"/>
      <c r="C2" s="107"/>
      <c r="D2" s="196"/>
      <c r="E2" s="196"/>
    </row>
    <row r="3" spans="1:5" ht="32.25" customHeight="1" thickBot="1">
      <c r="A3" s="2334" t="s">
        <v>2974</v>
      </c>
      <c r="B3" s="2335"/>
      <c r="C3" s="2335"/>
      <c r="D3" s="1017" t="s">
        <v>166</v>
      </c>
      <c r="E3" s="1015" t="str">
        <f>'1 Summary'!G2</f>
        <v/>
      </c>
    </row>
    <row r="4" spans="1:5" ht="16.2" thickBot="1">
      <c r="A4" s="496"/>
      <c r="B4" s="37"/>
      <c r="C4" s="37"/>
      <c r="D4" s="1018" t="s">
        <v>669</v>
      </c>
      <c r="E4" s="1016">
        <f>'1 Summary'!G3</f>
        <v>0</v>
      </c>
    </row>
    <row r="5" spans="1:5" ht="15.6">
      <c r="A5" s="496"/>
      <c r="B5" s="37"/>
      <c r="C5" s="37"/>
      <c r="D5" s="37"/>
      <c r="E5" s="37"/>
    </row>
    <row r="6" spans="1:5" hidden="1">
      <c r="A6" s="3"/>
      <c r="B6" s="36" t="s">
        <v>509</v>
      </c>
      <c r="C6" s="172" t="s">
        <v>520</v>
      </c>
      <c r="D6" s="172" t="s">
        <v>2271</v>
      </c>
      <c r="E6" s="172" t="s">
        <v>2272</v>
      </c>
    </row>
    <row r="7" spans="1:5" hidden="1">
      <c r="A7" s="3"/>
      <c r="B7" s="36"/>
      <c r="C7" s="39"/>
      <c r="D7" s="39"/>
      <c r="E7" s="39"/>
    </row>
    <row r="8" spans="1:5" ht="12.75" hidden="1" customHeight="1">
      <c r="A8" s="3"/>
      <c r="B8" s="36"/>
      <c r="C8" s="497" t="s">
        <v>510</v>
      </c>
      <c r="D8" s="497" t="s">
        <v>208</v>
      </c>
      <c r="E8" s="497" t="s">
        <v>1945</v>
      </c>
    </row>
    <row r="9" spans="1:5" ht="12.75" hidden="1" customHeight="1">
      <c r="A9" s="3">
        <v>1</v>
      </c>
      <c r="B9" s="498" t="s">
        <v>585</v>
      </c>
      <c r="C9" s="499"/>
      <c r="D9" s="499"/>
      <c r="E9" s="499"/>
    </row>
    <row r="10" spans="1:5" ht="12.75" hidden="1" customHeight="1">
      <c r="A10" s="3"/>
      <c r="B10" s="498" t="s">
        <v>514</v>
      </c>
      <c r="C10" s="109"/>
      <c r="D10" s="109"/>
      <c r="E10" s="109"/>
    </row>
    <row r="11" spans="1:5" hidden="1">
      <c r="A11" s="3">
        <v>2</v>
      </c>
      <c r="B11" s="507" t="s">
        <v>515</v>
      </c>
      <c r="C11" s="499"/>
      <c r="D11" s="503"/>
      <c r="E11" s="502"/>
    </row>
    <row r="12" spans="1:5" ht="12.75" hidden="1" customHeight="1">
      <c r="A12" s="3">
        <v>3</v>
      </c>
      <c r="B12" s="498" t="s">
        <v>516</v>
      </c>
      <c r="C12" s="499"/>
      <c r="D12" s="499"/>
      <c r="E12" s="499"/>
    </row>
    <row r="13" spans="1:5" hidden="1">
      <c r="A13" s="3">
        <v>4</v>
      </c>
      <c r="B13" s="498" t="s">
        <v>588</v>
      </c>
      <c r="C13" s="499"/>
      <c r="D13" s="499"/>
      <c r="E13" s="499"/>
    </row>
    <row r="14" spans="1:5" hidden="1">
      <c r="A14" s="3">
        <v>5</v>
      </c>
      <c r="B14" s="498" t="s">
        <v>589</v>
      </c>
      <c r="C14" s="508"/>
      <c r="D14" s="508"/>
      <c r="E14" s="508"/>
    </row>
    <row r="15" spans="1:5" hidden="1">
      <c r="A15" s="3">
        <v>6</v>
      </c>
      <c r="B15" s="36" t="s">
        <v>517</v>
      </c>
      <c r="C15" s="505"/>
      <c r="D15" s="505"/>
      <c r="E15" s="505"/>
    </row>
    <row r="16" spans="1:5" hidden="1">
      <c r="A16" s="3">
        <v>7</v>
      </c>
      <c r="B16" s="36" t="s">
        <v>518</v>
      </c>
      <c r="C16" s="505"/>
      <c r="D16" s="505"/>
      <c r="E16" s="505"/>
    </row>
    <row r="17" spans="1:5" hidden="1">
      <c r="A17" s="3">
        <v>8</v>
      </c>
      <c r="B17" s="36" t="s">
        <v>658</v>
      </c>
      <c r="C17" s="505"/>
      <c r="D17" s="505"/>
      <c r="E17" s="505"/>
    </row>
    <row r="18" spans="1:5" hidden="1">
      <c r="A18" s="3">
        <v>9</v>
      </c>
      <c r="B18" s="36" t="s">
        <v>519</v>
      </c>
      <c r="C18" s="109">
        <f>SUM(C11:C17)</f>
        <v>0</v>
      </c>
      <c r="D18" s="109">
        <f>SUM(D11:D17)</f>
        <v>0</v>
      </c>
      <c r="E18" s="109">
        <f>SUM(E11:E17)</f>
        <v>0</v>
      </c>
    </row>
    <row r="19" spans="1:5" hidden="1">
      <c r="A19" s="3"/>
      <c r="B19" s="36"/>
      <c r="C19" s="36"/>
      <c r="D19" s="36"/>
      <c r="E19" s="36"/>
    </row>
    <row r="20" spans="1:5" hidden="1">
      <c r="A20" s="3">
        <v>10</v>
      </c>
      <c r="B20" s="36" t="s">
        <v>1036</v>
      </c>
      <c r="C20" s="109">
        <f>C18+C9</f>
        <v>0</v>
      </c>
      <c r="D20" s="109">
        <f>D18+D9</f>
        <v>0</v>
      </c>
      <c r="E20" s="109">
        <f>E18+E9</f>
        <v>0</v>
      </c>
    </row>
    <row r="21" spans="1:5" hidden="1">
      <c r="A21" s="3"/>
      <c r="B21" s="3"/>
      <c r="C21" s="3"/>
      <c r="D21" s="3"/>
      <c r="E21" s="3"/>
    </row>
    <row r="22" spans="1:5" hidden="1">
      <c r="A22" s="3"/>
      <c r="B22" s="3"/>
      <c r="C22" s="3"/>
      <c r="D22" s="3"/>
      <c r="E22" s="3"/>
    </row>
    <row r="23" spans="1:5" hidden="1">
      <c r="A23" s="1"/>
      <c r="B23" s="18" t="s">
        <v>522</v>
      </c>
      <c r="C23" s="117"/>
      <c r="D23" s="117"/>
      <c r="E23" s="117"/>
    </row>
    <row r="24" spans="1:5" hidden="1">
      <c r="A24" s="3"/>
      <c r="B24" s="87" t="s">
        <v>509</v>
      </c>
      <c r="C24" s="635" t="s">
        <v>523</v>
      </c>
      <c r="D24" s="636" t="s">
        <v>524</v>
      </c>
      <c r="E24" s="635" t="s">
        <v>525</v>
      </c>
    </row>
    <row r="25" spans="1:5" hidden="1">
      <c r="A25" s="3"/>
      <c r="B25" s="87"/>
      <c r="C25" s="500" t="s">
        <v>511</v>
      </c>
      <c r="D25" s="497" t="s">
        <v>512</v>
      </c>
      <c r="E25" s="497" t="s">
        <v>513</v>
      </c>
    </row>
    <row r="26" spans="1:5" hidden="1">
      <c r="A26" s="3">
        <v>11</v>
      </c>
      <c r="B26" s="498" t="s">
        <v>585</v>
      </c>
      <c r="C26" s="502"/>
      <c r="D26" s="503"/>
      <c r="E26" s="502"/>
    </row>
    <row r="27" spans="1:5" hidden="1">
      <c r="A27" s="3"/>
      <c r="B27" s="498"/>
      <c r="C27" s="509"/>
      <c r="D27" s="510"/>
      <c r="E27" s="509"/>
    </row>
    <row r="28" spans="1:5" hidden="1">
      <c r="A28" s="3"/>
      <c r="B28" s="498" t="s">
        <v>514</v>
      </c>
      <c r="C28" s="509"/>
      <c r="D28" s="510"/>
      <c r="E28" s="509"/>
    </row>
    <row r="29" spans="1:5" hidden="1">
      <c r="A29" s="3">
        <v>12</v>
      </c>
      <c r="B29" s="507" t="s">
        <v>515</v>
      </c>
      <c r="C29" s="502"/>
      <c r="D29" s="503"/>
      <c r="E29" s="502"/>
    </row>
    <row r="30" spans="1:5" hidden="1">
      <c r="A30" s="3">
        <v>13</v>
      </c>
      <c r="B30" s="498" t="s">
        <v>516</v>
      </c>
      <c r="C30" s="502"/>
      <c r="D30" s="503"/>
      <c r="E30" s="502"/>
    </row>
    <row r="31" spans="1:5" hidden="1">
      <c r="A31" s="3">
        <v>14</v>
      </c>
      <c r="B31" s="498" t="s">
        <v>588</v>
      </c>
      <c r="C31" s="502"/>
      <c r="D31" s="503"/>
      <c r="E31" s="502"/>
    </row>
    <row r="32" spans="1:5" hidden="1">
      <c r="A32" s="3">
        <v>15</v>
      </c>
      <c r="B32" s="498" t="s">
        <v>589</v>
      </c>
      <c r="C32" s="502"/>
      <c r="D32" s="503"/>
      <c r="E32" s="502"/>
    </row>
    <row r="33" spans="1:5" hidden="1">
      <c r="A33" s="3">
        <v>16</v>
      </c>
      <c r="B33" s="36" t="s">
        <v>517</v>
      </c>
      <c r="C33" s="502"/>
      <c r="D33" s="503"/>
      <c r="E33" s="502"/>
    </row>
    <row r="34" spans="1:5" hidden="1">
      <c r="A34" s="3">
        <v>17</v>
      </c>
      <c r="B34" s="36" t="s">
        <v>518</v>
      </c>
      <c r="C34" s="502"/>
      <c r="D34" s="503"/>
      <c r="E34" s="502"/>
    </row>
    <row r="35" spans="1:5" hidden="1">
      <c r="A35" s="3">
        <v>18</v>
      </c>
      <c r="B35" s="36" t="s">
        <v>658</v>
      </c>
      <c r="C35" s="502"/>
      <c r="D35" s="503"/>
      <c r="E35" s="502"/>
    </row>
    <row r="36" spans="1:5" hidden="1">
      <c r="A36" s="3">
        <v>19</v>
      </c>
      <c r="B36" s="511" t="s">
        <v>526</v>
      </c>
      <c r="C36" s="512">
        <f>SUM(C29:C35)</f>
        <v>0</v>
      </c>
      <c r="D36" s="512">
        <f>SUM(D29:D35)</f>
        <v>0</v>
      </c>
      <c r="E36" s="512">
        <f>SUM(E29:E35)</f>
        <v>0</v>
      </c>
    </row>
    <row r="37" spans="1:5" hidden="1">
      <c r="A37" s="3"/>
      <c r="B37" s="501"/>
      <c r="C37" s="509"/>
      <c r="D37" s="510"/>
      <c r="E37" s="509"/>
    </row>
    <row r="38" spans="1:5" ht="13.8" hidden="1" thickBot="1">
      <c r="A38" s="3">
        <v>20</v>
      </c>
      <c r="B38" s="501" t="s">
        <v>1036</v>
      </c>
      <c r="C38" s="504">
        <f>C36+C26</f>
        <v>0</v>
      </c>
      <c r="D38" s="504">
        <f>D36+D26</f>
        <v>0</v>
      </c>
      <c r="E38" s="504">
        <f>E36+E26</f>
        <v>0</v>
      </c>
    </row>
    <row r="39" spans="1:5" hidden="1">
      <c r="A39" s="3"/>
      <c r="B39" s="506"/>
      <c r="C39" s="110"/>
      <c r="D39" s="110"/>
      <c r="E39" s="110"/>
    </row>
    <row r="40" spans="1:5" hidden="1">
      <c r="A40" s="3"/>
      <c r="B40" s="87"/>
      <c r="C40" s="180"/>
      <c r="D40" s="180"/>
      <c r="E40" s="180"/>
    </row>
    <row r="41" spans="1:5" hidden="1">
      <c r="A41" s="3"/>
      <c r="B41" s="2332" t="s">
        <v>527</v>
      </c>
      <c r="C41" s="2333"/>
      <c r="D41" s="2333"/>
      <c r="E41" s="2333"/>
    </row>
    <row r="42" spans="1:5" hidden="1">
      <c r="A42" s="3"/>
      <c r="B42" s="38"/>
      <c r="C42" s="3"/>
      <c r="D42" s="3"/>
      <c r="E42" s="3"/>
    </row>
    <row r="43" spans="1:5" hidden="1">
      <c r="A43" s="3"/>
      <c r="B43" s="3"/>
      <c r="C43" s="3"/>
      <c r="D43" s="3"/>
      <c r="E43" s="3"/>
    </row>
    <row r="44" spans="1:5" hidden="1">
      <c r="A44" s="3"/>
      <c r="B44" s="87"/>
      <c r="C44" s="180"/>
      <c r="D44" s="180"/>
      <c r="E44" s="180"/>
    </row>
    <row r="45" spans="1:5" hidden="1">
      <c r="A45" s="3"/>
      <c r="B45" s="87"/>
      <c r="C45" s="180"/>
      <c r="D45" s="180"/>
      <c r="E45" s="180"/>
    </row>
    <row r="46" spans="1:5" hidden="1">
      <c r="A46" s="3"/>
      <c r="B46" s="87" t="s">
        <v>529</v>
      </c>
      <c r="C46" s="180"/>
      <c r="D46" s="180"/>
      <c r="E46" s="180"/>
    </row>
    <row r="47" spans="1:5" hidden="1">
      <c r="A47" s="3"/>
      <c r="B47" s="87" t="s">
        <v>528</v>
      </c>
      <c r="C47" s="180"/>
      <c r="D47" s="180"/>
      <c r="E47" s="180"/>
    </row>
    <row r="48" spans="1:5" hidden="1">
      <c r="A48" s="3"/>
      <c r="B48" s="3"/>
      <c r="C48" s="3"/>
      <c r="D48" s="3"/>
      <c r="E48" s="3"/>
    </row>
    <row r="49" spans="1:252" hidden="1">
      <c r="A49" s="3"/>
      <c r="B49" s="3" t="s">
        <v>530</v>
      </c>
      <c r="C49" s="3"/>
      <c r="D49" s="3"/>
      <c r="E49" s="3"/>
    </row>
    <row r="50" spans="1:252" hidden="1">
      <c r="A50" s="3"/>
      <c r="B50" s="3" t="s">
        <v>531</v>
      </c>
      <c r="C50" s="3"/>
      <c r="D50" s="3"/>
      <c r="E50" s="3"/>
    </row>
    <row r="51" spans="1:252" hidden="1">
      <c r="A51" s="3"/>
      <c r="B51" s="3"/>
      <c r="C51" s="3"/>
      <c r="D51" s="3"/>
      <c r="E51" s="3"/>
    </row>
    <row r="52" spans="1:252" hidden="1">
      <c r="A52" s="3"/>
      <c r="B52" s="3"/>
      <c r="C52" s="3"/>
      <c r="D52" s="3"/>
      <c r="E52" s="3"/>
    </row>
    <row r="53" spans="1:252" hidden="1">
      <c r="A53" s="3"/>
      <c r="B53" s="1" t="s">
        <v>2312</v>
      </c>
      <c r="C53" s="3"/>
      <c r="D53" s="3"/>
      <c r="E53" s="3"/>
    </row>
    <row r="54" spans="1:25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row>
    <row r="55" spans="1:252">
      <c r="A55" s="3"/>
      <c r="B55" s="3"/>
      <c r="C55" s="3"/>
      <c r="D55" s="3"/>
      <c r="E55" s="3"/>
    </row>
    <row r="56" spans="1:252" ht="26.4">
      <c r="A56" s="3"/>
      <c r="B56" s="230" t="s">
        <v>805</v>
      </c>
      <c r="C56" s="122" t="s">
        <v>585</v>
      </c>
      <c r="D56" s="122" t="s">
        <v>2315</v>
      </c>
      <c r="E56" s="3"/>
    </row>
    <row r="57" spans="1:252">
      <c r="A57" s="3"/>
      <c r="B57" s="36"/>
      <c r="C57" s="653" t="s">
        <v>2314</v>
      </c>
      <c r="D57" s="653" t="s">
        <v>773</v>
      </c>
      <c r="E57" s="3"/>
    </row>
    <row r="58" spans="1:252">
      <c r="A58" s="3">
        <v>1</v>
      </c>
      <c r="B58" s="651" t="s">
        <v>2532</v>
      </c>
      <c r="C58" s="2152">
        <f>IF($E$4=0,0,HLOOKUP($E$4,'Table Sch 10G-2'!$B$6:$E$11,5,FALSE))</f>
        <v>0</v>
      </c>
      <c r="D58" s="499">
        <v>0</v>
      </c>
      <c r="E58" s="3"/>
    </row>
    <row r="59" spans="1:252">
      <c r="A59" s="3"/>
      <c r="B59" s="651" t="s">
        <v>805</v>
      </c>
      <c r="C59" s="109"/>
      <c r="D59" s="109"/>
      <c r="E59" s="3"/>
    </row>
    <row r="60" spans="1:252">
      <c r="A60" s="3">
        <v>2</v>
      </c>
      <c r="B60" s="652" t="s">
        <v>527</v>
      </c>
      <c r="C60" s="2184">
        <f>IF($E$4=0,0,HLOOKUP($E$4,'Table Sch 10G-2'!$B$6:$E$11,6,FALSE))</f>
        <v>0</v>
      </c>
      <c r="D60" s="2185">
        <v>0</v>
      </c>
      <c r="E60" s="3"/>
    </row>
    <row r="61" spans="1:252">
      <c r="A61" s="3">
        <v>3</v>
      </c>
      <c r="B61" s="651" t="s">
        <v>2313</v>
      </c>
      <c r="C61" s="654">
        <f>IF(C60=0,0,-C58/C60)</f>
        <v>0</v>
      </c>
      <c r="D61" s="654">
        <f>IF(D60=0,0,-D58/D60)</f>
        <v>0</v>
      </c>
      <c r="E61" s="3"/>
    </row>
    <row r="62" spans="1:252">
      <c r="A62" s="31" t="s">
        <v>805</v>
      </c>
      <c r="B62" s="651" t="s">
        <v>2319</v>
      </c>
      <c r="C62" s="109"/>
      <c r="D62" s="109"/>
      <c r="E62" s="3"/>
    </row>
    <row r="63" spans="1:252">
      <c r="A63" s="3"/>
      <c r="B63" s="3"/>
      <c r="C63" s="3"/>
      <c r="D63" s="3"/>
      <c r="E63" s="3"/>
    </row>
    <row r="64" spans="1:252">
      <c r="A64" s="3"/>
      <c r="B64" s="3"/>
      <c r="C64" s="3"/>
      <c r="D64" s="3"/>
      <c r="E64" s="3"/>
    </row>
    <row r="65" spans="1:5" ht="26.4">
      <c r="A65" s="3"/>
      <c r="B65" s="230" t="s">
        <v>805</v>
      </c>
      <c r="C65" s="122" t="s">
        <v>2316</v>
      </c>
      <c r="D65" s="3"/>
      <c r="E65" s="3"/>
    </row>
    <row r="66" spans="1:5">
      <c r="A66" s="3"/>
      <c r="B66" s="36"/>
      <c r="C66" s="653" t="s">
        <v>2317</v>
      </c>
      <c r="D66" s="3"/>
      <c r="E66" s="3"/>
    </row>
    <row r="67" spans="1:5">
      <c r="A67" s="3">
        <v>1</v>
      </c>
      <c r="B67" s="651" t="s">
        <v>2532</v>
      </c>
      <c r="C67" s="499">
        <v>0</v>
      </c>
      <c r="D67" s="3"/>
      <c r="E67" s="3"/>
    </row>
    <row r="68" spans="1:5">
      <c r="A68" s="3"/>
      <c r="B68" s="651" t="s">
        <v>805</v>
      </c>
      <c r="C68" s="109"/>
      <c r="D68" s="3"/>
      <c r="E68" s="3"/>
    </row>
    <row r="69" spans="1:5" ht="26.4">
      <c r="A69" s="3">
        <v>2</v>
      </c>
      <c r="B69" s="652" t="s">
        <v>2318</v>
      </c>
      <c r="C69" s="2185">
        <v>0</v>
      </c>
      <c r="D69" s="3"/>
      <c r="E69" s="3"/>
    </row>
    <row r="70" spans="1:5">
      <c r="A70" s="3">
        <v>3</v>
      </c>
      <c r="B70" s="651" t="s">
        <v>2313</v>
      </c>
      <c r="C70" s="654">
        <f>IF(C69=0,0,-C67/C69)</f>
        <v>0</v>
      </c>
      <c r="D70" s="3"/>
      <c r="E70" s="3"/>
    </row>
    <row r="71" spans="1:5">
      <c r="A71" s="31" t="s">
        <v>805</v>
      </c>
      <c r="B71" s="651" t="s">
        <v>2319</v>
      </c>
      <c r="C71" s="109"/>
      <c r="D71" s="3"/>
      <c r="E71" s="3"/>
    </row>
    <row r="72" spans="1:5">
      <c r="A72" s="3"/>
      <c r="B72" s="3"/>
      <c r="C72" s="3"/>
      <c r="D72" s="3"/>
      <c r="E72" s="3"/>
    </row>
    <row r="73" spans="1:5">
      <c r="A73" s="3"/>
      <c r="B73" s="3"/>
      <c r="C73" s="3"/>
      <c r="D73" s="3"/>
      <c r="E73" s="3"/>
    </row>
    <row r="74" spans="1:5">
      <c r="A74" s="3"/>
      <c r="B74" s="3"/>
      <c r="C74" s="3"/>
      <c r="D74" s="3"/>
      <c r="E74" s="3"/>
    </row>
    <row r="75" spans="1:5">
      <c r="A75" s="3"/>
      <c r="B75" s="3"/>
      <c r="C75" s="3"/>
      <c r="D75" s="3"/>
      <c r="E75" s="3"/>
    </row>
    <row r="76" spans="1:5">
      <c r="A76" s="3"/>
      <c r="B76" s="3"/>
      <c r="C76" s="3"/>
      <c r="D76" s="3"/>
      <c r="E76" s="3"/>
    </row>
    <row r="77" spans="1:5">
      <c r="A77" s="3"/>
      <c r="B77" s="3"/>
      <c r="C77" s="3"/>
      <c r="D77" s="3"/>
      <c r="E77" s="3"/>
    </row>
    <row r="78" spans="1:5">
      <c r="A78" s="3"/>
      <c r="B78" s="3"/>
      <c r="C78" s="3"/>
      <c r="D78" s="3"/>
      <c r="E78" s="3"/>
    </row>
    <row r="79" spans="1:5">
      <c r="A79" s="3"/>
      <c r="B79" s="3"/>
      <c r="C79" s="3"/>
      <c r="D79" s="3"/>
      <c r="E79" s="3"/>
    </row>
    <row r="80" spans="1:5">
      <c r="A80" s="3"/>
      <c r="B80" s="3"/>
      <c r="C80" s="3"/>
      <c r="D80" s="3"/>
      <c r="E80" s="3"/>
    </row>
    <row r="81" spans="1:5">
      <c r="A81" s="3"/>
      <c r="B81" s="3"/>
      <c r="C81" s="3"/>
      <c r="D81" s="3"/>
      <c r="E81" s="3"/>
    </row>
    <row r="82" spans="1:5">
      <c r="A82" s="3"/>
      <c r="B82" s="3"/>
      <c r="C82" s="3"/>
      <c r="D82" s="3"/>
      <c r="E82" s="3"/>
    </row>
    <row r="83" spans="1:5">
      <c r="A83" s="3"/>
      <c r="B83" s="3"/>
      <c r="C83" s="3"/>
      <c r="D83" s="3"/>
      <c r="E83" s="3"/>
    </row>
    <row r="84" spans="1:5">
      <c r="A84" s="3"/>
      <c r="B84" s="3"/>
      <c r="C84" s="3"/>
      <c r="D84" s="3"/>
      <c r="E84" s="3"/>
    </row>
    <row r="85" spans="1:5">
      <c r="A85" s="3"/>
      <c r="B85" s="3"/>
      <c r="C85" s="3"/>
      <c r="D85" s="3"/>
      <c r="E85" s="3"/>
    </row>
    <row r="86" spans="1:5">
      <c r="A86" s="3"/>
      <c r="B86" s="3"/>
      <c r="C86" s="3"/>
      <c r="D86" s="3"/>
      <c r="E86" s="3"/>
    </row>
    <row r="87" spans="1:5">
      <c r="A87" s="3"/>
      <c r="B87" s="3"/>
      <c r="C87" s="3"/>
      <c r="D87" s="3"/>
      <c r="E87" s="3"/>
    </row>
    <row r="88" spans="1:5">
      <c r="A88" s="3"/>
      <c r="B88" s="3"/>
      <c r="C88" s="3"/>
      <c r="D88" s="3"/>
      <c r="E88" s="3"/>
    </row>
    <row r="89" spans="1:5">
      <c r="A89" s="3"/>
      <c r="B89" s="3"/>
      <c r="C89" s="3"/>
      <c r="D89" s="3"/>
      <c r="E89" s="3"/>
    </row>
    <row r="90" spans="1:5">
      <c r="A90" s="3"/>
      <c r="B90" s="3"/>
      <c r="C90" s="3"/>
      <c r="D90" s="3"/>
      <c r="E90" s="3"/>
    </row>
    <row r="91" spans="1:5">
      <c r="A91" s="3"/>
      <c r="B91" s="3"/>
      <c r="C91" s="3"/>
      <c r="D91" s="3"/>
      <c r="E91" s="3"/>
    </row>
    <row r="92" spans="1:5">
      <c r="A92" s="3"/>
      <c r="B92" s="3"/>
      <c r="C92" s="3"/>
      <c r="D92" s="3"/>
      <c r="E92" s="3"/>
    </row>
    <row r="93" spans="1:5">
      <c r="A93" s="3"/>
      <c r="B93" s="3"/>
      <c r="C93" s="3"/>
      <c r="D93" s="3"/>
      <c r="E93" s="3"/>
    </row>
    <row r="94" spans="1:5"/>
    <row r="95" spans="1:5"/>
    <row r="96" spans="1:5"/>
    <row r="97"/>
    <row r="98"/>
    <row r="99"/>
    <row r="100"/>
    <row r="101"/>
    <row r="102"/>
  </sheetData>
  <sheetProtection password="C797" sheet="1" objects="1" scenarios="1"/>
  <mergeCells count="2">
    <mergeCell ref="B41:E41"/>
    <mergeCell ref="A3:C3"/>
  </mergeCell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58"/>
  <sheetViews>
    <sheetView zoomScale="75" zoomScaleNormal="75" workbookViewId="0">
      <selection activeCell="C10" sqref="C10:H11"/>
    </sheetView>
  </sheetViews>
  <sheetFormatPr defaultColWidth="0" defaultRowHeight="0" customHeight="1" zeroHeight="1"/>
  <cols>
    <col min="1" max="1" width="27.5546875" style="710" customWidth="1"/>
    <col min="2" max="2" width="12" style="710" customWidth="1"/>
    <col min="3" max="7" width="15.109375" style="710" customWidth="1"/>
    <col min="8" max="8" width="14" style="710" customWidth="1"/>
    <col min="9" max="9" width="15.6640625" style="710" customWidth="1"/>
  </cols>
  <sheetData>
    <row r="1" spans="1:9" ht="4.5" customHeight="1" thickBot="1">
      <c r="A1" s="3"/>
      <c r="B1" s="3"/>
      <c r="C1" s="3"/>
      <c r="D1" s="3"/>
      <c r="E1" s="3"/>
      <c r="F1" s="3"/>
      <c r="G1" s="3"/>
      <c r="H1" s="3"/>
      <c r="I1" s="3"/>
    </row>
    <row r="2" spans="1:9" ht="18" thickBot="1">
      <c r="A2" s="2062" t="s">
        <v>638</v>
      </c>
      <c r="B2" s="2061"/>
      <c r="C2" s="2061"/>
      <c r="D2" s="2061"/>
      <c r="E2" s="2061"/>
      <c r="F2" s="2065" t="s">
        <v>166</v>
      </c>
      <c r="G2" s="2065"/>
      <c r="H2" s="2060" t="str">
        <f>'1 Summary'!G2</f>
        <v/>
      </c>
      <c r="I2" s="2061"/>
    </row>
    <row r="3" spans="1:9" ht="18" thickBot="1">
      <c r="A3" s="2062" t="s">
        <v>1599</v>
      </c>
      <c r="B3" s="2061"/>
      <c r="C3" s="2061"/>
      <c r="D3" s="2061"/>
      <c r="E3" s="2061"/>
      <c r="F3" s="2065" t="s">
        <v>165</v>
      </c>
      <c r="G3" s="2065"/>
      <c r="H3" s="2069">
        <f>'1 Summary'!G3</f>
        <v>0</v>
      </c>
      <c r="I3" s="2061"/>
    </row>
    <row r="4" spans="1:9" ht="17.399999999999999">
      <c r="A4" s="2062" t="s">
        <v>2541</v>
      </c>
      <c r="B4" s="2061"/>
      <c r="C4" s="2061"/>
      <c r="D4" s="2061"/>
      <c r="E4" s="2063"/>
      <c r="F4" s="2061"/>
      <c r="G4" s="2061"/>
      <c r="H4" s="2063"/>
      <c r="I4" s="2061"/>
    </row>
    <row r="5" spans="1:9" ht="13.2">
      <c r="A5" s="2061"/>
      <c r="B5" s="2061"/>
      <c r="C5" s="2061"/>
      <c r="D5" s="2061"/>
      <c r="E5" s="2063"/>
      <c r="F5" s="2061"/>
      <c r="G5" s="2061"/>
      <c r="H5" s="2063"/>
      <c r="I5" s="2061"/>
    </row>
    <row r="6" spans="1:9" ht="15">
      <c r="A6" s="2064" t="s">
        <v>1325</v>
      </c>
      <c r="B6" s="2064" t="s">
        <v>1326</v>
      </c>
      <c r="C6" s="2064" t="s">
        <v>1327</v>
      </c>
      <c r="D6" s="2064" t="s">
        <v>858</v>
      </c>
      <c r="E6" s="2064" t="s">
        <v>859</v>
      </c>
      <c r="F6" s="2064" t="s">
        <v>860</v>
      </c>
      <c r="G6" s="2064" t="s">
        <v>856</v>
      </c>
      <c r="H6" s="2064" t="s">
        <v>857</v>
      </c>
      <c r="I6" s="2064" t="s">
        <v>1356</v>
      </c>
    </row>
    <row r="7" spans="1:9" ht="13.95" customHeight="1">
      <c r="A7" s="2064"/>
      <c r="B7" s="2064"/>
      <c r="C7" s="2064"/>
      <c r="D7" s="2064"/>
      <c r="E7" s="2064"/>
      <c r="F7" s="2064"/>
      <c r="G7" s="2064"/>
      <c r="H7" s="2064"/>
      <c r="I7" s="2064"/>
    </row>
    <row r="8" spans="1:9" ht="45">
      <c r="A8" s="2066" t="s">
        <v>752</v>
      </c>
      <c r="B8" s="2067" t="s">
        <v>624</v>
      </c>
      <c r="C8" s="2067" t="s">
        <v>1446</v>
      </c>
      <c r="D8" s="2067" t="s">
        <v>1447</v>
      </c>
      <c r="E8" s="2067" t="s">
        <v>1033</v>
      </c>
      <c r="F8" s="2067" t="s">
        <v>625</v>
      </c>
      <c r="G8" s="2067" t="s">
        <v>2898</v>
      </c>
      <c r="H8" s="2067" t="s">
        <v>2899</v>
      </c>
      <c r="I8" s="2068" t="s">
        <v>2900</v>
      </c>
    </row>
    <row r="9" spans="1:9" ht="13.8" hidden="1">
      <c r="A9" s="743"/>
      <c r="B9" s="743"/>
      <c r="C9" s="743">
        <v>2007</v>
      </c>
      <c r="D9" s="743">
        <v>2008</v>
      </c>
      <c r="E9" s="743">
        <v>2022</v>
      </c>
      <c r="F9" s="743">
        <v>2016</v>
      </c>
      <c r="G9" s="743">
        <v>2010</v>
      </c>
      <c r="H9" s="743">
        <v>2011</v>
      </c>
      <c r="I9" s="1019">
        <v>2012</v>
      </c>
    </row>
    <row r="10" spans="1:9" ht="13.8">
      <c r="A10" s="1020"/>
      <c r="B10" s="1020"/>
      <c r="C10" s="2059"/>
      <c r="D10" s="2059"/>
      <c r="E10" s="2059"/>
      <c r="F10" s="2059"/>
      <c r="G10" s="2059"/>
      <c r="H10" s="2059"/>
      <c r="I10" s="2059"/>
    </row>
    <row r="11" spans="1:9" ht="13.8">
      <c r="A11" s="1020"/>
      <c r="B11" s="1020"/>
      <c r="C11" s="2059"/>
      <c r="D11" s="2059"/>
      <c r="E11" s="2059"/>
      <c r="F11" s="2059"/>
      <c r="G11" s="2059"/>
      <c r="H11" s="2059"/>
      <c r="I11" s="2059"/>
    </row>
    <row r="12" spans="1:9" ht="13.8">
      <c r="A12" s="1020"/>
      <c r="B12" s="1020"/>
      <c r="C12" s="2059"/>
      <c r="D12" s="2059"/>
      <c r="E12" s="2059"/>
      <c r="F12" s="2059"/>
      <c r="G12" s="2059"/>
      <c r="H12" s="2059"/>
      <c r="I12" s="2059"/>
    </row>
    <row r="13" spans="1:9" ht="13.8">
      <c r="A13" s="1020"/>
      <c r="B13" s="1020"/>
      <c r="C13" s="2059"/>
      <c r="D13" s="2059"/>
      <c r="E13" s="2059"/>
      <c r="F13" s="2059"/>
      <c r="G13" s="2059"/>
      <c r="H13" s="2059"/>
      <c r="I13" s="2059"/>
    </row>
    <row r="14" spans="1:9" ht="13.8">
      <c r="A14" s="1020"/>
      <c r="B14" s="1020"/>
      <c r="C14" s="2059"/>
      <c r="D14" s="2059"/>
      <c r="E14" s="2059"/>
      <c r="F14" s="2059"/>
      <c r="G14" s="2059"/>
      <c r="H14" s="2059"/>
      <c r="I14" s="2059"/>
    </row>
    <row r="15" spans="1:9" ht="13.8">
      <c r="A15" s="1020"/>
      <c r="B15" s="1020"/>
      <c r="C15" s="2059"/>
      <c r="D15" s="2059"/>
      <c r="E15" s="2059"/>
      <c r="F15" s="2059"/>
      <c r="G15" s="2059"/>
      <c r="H15" s="2059"/>
      <c r="I15" s="2059"/>
    </row>
    <row r="16" spans="1:9" ht="13.8">
      <c r="A16" s="1020"/>
      <c r="B16" s="1020"/>
      <c r="C16" s="2059"/>
      <c r="D16" s="2059"/>
      <c r="E16" s="2059"/>
      <c r="F16" s="2059"/>
      <c r="G16" s="2059"/>
      <c r="H16" s="2059"/>
      <c r="I16" s="2059"/>
    </row>
    <row r="17" spans="1:9" ht="13.8">
      <c r="A17" s="1020"/>
      <c r="B17" s="1020"/>
      <c r="C17" s="2059"/>
      <c r="D17" s="2059"/>
      <c r="E17" s="2059"/>
      <c r="F17" s="2059"/>
      <c r="G17" s="2059"/>
      <c r="H17" s="2059"/>
      <c r="I17" s="2059"/>
    </row>
    <row r="18" spans="1:9" ht="13.8">
      <c r="A18" s="1020"/>
      <c r="B18" s="1020"/>
      <c r="C18" s="2059"/>
      <c r="D18" s="2059"/>
      <c r="E18" s="2059"/>
      <c r="F18" s="2059"/>
      <c r="G18" s="2059"/>
      <c r="H18" s="2059"/>
      <c r="I18" s="2059"/>
    </row>
    <row r="19" spans="1:9" ht="13.8">
      <c r="A19" s="1020"/>
      <c r="B19" s="1020"/>
      <c r="C19" s="2059"/>
      <c r="D19" s="2059"/>
      <c r="E19" s="2059"/>
      <c r="F19" s="2059"/>
      <c r="G19" s="2059"/>
      <c r="H19" s="2059"/>
      <c r="I19" s="2059"/>
    </row>
    <row r="20" spans="1:9" ht="13.8">
      <c r="A20" s="1020"/>
      <c r="B20" s="1020"/>
      <c r="C20" s="2059"/>
      <c r="D20" s="2059"/>
      <c r="E20" s="2059"/>
      <c r="F20" s="2059"/>
      <c r="G20" s="2059"/>
      <c r="H20" s="2059"/>
      <c r="I20" s="2059"/>
    </row>
    <row r="21" spans="1:9" ht="13.8">
      <c r="A21" s="1020"/>
      <c r="B21" s="1020"/>
      <c r="C21" s="2059"/>
      <c r="D21" s="2059"/>
      <c r="E21" s="2059"/>
      <c r="F21" s="2059"/>
      <c r="G21" s="2059"/>
      <c r="H21" s="2059"/>
      <c r="I21" s="2059"/>
    </row>
    <row r="22" spans="1:9" ht="13.8">
      <c r="A22" s="1020"/>
      <c r="B22" s="1020"/>
      <c r="C22" s="2059"/>
      <c r="D22" s="2059"/>
      <c r="E22" s="2059"/>
      <c r="F22" s="2059"/>
      <c r="G22" s="2059"/>
      <c r="H22" s="2059"/>
      <c r="I22" s="2059"/>
    </row>
    <row r="23" spans="1:9" ht="13.8">
      <c r="A23" s="1020"/>
      <c r="B23" s="1020"/>
      <c r="C23" s="2059"/>
      <c r="D23" s="2059"/>
      <c r="E23" s="2059"/>
      <c r="F23" s="2059"/>
      <c r="G23" s="2059"/>
      <c r="H23" s="2059"/>
      <c r="I23" s="2059"/>
    </row>
    <row r="24" spans="1:9" ht="13.8">
      <c r="A24" s="1020"/>
      <c r="B24" s="1020"/>
      <c r="C24" s="1020"/>
      <c r="D24" s="1020"/>
      <c r="E24" s="1020"/>
      <c r="F24" s="1020"/>
      <c r="G24" s="1020"/>
      <c r="H24" s="747"/>
      <c r="I24" s="747"/>
    </row>
    <row r="25" spans="1:9" ht="13.8">
      <c r="A25" s="1020"/>
      <c r="B25" s="1020"/>
      <c r="C25" s="1020"/>
      <c r="D25" s="1020"/>
      <c r="E25" s="1020"/>
      <c r="F25" s="1020"/>
      <c r="G25" s="1020"/>
      <c r="H25" s="747"/>
      <c r="I25" s="747"/>
    </row>
    <row r="26" spans="1:9" ht="13.8">
      <c r="A26" s="1020"/>
      <c r="B26" s="1020"/>
      <c r="C26" s="1020"/>
      <c r="D26" s="1020"/>
      <c r="E26" s="1020"/>
      <c r="F26" s="1020"/>
      <c r="G26" s="1020"/>
      <c r="H26" s="747"/>
      <c r="I26" s="747"/>
    </row>
    <row r="27" spans="1:9" ht="13.8">
      <c r="A27" s="1020"/>
      <c r="B27" s="1020"/>
      <c r="C27" s="1020"/>
      <c r="D27" s="1020"/>
      <c r="E27" s="1020"/>
      <c r="F27" s="1020"/>
      <c r="G27" s="1020"/>
      <c r="H27" s="747"/>
      <c r="I27" s="747"/>
    </row>
    <row r="28" spans="1:9" ht="13.8">
      <c r="A28" s="1020"/>
      <c r="B28" s="1020"/>
      <c r="C28" s="1020"/>
      <c r="D28" s="1020"/>
      <c r="E28" s="1020"/>
      <c r="F28" s="1020"/>
      <c r="G28" s="1020"/>
      <c r="H28" s="747"/>
      <c r="I28" s="747"/>
    </row>
    <row r="29" spans="1:9" ht="13.8">
      <c r="A29" s="1020"/>
      <c r="B29" s="1020"/>
      <c r="C29" s="1020"/>
      <c r="D29" s="1020"/>
      <c r="E29" s="1020"/>
      <c r="F29" s="1020"/>
      <c r="G29" s="1020"/>
      <c r="H29" s="747"/>
      <c r="I29" s="747"/>
    </row>
    <row r="30" spans="1:9" ht="13.8">
      <c r="A30" s="1020"/>
      <c r="B30" s="1020"/>
      <c r="C30" s="1020"/>
      <c r="D30" s="1020"/>
      <c r="E30" s="1020"/>
      <c r="F30" s="1020"/>
      <c r="G30" s="1020"/>
      <c r="H30" s="747"/>
      <c r="I30" s="747"/>
    </row>
    <row r="31" spans="1:9" ht="13.8">
      <c r="A31" s="1020"/>
      <c r="B31" s="1020"/>
      <c r="C31" s="1020"/>
      <c r="D31" s="1020"/>
      <c r="E31" s="1020"/>
      <c r="F31" s="1020"/>
      <c r="G31" s="1020"/>
      <c r="H31" s="747"/>
      <c r="I31" s="747"/>
    </row>
    <row r="32" spans="1:9" ht="13.8">
      <c r="A32" s="1020"/>
      <c r="B32" s="1020"/>
      <c r="C32" s="1020"/>
      <c r="D32" s="1020"/>
      <c r="E32" s="1020"/>
      <c r="F32" s="1020"/>
      <c r="G32" s="1020"/>
      <c r="H32" s="747"/>
      <c r="I32" s="747"/>
    </row>
    <row r="33" spans="1:9" ht="13.8">
      <c r="A33" s="1020"/>
      <c r="B33" s="1020"/>
      <c r="C33" s="1020"/>
      <c r="D33" s="1020"/>
      <c r="E33" s="1020"/>
      <c r="F33" s="1020"/>
      <c r="G33" s="1020"/>
      <c r="H33" s="747"/>
      <c r="I33" s="747"/>
    </row>
    <row r="34" spans="1:9" ht="13.8">
      <c r="A34" s="1020"/>
      <c r="B34" s="1020"/>
      <c r="C34" s="1020"/>
      <c r="D34" s="1020"/>
      <c r="E34" s="1020"/>
      <c r="F34" s="1020"/>
      <c r="G34" s="1020"/>
      <c r="H34" s="747"/>
      <c r="I34" s="747"/>
    </row>
    <row r="35" spans="1:9" ht="13.8">
      <c r="A35" s="1020"/>
      <c r="B35" s="1020"/>
      <c r="C35" s="1020"/>
      <c r="D35" s="1020"/>
      <c r="E35" s="1020"/>
      <c r="F35" s="1020"/>
      <c r="G35" s="1020"/>
      <c r="H35" s="747"/>
      <c r="I35" s="747"/>
    </row>
    <row r="36" spans="1:9" ht="13.8">
      <c r="A36" s="1020"/>
      <c r="B36" s="1020"/>
      <c r="C36" s="1020"/>
      <c r="D36" s="1020"/>
      <c r="E36" s="1020"/>
      <c r="F36" s="1020"/>
      <c r="G36" s="1020"/>
      <c r="H36" s="747"/>
      <c r="I36" s="747"/>
    </row>
    <row r="37" spans="1:9" ht="13.8">
      <c r="A37" s="1020"/>
      <c r="B37" s="1020"/>
      <c r="C37" s="1020"/>
      <c r="D37" s="1020"/>
      <c r="E37" s="1020"/>
      <c r="F37" s="1020"/>
      <c r="G37" s="1020"/>
      <c r="H37" s="747"/>
      <c r="I37" s="747"/>
    </row>
    <row r="38" spans="1:9" ht="13.8">
      <c r="A38" s="1020"/>
      <c r="B38" s="1020"/>
      <c r="C38" s="1020"/>
      <c r="D38" s="1020"/>
      <c r="E38" s="1020"/>
      <c r="F38" s="1020"/>
      <c r="G38" s="1020"/>
      <c r="H38" s="747"/>
      <c r="I38" s="747"/>
    </row>
    <row r="39" spans="1:9" ht="13.8">
      <c r="A39" s="1020"/>
      <c r="B39" s="1020"/>
      <c r="C39" s="1020"/>
      <c r="D39" s="1020"/>
      <c r="E39" s="1020"/>
      <c r="F39" s="1020"/>
      <c r="G39" s="1020"/>
      <c r="H39" s="747"/>
      <c r="I39" s="747"/>
    </row>
    <row r="40" spans="1:9" ht="13.8">
      <c r="A40" s="1020"/>
      <c r="B40" s="1020"/>
      <c r="C40" s="1020"/>
      <c r="D40" s="1020"/>
      <c r="E40" s="1020"/>
      <c r="F40" s="1020"/>
      <c r="G40" s="1020"/>
      <c r="H40" s="747"/>
      <c r="I40" s="747"/>
    </row>
    <row r="41" spans="1:9" ht="13.8">
      <c r="A41" s="1020"/>
      <c r="B41" s="1020"/>
      <c r="C41" s="1020"/>
      <c r="D41" s="1020"/>
      <c r="E41" s="1020"/>
      <c r="F41" s="1020"/>
      <c r="G41" s="1020"/>
      <c r="H41" s="747"/>
      <c r="I41" s="747"/>
    </row>
    <row r="42" spans="1:9" ht="13.8">
      <c r="A42" s="1020"/>
      <c r="B42" s="1020"/>
      <c r="C42" s="1020"/>
      <c r="D42" s="1020"/>
      <c r="E42" s="1020"/>
      <c r="F42" s="1020"/>
      <c r="G42" s="1020"/>
      <c r="H42" s="747"/>
      <c r="I42" s="747"/>
    </row>
    <row r="43" spans="1:9" ht="13.8">
      <c r="A43" s="1020"/>
      <c r="B43" s="1020"/>
      <c r="C43" s="1020"/>
      <c r="D43" s="1020"/>
      <c r="E43" s="1020"/>
      <c r="F43" s="1020"/>
      <c r="G43" s="1020"/>
      <c r="H43" s="747"/>
      <c r="I43" s="747"/>
    </row>
    <row r="44" spans="1:9" ht="12.75" customHeight="1">
      <c r="A44" s="1020"/>
      <c r="B44" s="1020"/>
      <c r="C44" s="1020"/>
      <c r="D44" s="1020"/>
      <c r="E44" s="1020"/>
      <c r="F44" s="1020"/>
      <c r="G44" s="1020"/>
      <c r="H44" s="747"/>
      <c r="I44" s="747"/>
    </row>
    <row r="45" spans="1:9" ht="13.8">
      <c r="A45" s="183"/>
      <c r="B45" s="1021" t="s">
        <v>163</v>
      </c>
      <c r="C45" s="745">
        <f t="shared" ref="C45:I45" si="0">SUM(C10:C44)</f>
        <v>0</v>
      </c>
      <c r="D45" s="745">
        <f t="shared" si="0"/>
        <v>0</v>
      </c>
      <c r="E45" s="745">
        <f t="shared" si="0"/>
        <v>0</v>
      </c>
      <c r="F45" s="745">
        <f t="shared" si="0"/>
        <v>0</v>
      </c>
      <c r="G45" s="745">
        <f t="shared" si="0"/>
        <v>0</v>
      </c>
      <c r="H45" s="745">
        <f t="shared" si="0"/>
        <v>0</v>
      </c>
      <c r="I45" s="745">
        <f t="shared" si="0"/>
        <v>0</v>
      </c>
    </row>
    <row r="46" spans="1:9" ht="13.8">
      <c r="A46" s="720"/>
      <c r="B46" s="720"/>
      <c r="C46" s="743">
        <v>300</v>
      </c>
      <c r="D46" s="743">
        <v>301</v>
      </c>
      <c r="E46" s="743">
        <v>302</v>
      </c>
      <c r="F46" s="743">
        <v>303</v>
      </c>
      <c r="G46" s="743">
        <v>304</v>
      </c>
      <c r="H46" s="743">
        <v>305</v>
      </c>
      <c r="I46" s="1019">
        <v>306</v>
      </c>
    </row>
    <row r="47" spans="1:9" ht="13.8">
      <c r="A47" s="43"/>
      <c r="B47" s="720"/>
      <c r="C47" s="720"/>
      <c r="D47" s="720"/>
      <c r="E47" s="720"/>
      <c r="F47" s="720"/>
      <c r="G47" s="720"/>
      <c r="H47" s="720"/>
      <c r="I47" s="720"/>
    </row>
    <row r="48" spans="1:9" ht="13.8">
      <c r="A48" s="43"/>
      <c r="B48" s="720"/>
      <c r="C48" s="720"/>
      <c r="D48" s="720"/>
      <c r="E48" s="720"/>
      <c r="F48" s="720"/>
      <c r="G48" s="720"/>
      <c r="H48" s="720"/>
      <c r="I48" s="720"/>
    </row>
    <row r="49" spans="1:9" ht="13.8" hidden="1">
      <c r="A49" s="100" t="s">
        <v>316</v>
      </c>
      <c r="B49" s="720"/>
      <c r="C49" s="720"/>
      <c r="D49" s="720"/>
      <c r="E49" s="720"/>
      <c r="F49" s="720"/>
      <c r="G49" s="720"/>
      <c r="H49" s="720"/>
      <c r="I49" s="720"/>
    </row>
    <row r="50" spans="1:9" ht="13.8">
      <c r="A50" s="43"/>
      <c r="B50" s="720"/>
      <c r="C50" s="720"/>
      <c r="D50" s="720"/>
      <c r="E50" s="720"/>
      <c r="F50" s="720"/>
      <c r="G50" s="720"/>
      <c r="H50" s="720"/>
      <c r="I50" s="720"/>
    </row>
    <row r="51" spans="1:9" ht="13.8">
      <c r="A51" s="42" t="s">
        <v>1237</v>
      </c>
      <c r="B51" s="100"/>
      <c r="C51" s="100"/>
      <c r="D51" s="100"/>
      <c r="E51" s="100"/>
      <c r="F51" s="100"/>
      <c r="G51" s="100"/>
      <c r="H51" s="100"/>
      <c r="I51" s="100"/>
    </row>
    <row r="52" spans="1:9" ht="13.8" hidden="1">
      <c r="A52" s="814"/>
      <c r="B52" s="814"/>
      <c r="C52" s="814"/>
      <c r="D52" s="814"/>
      <c r="E52" s="814"/>
      <c r="F52" s="814"/>
      <c r="G52" s="814"/>
      <c r="H52" s="814"/>
      <c r="I52" s="814"/>
    </row>
    <row r="53" spans="1:9" ht="13.8" hidden="1">
      <c r="A53" s="720" t="s">
        <v>317</v>
      </c>
      <c r="B53" s="814"/>
      <c r="C53" s="814"/>
      <c r="D53" s="814"/>
      <c r="E53" s="814"/>
      <c r="F53" s="814"/>
      <c r="G53" s="814"/>
      <c r="H53" s="814"/>
      <c r="I53" s="814"/>
    </row>
    <row r="54" spans="1:9" ht="13.8">
      <c r="A54" s="720" t="s">
        <v>318</v>
      </c>
      <c r="B54" s="43"/>
      <c r="C54" s="43"/>
      <c r="D54" s="43"/>
      <c r="E54" s="43"/>
      <c r="F54" s="43"/>
      <c r="G54" s="43"/>
      <c r="H54" s="43"/>
      <c r="I54" s="43"/>
    </row>
    <row r="55" spans="1:9" ht="13.8">
      <c r="A55" s="720" t="s">
        <v>319</v>
      </c>
      <c r="B55" s="43"/>
      <c r="C55" s="43"/>
      <c r="D55" s="43"/>
      <c r="E55" s="43"/>
      <c r="F55" s="43"/>
      <c r="G55" s="43"/>
      <c r="H55" s="43"/>
      <c r="I55" s="43"/>
    </row>
    <row r="56" spans="1:9" ht="13.8" hidden="1">
      <c r="A56" s="720" t="s">
        <v>320</v>
      </c>
      <c r="B56" s="43"/>
      <c r="C56" s="43"/>
      <c r="D56" s="43"/>
      <c r="E56" s="43"/>
      <c r="F56" s="43"/>
      <c r="G56" s="43"/>
      <c r="H56" s="43"/>
      <c r="I56" s="43"/>
    </row>
    <row r="57" spans="1:9" ht="12.75" customHeight="1">
      <c r="A57" s="720" t="s">
        <v>938</v>
      </c>
      <c r="B57" s="43"/>
      <c r="C57" s="43"/>
      <c r="D57" s="43"/>
      <c r="E57" s="43"/>
      <c r="F57" s="43"/>
      <c r="G57" s="43"/>
      <c r="H57" s="43"/>
      <c r="I57" s="43"/>
    </row>
    <row r="58" spans="1:9" ht="13.8" hidden="1">
      <c r="A58" s="720" t="s">
        <v>1591</v>
      </c>
      <c r="B58" s="43"/>
      <c r="C58" s="43"/>
      <c r="D58" s="43"/>
      <c r="E58" s="43"/>
      <c r="F58" s="43"/>
      <c r="G58" s="43"/>
      <c r="H58" s="43"/>
      <c r="I58" s="43"/>
    </row>
  </sheetData>
  <sheetProtection password="C797" sheet="1" objects="1" scenarios="1"/>
  <protectedRanges>
    <protectedRange sqref="H11:I44 I10" name="Range2"/>
    <protectedRange sqref="A11:G44 A10:H10" name="Range1"/>
  </protectedRange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2"/>
  <sheetViews>
    <sheetView topLeftCell="A34" zoomScaleNormal="100" workbookViewId="0">
      <selection activeCell="J51" sqref="J51"/>
    </sheetView>
  </sheetViews>
  <sheetFormatPr defaultColWidth="0" defaultRowHeight="13.2" zeroHeight="1"/>
  <cols>
    <col min="1" max="1" width="9.33203125" style="69" customWidth="1"/>
    <col min="2" max="2" width="43.33203125" style="69" customWidth="1"/>
    <col min="3" max="3" width="5.6640625" style="69" customWidth="1"/>
    <col min="4" max="4" width="12.6640625" style="69" customWidth="1"/>
    <col min="5" max="5" width="4" style="69" customWidth="1"/>
    <col min="6" max="6" width="12.6640625" style="69" customWidth="1"/>
    <col min="7" max="7" width="5.6640625" style="69" customWidth="1"/>
    <col min="8" max="8" width="12.6640625" style="69" customWidth="1"/>
    <col min="9" max="9" width="8.33203125" style="69" customWidth="1"/>
    <col min="10" max="10" width="15.6640625" style="69" customWidth="1"/>
    <col min="11" max="11" width="9.109375" style="69" customWidth="1"/>
    <col min="12" max="255" width="0" style="69" hidden="1" customWidth="1"/>
    <col min="256" max="16384" width="0.109375" style="69" hidden="1"/>
  </cols>
  <sheetData>
    <row r="1" spans="1:11" ht="4.5" customHeight="1" thickBot="1">
      <c r="A1" s="3"/>
      <c r="B1" s="3"/>
      <c r="C1" s="3"/>
      <c r="D1" s="3"/>
      <c r="E1" s="3"/>
      <c r="F1" s="3"/>
      <c r="G1" s="3"/>
      <c r="H1" s="3"/>
      <c r="I1" s="3"/>
      <c r="J1" s="3"/>
      <c r="K1" s="3"/>
    </row>
    <row r="2" spans="1:11" ht="13.8" thickBot="1">
      <c r="A2" s="15" t="s">
        <v>637</v>
      </c>
      <c r="B2" s="3"/>
      <c r="C2" s="3"/>
      <c r="D2" s="3"/>
      <c r="E2" s="4" t="s">
        <v>166</v>
      </c>
      <c r="F2" s="3"/>
      <c r="G2" s="48"/>
      <c r="H2" s="49" t="str">
        <f>+'1 Summary'!G2</f>
        <v/>
      </c>
      <c r="I2" s="50"/>
      <c r="J2" s="62"/>
      <c r="K2" s="63"/>
    </row>
    <row r="3" spans="1:11" ht="18" thickBot="1">
      <c r="A3" s="44" t="s">
        <v>2901</v>
      </c>
      <c r="B3" s="3"/>
      <c r="C3" s="3"/>
      <c r="D3" s="3"/>
      <c r="E3" s="4" t="s">
        <v>165</v>
      </c>
      <c r="F3" s="3"/>
      <c r="G3" s="51"/>
      <c r="H3" s="146">
        <f>+'1 Summary'!G3</f>
        <v>0</v>
      </c>
      <c r="I3" s="24"/>
      <c r="J3" s="52"/>
      <c r="K3" s="53"/>
    </row>
    <row r="4" spans="1:11" ht="17.399999999999999">
      <c r="A4" s="44" t="s">
        <v>805</v>
      </c>
      <c r="B4" s="3"/>
      <c r="C4" s="3"/>
      <c r="D4" s="3"/>
      <c r="E4" s="3"/>
      <c r="F4" s="48"/>
      <c r="G4" s="48"/>
      <c r="H4" s="34"/>
      <c r="I4" s="34"/>
      <c r="J4" s="54"/>
      <c r="K4" s="8"/>
    </row>
    <row r="5" spans="1:11">
      <c r="A5" s="11"/>
      <c r="B5" s="3"/>
      <c r="C5" s="3"/>
      <c r="D5" s="3"/>
      <c r="E5" s="3"/>
      <c r="F5" s="48"/>
      <c r="G5" s="48"/>
      <c r="H5" s="34"/>
      <c r="I5" s="34"/>
      <c r="J5" s="54"/>
      <c r="K5" s="55"/>
    </row>
    <row r="6" spans="1:11">
      <c r="A6" s="3"/>
      <c r="B6" s="3"/>
      <c r="C6" s="3"/>
      <c r="D6" s="3"/>
      <c r="E6" s="3"/>
      <c r="F6" s="3"/>
      <c r="G6" s="3"/>
      <c r="H6" s="3"/>
      <c r="I6" s="3"/>
      <c r="J6" s="54"/>
      <c r="K6" s="8"/>
    </row>
    <row r="7" spans="1:11">
      <c r="A7" s="2071" t="s">
        <v>2902</v>
      </c>
      <c r="B7" s="2072" t="s">
        <v>2907</v>
      </c>
      <c r="C7" s="2072"/>
      <c r="D7" s="2072"/>
      <c r="E7" s="2072"/>
      <c r="F7" s="2070"/>
      <c r="G7" s="2070"/>
      <c r="H7" s="2070"/>
      <c r="I7" s="2070"/>
      <c r="J7" s="2077">
        <f>ROUND('Sch 11A Tax Revenue'!C45,0)</f>
        <v>0</v>
      </c>
      <c r="K7" s="8" t="str">
        <f>A7</f>
        <v>11.1.1</v>
      </c>
    </row>
    <row r="8" spans="1:11" ht="7.2" customHeight="1">
      <c r="A8" s="2071"/>
      <c r="B8" s="2072"/>
      <c r="C8" s="2072"/>
      <c r="D8" s="2072"/>
      <c r="E8" s="2073"/>
      <c r="F8" s="2070"/>
      <c r="G8" s="2070"/>
      <c r="H8" s="2070"/>
      <c r="I8" s="2070"/>
      <c r="J8" s="2076"/>
      <c r="K8" s="93" t="s">
        <v>805</v>
      </c>
    </row>
    <row r="9" spans="1:11">
      <c r="A9" s="2071" t="s">
        <v>2903</v>
      </c>
      <c r="B9" s="2072" t="s">
        <v>2908</v>
      </c>
      <c r="C9" s="2072"/>
      <c r="D9" s="2072"/>
      <c r="E9" s="2072"/>
      <c r="F9" s="2070"/>
      <c r="G9" s="2070"/>
      <c r="H9" s="2070"/>
      <c r="I9" s="2070"/>
      <c r="J9" s="2118">
        <f>ROUND('Sch 11A Tax Revenue'!D45,0)</f>
        <v>0</v>
      </c>
      <c r="K9" s="8" t="str">
        <f t="shared" ref="K9:K17" si="0">A9</f>
        <v>11.1.2</v>
      </c>
    </row>
    <row r="10" spans="1:11" ht="7.95" customHeight="1">
      <c r="A10" s="2071"/>
      <c r="B10" s="2072"/>
      <c r="C10" s="2072"/>
      <c r="D10" s="2072"/>
      <c r="E10" s="2072"/>
      <c r="F10" s="2070"/>
      <c r="G10" s="2070"/>
      <c r="H10" s="2070"/>
      <c r="I10" s="2070"/>
      <c r="J10" s="2070"/>
      <c r="K10" s="93" t="s">
        <v>805</v>
      </c>
    </row>
    <row r="11" spans="1:11">
      <c r="A11" s="2071" t="s">
        <v>2904</v>
      </c>
      <c r="B11" s="2072" t="s">
        <v>2910</v>
      </c>
      <c r="C11" s="2072"/>
      <c r="D11" s="2072"/>
      <c r="E11" s="2070"/>
      <c r="F11" s="2070"/>
      <c r="G11" s="2070"/>
      <c r="H11" s="2070"/>
      <c r="I11" s="2070"/>
      <c r="J11" s="2118">
        <f>ROUND('Sch 11A Tax Revenue'!E45,0)</f>
        <v>0</v>
      </c>
      <c r="K11" s="8" t="str">
        <f t="shared" si="0"/>
        <v>11.1.3</v>
      </c>
    </row>
    <row r="12" spans="1:11" ht="6.6" customHeight="1">
      <c r="A12" s="2071"/>
      <c r="B12" s="2072"/>
      <c r="C12" s="2072"/>
      <c r="D12" s="2075"/>
      <c r="E12" s="2070"/>
      <c r="F12" s="2070"/>
      <c r="G12" s="2070"/>
      <c r="H12" s="2070"/>
      <c r="I12" s="2073"/>
      <c r="J12" s="2076"/>
      <c r="K12" s="93" t="s">
        <v>805</v>
      </c>
    </row>
    <row r="13" spans="1:11">
      <c r="A13" s="2071" t="s">
        <v>2905</v>
      </c>
      <c r="B13" s="2072" t="s">
        <v>2912</v>
      </c>
      <c r="C13" s="2072"/>
      <c r="D13" s="2072"/>
      <c r="E13" s="2070"/>
      <c r="F13" s="2070"/>
      <c r="G13" s="2070"/>
      <c r="H13" s="2070"/>
      <c r="I13" s="2070"/>
      <c r="J13" s="2118">
        <f>ROUND('Sch 11A Tax Revenue'!F45,0)</f>
        <v>0</v>
      </c>
      <c r="K13" s="8" t="str">
        <f t="shared" si="0"/>
        <v>11.1.4</v>
      </c>
    </row>
    <row r="14" spans="1:11" ht="6" customHeight="1">
      <c r="A14" s="2071"/>
      <c r="B14" s="2072"/>
      <c r="C14" s="2072"/>
      <c r="D14" s="2072"/>
      <c r="E14" s="2070"/>
      <c r="F14" s="2070"/>
      <c r="G14" s="2070"/>
      <c r="H14" s="2070"/>
      <c r="I14" s="2070"/>
      <c r="J14" s="2070"/>
      <c r="K14" s="93" t="s">
        <v>805</v>
      </c>
    </row>
    <row r="15" spans="1:11">
      <c r="A15" s="2071" t="s">
        <v>2906</v>
      </c>
      <c r="B15" s="2072" t="s">
        <v>2914</v>
      </c>
      <c r="C15" s="2072"/>
      <c r="D15" s="2072"/>
      <c r="E15" s="2070"/>
      <c r="F15" s="2070"/>
      <c r="G15" s="2070"/>
      <c r="H15" s="2070"/>
      <c r="I15" s="2070"/>
      <c r="J15" s="2078">
        <v>0.38</v>
      </c>
      <c r="K15" s="8" t="str">
        <f t="shared" si="0"/>
        <v>11.1.5</v>
      </c>
    </row>
    <row r="16" spans="1:11" ht="7.95" customHeight="1">
      <c r="A16" s="2071"/>
      <c r="B16" s="2072"/>
      <c r="C16" s="2072"/>
      <c r="D16" s="2072"/>
      <c r="E16" s="2070"/>
      <c r="F16" s="2070"/>
      <c r="G16" s="2070"/>
      <c r="H16" s="2070"/>
      <c r="I16" s="2070"/>
      <c r="J16" s="2070"/>
      <c r="K16" s="93" t="s">
        <v>805</v>
      </c>
    </row>
    <row r="17" spans="1:11">
      <c r="A17" s="2071">
        <v>11.1</v>
      </c>
      <c r="B17" s="2074" t="s">
        <v>2915</v>
      </c>
      <c r="C17" s="2072"/>
      <c r="D17" s="2072"/>
      <c r="E17" s="2070"/>
      <c r="F17" s="2070"/>
      <c r="G17" s="2070"/>
      <c r="H17" s="2070"/>
      <c r="I17" s="2070"/>
      <c r="J17" s="2079">
        <f>ROUND(SUM(J7:J13)*J15,0)</f>
        <v>0</v>
      </c>
      <c r="K17" s="8">
        <f t="shared" si="0"/>
        <v>11.1</v>
      </c>
    </row>
    <row r="18" spans="1:11">
      <c r="A18" s="15"/>
      <c r="B18" s="22"/>
      <c r="C18" s="22"/>
      <c r="D18" s="22"/>
      <c r="E18" s="23"/>
      <c r="F18" s="3"/>
      <c r="G18" s="3"/>
      <c r="H18" s="3"/>
      <c r="I18" s="3"/>
      <c r="J18" s="54"/>
      <c r="K18" s="8"/>
    </row>
    <row r="19" spans="1:11">
      <c r="A19" s="15"/>
      <c r="B19" s="22"/>
      <c r="C19" s="22"/>
      <c r="D19" s="22"/>
      <c r="E19" s="23"/>
      <c r="F19" s="3"/>
      <c r="G19" s="3"/>
      <c r="H19" s="3"/>
      <c r="I19" s="3"/>
      <c r="J19" s="54"/>
      <c r="K19" s="8"/>
    </row>
    <row r="20" spans="1:11">
      <c r="A20" s="2081" t="s">
        <v>2394</v>
      </c>
      <c r="B20" s="2082" t="s">
        <v>2935</v>
      </c>
      <c r="C20" s="2082"/>
      <c r="D20" s="2082"/>
      <c r="E20" s="2082"/>
      <c r="F20" s="2080"/>
      <c r="G20" s="2080"/>
      <c r="H20" s="2080"/>
      <c r="I20" s="2080"/>
      <c r="J20" s="2087">
        <f>ROUND('Sch 11B Tax Revenue'!E13,0)</f>
        <v>0</v>
      </c>
      <c r="K20" s="8" t="str">
        <f>A20</f>
        <v>11.2.1</v>
      </c>
    </row>
    <row r="21" spans="1:11">
      <c r="A21" s="2081"/>
      <c r="B21" s="2082"/>
      <c r="C21" s="2082"/>
      <c r="D21" s="2082"/>
      <c r="E21" s="2083"/>
      <c r="F21" s="2080"/>
      <c r="G21" s="2080"/>
      <c r="H21" s="2080"/>
      <c r="I21" s="2080"/>
      <c r="J21" s="2086"/>
      <c r="K21" s="8"/>
    </row>
    <row r="22" spans="1:11">
      <c r="A22" s="2081" t="s">
        <v>2395</v>
      </c>
      <c r="B22" s="2082" t="s">
        <v>2936</v>
      </c>
      <c r="C22" s="2082"/>
      <c r="D22" s="2082"/>
      <c r="E22" s="2082"/>
      <c r="F22" s="2080"/>
      <c r="G22" s="2080"/>
      <c r="H22" s="2080"/>
      <c r="I22" s="2080"/>
      <c r="J22" s="2122">
        <f>ROUND('Sch 11B Tax Revenue'!F13,0)</f>
        <v>0</v>
      </c>
      <c r="K22" s="8" t="str">
        <f>A22</f>
        <v>11.2.2</v>
      </c>
    </row>
    <row r="23" spans="1:11">
      <c r="A23" s="2081"/>
      <c r="B23" s="2082"/>
      <c r="C23" s="2082"/>
      <c r="D23" s="2082"/>
      <c r="E23" s="2082"/>
      <c r="F23" s="2080"/>
      <c r="G23" s="2080"/>
      <c r="H23" s="2080"/>
      <c r="I23" s="2080"/>
      <c r="J23" s="2080"/>
      <c r="K23" s="8"/>
    </row>
    <row r="24" spans="1:11">
      <c r="A24" s="2081" t="s">
        <v>2909</v>
      </c>
      <c r="B24" s="2082" t="s">
        <v>2937</v>
      </c>
      <c r="C24" s="2082"/>
      <c r="D24" s="2082"/>
      <c r="E24" s="2080"/>
      <c r="F24" s="2080"/>
      <c r="G24" s="2080"/>
      <c r="H24" s="2080"/>
      <c r="I24" s="2080"/>
      <c r="J24" s="2122">
        <f>ROUND('Sch 11B Tax Revenue'!G13,0)</f>
        <v>0</v>
      </c>
      <c r="K24" s="8" t="str">
        <f>A24</f>
        <v>11.2.3</v>
      </c>
    </row>
    <row r="25" spans="1:11">
      <c r="A25" s="2081"/>
      <c r="B25" s="2082"/>
      <c r="C25" s="2082"/>
      <c r="D25" s="2085"/>
      <c r="E25" s="2080"/>
      <c r="F25" s="2080"/>
      <c r="G25" s="2080"/>
      <c r="H25" s="2080"/>
      <c r="I25" s="2083"/>
      <c r="J25" s="2086"/>
      <c r="K25" s="8"/>
    </row>
    <row r="26" spans="1:11">
      <c r="A26" s="2081" t="s">
        <v>2911</v>
      </c>
      <c r="B26" s="2082" t="s">
        <v>2938</v>
      </c>
      <c r="C26" s="2082"/>
      <c r="D26" s="2082"/>
      <c r="E26" s="2080"/>
      <c r="F26" s="2080"/>
      <c r="G26" s="2080"/>
      <c r="H26" s="2080"/>
      <c r="I26" s="2080"/>
      <c r="J26" s="2122">
        <f>ROUND('Sch 11B Tax Revenue'!H13,0)</f>
        <v>0</v>
      </c>
      <c r="K26" s="8" t="str">
        <f>A26</f>
        <v>11.2.4</v>
      </c>
    </row>
    <row r="27" spans="1:11">
      <c r="A27" s="2081"/>
      <c r="B27" s="2082"/>
      <c r="C27" s="2082"/>
      <c r="D27" s="2082"/>
      <c r="E27" s="2080"/>
      <c r="F27" s="2080"/>
      <c r="G27" s="2080"/>
      <c r="H27" s="2080"/>
      <c r="I27" s="2080"/>
      <c r="J27" s="2080"/>
      <c r="K27" s="8"/>
    </row>
    <row r="28" spans="1:11">
      <c r="A28" s="2081" t="s">
        <v>2913</v>
      </c>
      <c r="B28" s="2082" t="s">
        <v>2939</v>
      </c>
      <c r="C28" s="2082"/>
      <c r="D28" s="2082"/>
      <c r="E28" s="2080"/>
      <c r="F28" s="2080"/>
      <c r="G28" s="2080"/>
      <c r="H28" s="2080"/>
      <c r="I28" s="2080"/>
      <c r="J28" s="2088">
        <v>0.62</v>
      </c>
      <c r="K28" s="8" t="str">
        <f>A28</f>
        <v>11.2.5</v>
      </c>
    </row>
    <row r="29" spans="1:11">
      <c r="A29" s="2081"/>
      <c r="B29" s="2082"/>
      <c r="C29" s="2082"/>
      <c r="D29" s="2082"/>
      <c r="E29" s="2080"/>
      <c r="F29" s="2080"/>
      <c r="G29" s="2080"/>
      <c r="H29" s="2080"/>
      <c r="I29" s="2080"/>
      <c r="J29" s="2080"/>
      <c r="K29" s="8"/>
    </row>
    <row r="30" spans="1:11">
      <c r="A30" s="2081">
        <v>11.2</v>
      </c>
      <c r="B30" s="2084" t="s">
        <v>2940</v>
      </c>
      <c r="C30" s="2082"/>
      <c r="D30" s="2082"/>
      <c r="E30" s="2080"/>
      <c r="F30" s="2080"/>
      <c r="G30" s="2080"/>
      <c r="H30" s="2080"/>
      <c r="I30" s="2080"/>
      <c r="J30" s="2124">
        <f>ROUND(SUM(J20:J26)*J28,0)</f>
        <v>0</v>
      </c>
      <c r="K30" s="8">
        <f>A30</f>
        <v>11.2</v>
      </c>
    </row>
    <row r="31" spans="1:11">
      <c r="A31" s="15"/>
      <c r="B31" s="22"/>
      <c r="C31" s="22"/>
      <c r="D31" s="22"/>
      <c r="E31" s="22"/>
      <c r="F31" s="3"/>
      <c r="G31" s="3"/>
      <c r="H31" s="3"/>
      <c r="I31" s="3"/>
      <c r="J31" s="52"/>
      <c r="K31" s="8"/>
    </row>
    <row r="32" spans="1:11">
      <c r="A32" s="2090">
        <v>11.3</v>
      </c>
      <c r="B32" s="2092" t="s">
        <v>2898</v>
      </c>
      <c r="C32" s="2092"/>
      <c r="D32" s="2092"/>
      <c r="E32" s="2089"/>
      <c r="F32" s="2089"/>
      <c r="G32" s="2089"/>
      <c r="H32" s="2089"/>
      <c r="I32" s="2089"/>
      <c r="J32" s="2122">
        <f>ROUND('Sch 11A Tax Revenue'!G45,0)</f>
        <v>0</v>
      </c>
      <c r="K32" s="8">
        <f>A32</f>
        <v>11.3</v>
      </c>
    </row>
    <row r="33" spans="1:11">
      <c r="A33" s="2090"/>
      <c r="B33" s="2092"/>
      <c r="C33" s="2092"/>
      <c r="D33" s="2092"/>
      <c r="E33" s="2089"/>
      <c r="F33" s="2089"/>
      <c r="G33" s="2089"/>
      <c r="H33" s="2089"/>
      <c r="I33" s="2089"/>
      <c r="J33" s="2094"/>
      <c r="K33" s="8"/>
    </row>
    <row r="34" spans="1:11">
      <c r="A34" s="2090">
        <v>11.4</v>
      </c>
      <c r="B34" s="2092" t="s">
        <v>2899</v>
      </c>
      <c r="C34" s="2092"/>
      <c r="D34" s="2092"/>
      <c r="E34" s="2089"/>
      <c r="F34" s="2089"/>
      <c r="G34" s="2089"/>
      <c r="H34" s="2089"/>
      <c r="I34" s="2089"/>
      <c r="J34" s="2122">
        <f>ROUND('Sch 11A Tax Revenue'!H45,0)</f>
        <v>0</v>
      </c>
      <c r="K34" s="8">
        <f>A34</f>
        <v>11.4</v>
      </c>
    </row>
    <row r="35" spans="1:11">
      <c r="A35" s="2090"/>
      <c r="B35" s="2092"/>
      <c r="C35" s="2092"/>
      <c r="D35" s="2092"/>
      <c r="E35" s="2089"/>
      <c r="F35" s="2089"/>
      <c r="G35" s="2089"/>
      <c r="H35" s="2089"/>
      <c r="I35" s="2089"/>
      <c r="J35" s="2091"/>
      <c r="K35" s="8"/>
    </row>
    <row r="36" spans="1:11">
      <c r="A36" s="2090">
        <v>11.5</v>
      </c>
      <c r="B36" s="2092" t="s">
        <v>2900</v>
      </c>
      <c r="C36" s="2092"/>
      <c r="D36" s="2092"/>
      <c r="E36" s="2089"/>
      <c r="F36" s="2089"/>
      <c r="G36" s="2089"/>
      <c r="H36" s="2089"/>
      <c r="I36" s="2089"/>
      <c r="J36" s="2122">
        <f>ROUND('Sch 11A Tax Revenue'!I45,0)</f>
        <v>0</v>
      </c>
      <c r="K36" s="8">
        <f>A36</f>
        <v>11.5</v>
      </c>
    </row>
    <row r="37" spans="1:11">
      <c r="A37" s="2090"/>
      <c r="B37" s="2092"/>
      <c r="C37" s="2092"/>
      <c r="D37" s="2092"/>
      <c r="E37" s="2089"/>
      <c r="F37" s="2089"/>
      <c r="G37" s="2089"/>
      <c r="H37" s="2089"/>
      <c r="I37" s="2089"/>
      <c r="J37" s="2091"/>
      <c r="K37" s="93" t="s">
        <v>805</v>
      </c>
    </row>
    <row r="38" spans="1:11">
      <c r="A38" s="2090">
        <v>11.6</v>
      </c>
      <c r="B38" s="2093" t="s">
        <v>2916</v>
      </c>
      <c r="C38" s="2092"/>
      <c r="D38" s="2092"/>
      <c r="E38" s="2089"/>
      <c r="F38" s="2089"/>
      <c r="G38" s="2089"/>
      <c r="H38" s="2089"/>
      <c r="I38" s="2089"/>
      <c r="J38" s="2095">
        <f>+J17+J30+J32-J34-J36</f>
        <v>0</v>
      </c>
      <c r="K38" s="8">
        <f>A38</f>
        <v>11.6</v>
      </c>
    </row>
    <row r="39" spans="1:11">
      <c r="A39" s="2090"/>
      <c r="B39" s="2092" t="s">
        <v>2917</v>
      </c>
      <c r="C39" s="2092"/>
      <c r="D39" s="2092"/>
      <c r="E39" s="2089"/>
      <c r="F39" s="2089"/>
      <c r="G39" s="2089"/>
      <c r="H39" s="2089"/>
      <c r="I39" s="2089"/>
      <c r="J39" s="2091"/>
      <c r="K39" s="8"/>
    </row>
    <row r="40" spans="1:11">
      <c r="A40" s="2090"/>
      <c r="B40" s="2092"/>
      <c r="C40" s="2092"/>
      <c r="D40" s="2092"/>
      <c r="E40" s="2089"/>
      <c r="F40" s="2089"/>
      <c r="G40" s="2089"/>
      <c r="H40" s="2089"/>
      <c r="I40" s="2089"/>
      <c r="J40" s="2091"/>
      <c r="K40" s="8"/>
    </row>
    <row r="41" spans="1:11">
      <c r="A41" s="2101" t="s">
        <v>2918</v>
      </c>
      <c r="B41" s="2105" t="s">
        <v>2933</v>
      </c>
      <c r="C41" s="2105"/>
      <c r="D41" s="2105"/>
      <c r="E41" s="2097"/>
      <c r="F41" s="2097"/>
      <c r="G41" s="2097"/>
      <c r="H41" s="2097"/>
      <c r="I41" s="2097"/>
      <c r="J41" s="2109">
        <f>+J57</f>
        <v>0</v>
      </c>
      <c r="K41" s="8" t="str">
        <f>A41</f>
        <v>11.6.1</v>
      </c>
    </row>
    <row r="42" spans="1:11">
      <c r="A42" s="2101"/>
      <c r="B42" s="2106"/>
      <c r="C42" s="2105"/>
      <c r="D42" s="2105"/>
      <c r="E42" s="2097"/>
      <c r="F42" s="2097"/>
      <c r="G42" s="2097"/>
      <c r="H42" s="2097"/>
      <c r="I42" s="2097"/>
      <c r="J42" s="2103"/>
      <c r="K42" s="2097"/>
    </row>
    <row r="43" spans="1:11">
      <c r="A43" s="2101">
        <v>11.7</v>
      </c>
      <c r="B43" s="2105" t="s">
        <v>735</v>
      </c>
      <c r="C43" s="2105"/>
      <c r="D43" s="2110"/>
      <c r="E43" s="2099"/>
      <c r="F43" s="2097"/>
      <c r="G43" s="2097"/>
      <c r="H43" s="2097"/>
      <c r="I43" s="2112">
        <v>150001</v>
      </c>
      <c r="J43" s="2111"/>
      <c r="K43" s="8">
        <f>A43</f>
        <v>11.7</v>
      </c>
    </row>
    <row r="44" spans="1:11">
      <c r="A44" s="2101"/>
      <c r="B44" s="2106"/>
      <c r="C44" s="2105"/>
      <c r="D44" s="2105"/>
      <c r="E44" s="2097"/>
      <c r="F44" s="2097"/>
      <c r="G44" s="2097"/>
      <c r="H44" s="2097"/>
      <c r="I44" s="2097"/>
      <c r="J44" s="2103"/>
      <c r="K44" s="2097"/>
    </row>
    <row r="45" spans="1:11">
      <c r="A45" s="2104"/>
      <c r="B45" s="2105"/>
      <c r="C45" s="2102"/>
      <c r="D45" s="2113"/>
      <c r="E45" s="2099"/>
      <c r="F45" s="2097"/>
      <c r="G45" s="2097"/>
      <c r="H45" s="2097"/>
      <c r="I45" s="2097"/>
      <c r="J45" s="2113"/>
      <c r="K45" s="2100"/>
    </row>
    <row r="46" spans="1:11" ht="17.399999999999999">
      <c r="A46" s="2101">
        <v>11.8</v>
      </c>
      <c r="B46" s="2098" t="s">
        <v>736</v>
      </c>
      <c r="C46" s="2102"/>
      <c r="D46" s="2114"/>
      <c r="E46" s="2099"/>
      <c r="F46" s="2097"/>
      <c r="G46" s="2097"/>
      <c r="H46" s="2097"/>
      <c r="I46" s="2097"/>
      <c r="J46" s="2116">
        <f>+J38-J43</f>
        <v>0</v>
      </c>
      <c r="K46" s="8">
        <f>A46</f>
        <v>11.8</v>
      </c>
    </row>
    <row r="47" spans="1:11">
      <c r="A47" s="2104"/>
      <c r="B47" s="2107" t="s">
        <v>2919</v>
      </c>
      <c r="C47" s="2097"/>
      <c r="D47" s="2097"/>
      <c r="E47" s="2097"/>
      <c r="F47" s="2097"/>
      <c r="G47" s="2097"/>
      <c r="H47" s="2097"/>
      <c r="I47" s="2102"/>
      <c r="J47" s="2102"/>
      <c r="K47" s="2102"/>
    </row>
    <row r="48" spans="1:11">
      <c r="A48" s="2097"/>
      <c r="B48" s="2097"/>
      <c r="C48" s="2097"/>
      <c r="D48" s="2097"/>
      <c r="E48" s="2097"/>
      <c r="F48" s="2097"/>
      <c r="G48" s="2097"/>
      <c r="H48" s="2097"/>
      <c r="I48" s="2097"/>
      <c r="J48" s="2108"/>
      <c r="K48" s="2099"/>
    </row>
    <row r="49" spans="1:11" ht="17.399999999999999">
      <c r="A49" s="2097"/>
      <c r="B49" s="2098" t="s">
        <v>2934</v>
      </c>
      <c r="C49" s="2097"/>
      <c r="D49" s="2097"/>
      <c r="E49" s="2097"/>
      <c r="F49" s="2097"/>
      <c r="G49" s="2097"/>
      <c r="H49" s="2097"/>
      <c r="I49" s="2097"/>
      <c r="J49" s="2108"/>
      <c r="K49" s="2099"/>
    </row>
    <row r="50" spans="1:11">
      <c r="A50" s="2097"/>
      <c r="B50" s="2097"/>
      <c r="C50" s="2097"/>
      <c r="D50" s="2097"/>
      <c r="E50" s="2097"/>
      <c r="F50" s="2097"/>
      <c r="G50" s="2097"/>
      <c r="H50" s="2097"/>
      <c r="I50" s="2097"/>
      <c r="J50" s="2108"/>
      <c r="K50" s="2099"/>
    </row>
    <row r="51" spans="1:11">
      <c r="A51" s="2101" t="s">
        <v>2920</v>
      </c>
      <c r="B51" s="2104" t="s">
        <v>2921</v>
      </c>
      <c r="C51" s="2097"/>
      <c r="D51" s="2097"/>
      <c r="E51" s="2097"/>
      <c r="F51" s="2097"/>
      <c r="G51" s="2097"/>
      <c r="H51" s="2097"/>
      <c r="I51" s="2097"/>
      <c r="J51" s="2109">
        <f>IF($H$3=0,0,VLOOKUP($H$3,Tables!$A$5:$BC$8,55,FALSE))</f>
        <v>0</v>
      </c>
      <c r="K51" s="8" t="str">
        <f>A51</f>
        <v>11A.1</v>
      </c>
    </row>
    <row r="52" spans="1:11">
      <c r="A52" s="2101"/>
      <c r="B52" s="2097"/>
      <c r="C52" s="2097"/>
      <c r="D52" s="2097"/>
      <c r="E52" s="2097"/>
      <c r="F52" s="2097"/>
      <c r="G52" s="2097"/>
      <c r="H52" s="2097"/>
      <c r="I52" s="2097"/>
      <c r="J52" s="2108"/>
      <c r="K52" s="2099"/>
    </row>
    <row r="53" spans="1:11">
      <c r="A53" s="2101" t="s">
        <v>2922</v>
      </c>
      <c r="B53" s="2097" t="s">
        <v>2923</v>
      </c>
      <c r="C53" s="2097"/>
      <c r="D53" s="2097"/>
      <c r="E53" s="2097"/>
      <c r="F53" s="2097"/>
      <c r="G53" s="2097"/>
      <c r="H53" s="2097"/>
      <c r="I53" s="2097"/>
      <c r="J53" s="2109">
        <f>ROUND(SUM(J7:J13),0)</f>
        <v>0</v>
      </c>
      <c r="K53" s="8" t="str">
        <f>A53</f>
        <v>11A.2</v>
      </c>
    </row>
    <row r="54" spans="1:11">
      <c r="A54" s="2101"/>
      <c r="B54" s="2097"/>
      <c r="C54" s="2097"/>
      <c r="D54" s="2097"/>
      <c r="E54" s="2097"/>
      <c r="F54" s="2097"/>
      <c r="G54" s="2097"/>
      <c r="H54" s="2097"/>
      <c r="I54" s="2097"/>
      <c r="J54" s="2108"/>
      <c r="K54" s="2099"/>
    </row>
    <row r="55" spans="1:11">
      <c r="A55" s="2101" t="s">
        <v>2924</v>
      </c>
      <c r="B55" s="2097" t="s">
        <v>2925</v>
      </c>
      <c r="C55" s="2097"/>
      <c r="D55" s="2097"/>
      <c r="E55" s="2097"/>
      <c r="F55" s="2097"/>
      <c r="G55" s="2097"/>
      <c r="H55" s="2097"/>
      <c r="I55" s="2097"/>
      <c r="J55" s="2109">
        <f>+_GoBack-J53</f>
        <v>0</v>
      </c>
      <c r="K55" s="8" t="str">
        <f>A55</f>
        <v>11A.3</v>
      </c>
    </row>
    <row r="56" spans="1:11">
      <c r="A56" s="2101"/>
      <c r="B56" s="2097" t="s">
        <v>2926</v>
      </c>
      <c r="C56" s="2097"/>
      <c r="D56" s="2097"/>
      <c r="E56" s="2097"/>
      <c r="F56" s="2097"/>
      <c r="G56" s="2097"/>
      <c r="H56" s="2097"/>
      <c r="I56" s="2097"/>
      <c r="J56" s="2108"/>
      <c r="K56" s="2099"/>
    </row>
    <row r="57" spans="1:11">
      <c r="A57" s="2101" t="s">
        <v>2927</v>
      </c>
      <c r="B57" s="2104" t="s">
        <v>2933</v>
      </c>
      <c r="C57" s="2097"/>
      <c r="D57" s="2097"/>
      <c r="E57" s="2097"/>
      <c r="F57" s="2097"/>
      <c r="G57" s="2097"/>
      <c r="H57" s="2097"/>
      <c r="I57" s="2097"/>
      <c r="J57" s="2115">
        <f>ROUND(J55*62%,0)</f>
        <v>0</v>
      </c>
      <c r="K57" s="8" t="str">
        <f>A57</f>
        <v>11A.4</v>
      </c>
    </row>
    <row r="58" spans="1:11">
      <c r="A58" s="2101" t="s">
        <v>805</v>
      </c>
      <c r="B58" s="2097" t="s">
        <v>2928</v>
      </c>
      <c r="C58" s="2097"/>
      <c r="D58" s="2097"/>
      <c r="E58" s="2099"/>
      <c r="F58" s="2097"/>
      <c r="G58" s="2097"/>
      <c r="H58" s="2097"/>
      <c r="I58" s="2097"/>
      <c r="J58" s="2108"/>
      <c r="K58" s="2097"/>
    </row>
    <row r="59" spans="1:11">
      <c r="A59" s="2097"/>
      <c r="B59" s="2097"/>
      <c r="C59" s="2097"/>
      <c r="D59" s="2097"/>
      <c r="E59" s="2097"/>
      <c r="F59" s="2097"/>
      <c r="G59" s="2097"/>
      <c r="H59" s="2097"/>
      <c r="I59" s="2097"/>
      <c r="J59" s="2097"/>
      <c r="K59" s="2097"/>
    </row>
    <row r="60" spans="1:11">
      <c r="A60" s="2096" t="s">
        <v>2929</v>
      </c>
      <c r="B60" s="2104" t="s">
        <v>2930</v>
      </c>
      <c r="C60" s="2097"/>
      <c r="D60" s="2097"/>
      <c r="E60" s="2097"/>
      <c r="F60" s="2097"/>
      <c r="G60" s="2097"/>
      <c r="H60" s="2097"/>
      <c r="I60" s="2097"/>
      <c r="J60" s="2097"/>
      <c r="K60" s="2097"/>
    </row>
    <row r="61" spans="1:11">
      <c r="A61" s="2096" t="s">
        <v>2931</v>
      </c>
      <c r="B61" s="2104" t="s">
        <v>2932</v>
      </c>
      <c r="C61" s="2097"/>
      <c r="D61" s="2097"/>
      <c r="E61" s="2097"/>
      <c r="F61" s="2097"/>
      <c r="G61" s="2097"/>
      <c r="H61" s="2097"/>
      <c r="I61" s="2097"/>
      <c r="J61" s="2097"/>
      <c r="K61" s="2097"/>
    </row>
    <row r="62" spans="1:11">
      <c r="A62" s="3"/>
      <c r="B62" s="3"/>
      <c r="C62" s="3"/>
      <c r="D62" s="3"/>
      <c r="E62" s="3"/>
      <c r="F62" s="3"/>
      <c r="G62" s="3"/>
      <c r="H62" s="3"/>
      <c r="I62" s="3"/>
      <c r="J62" s="3"/>
      <c r="K62" s="3"/>
    </row>
  </sheetData>
  <sheetProtection password="C797" sheet="1" objects="1" scenarios="1"/>
  <protectedRanges>
    <protectedRange sqref="J54" name="Range2"/>
    <protectedRange sqref="J10" name="Range1"/>
  </protectedRanges>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4"/>
  <sheetViews>
    <sheetView workbookViewId="0">
      <selection activeCell="E19" sqref="E19:H19"/>
    </sheetView>
  </sheetViews>
  <sheetFormatPr defaultRowHeight="13.2"/>
  <cols>
    <col min="1" max="1" width="5.6640625" customWidth="1"/>
    <col min="2" max="8" width="14.44140625" customWidth="1"/>
    <col min="9" max="9" width="16.33203125" customWidth="1"/>
    <col min="10" max="10" width="5.6640625" customWidth="1"/>
  </cols>
  <sheetData>
    <row r="1" spans="1:29" ht="13.8" thickBot="1">
      <c r="A1" s="3"/>
      <c r="B1" s="3"/>
      <c r="C1" s="3"/>
      <c r="D1" s="3"/>
      <c r="E1" s="3"/>
      <c r="F1" s="3"/>
      <c r="G1" s="3"/>
      <c r="H1" s="3"/>
      <c r="I1" s="3"/>
      <c r="J1" s="3"/>
      <c r="K1" s="1909"/>
      <c r="L1" s="1909"/>
      <c r="M1" s="1909"/>
      <c r="N1" s="1909"/>
      <c r="O1" s="1909"/>
      <c r="P1" s="1909"/>
      <c r="Q1" s="1909"/>
      <c r="R1" s="1909"/>
      <c r="S1" s="1909"/>
      <c r="T1" s="1909"/>
      <c r="U1" s="1909"/>
      <c r="V1" s="1909"/>
      <c r="W1" s="1909"/>
      <c r="X1" s="1909"/>
      <c r="Y1" s="1909"/>
      <c r="Z1" s="1909"/>
      <c r="AA1" s="1909"/>
      <c r="AB1" s="1909"/>
      <c r="AC1" s="1909"/>
    </row>
    <row r="2" spans="1:29" ht="13.8" thickBot="1">
      <c r="A2" s="3"/>
      <c r="B2" s="18" t="s">
        <v>1926</v>
      </c>
      <c r="C2" s="1"/>
      <c r="D2" s="3"/>
      <c r="E2" s="3"/>
      <c r="F2" s="149" t="s">
        <v>166</v>
      </c>
      <c r="G2" s="3"/>
      <c r="H2" s="1992" t="str">
        <f>'1 Summary'!G2</f>
        <v/>
      </c>
      <c r="I2" s="1929"/>
      <c r="J2" s="16"/>
      <c r="K2" s="1909"/>
      <c r="L2" s="1909"/>
      <c r="M2" s="1909"/>
      <c r="N2" s="1909"/>
      <c r="O2" s="1909"/>
      <c r="P2" s="1909"/>
      <c r="Q2" s="1909"/>
      <c r="R2" s="1909"/>
      <c r="S2" s="1909"/>
      <c r="T2" s="1909"/>
      <c r="U2" s="1909"/>
      <c r="V2" s="1909"/>
      <c r="W2" s="1909"/>
      <c r="X2" s="1909"/>
      <c r="Y2" s="1909"/>
      <c r="Z2" s="1909"/>
      <c r="AA2" s="1909"/>
      <c r="AB2" s="1909"/>
      <c r="AC2" s="1909"/>
    </row>
    <row r="3" spans="1:29" ht="13.8" thickBot="1">
      <c r="A3" s="3"/>
      <c r="B3" s="18"/>
      <c r="C3" s="1"/>
      <c r="D3" s="3"/>
      <c r="E3" s="3"/>
      <c r="F3" s="149" t="s">
        <v>165</v>
      </c>
      <c r="G3" s="3"/>
      <c r="H3" s="1931">
        <f>'1 Summary'!G3</f>
        <v>0</v>
      </c>
      <c r="I3" s="3"/>
      <c r="J3" s="3"/>
      <c r="K3" s="1909"/>
      <c r="L3" s="1909"/>
      <c r="M3" s="1909"/>
      <c r="N3" s="1909"/>
      <c r="O3" s="1909"/>
      <c r="P3" s="1909"/>
      <c r="Q3" s="1909"/>
      <c r="R3" s="1909"/>
      <c r="S3" s="1909"/>
      <c r="T3" s="1909"/>
      <c r="U3" s="1909"/>
      <c r="V3" s="1909"/>
      <c r="W3" s="1909"/>
      <c r="X3" s="1909"/>
      <c r="Y3" s="1909"/>
      <c r="Z3" s="1909"/>
      <c r="AA3" s="1909"/>
      <c r="AB3" s="1909"/>
      <c r="AC3" s="1909"/>
    </row>
    <row r="4" spans="1:29" ht="17.399999999999999">
      <c r="A4" s="3"/>
      <c r="B4" s="6"/>
      <c r="C4" s="6"/>
      <c r="D4" s="3"/>
      <c r="E4" s="3"/>
      <c r="F4" s="3"/>
      <c r="G4" s="3"/>
      <c r="H4" s="3"/>
      <c r="I4" s="3"/>
      <c r="J4" s="3"/>
      <c r="K4" s="1909"/>
      <c r="L4" s="1909"/>
      <c r="M4" s="1909"/>
      <c r="N4" s="1909"/>
      <c r="O4" s="1909"/>
      <c r="P4" s="1909"/>
      <c r="Q4" s="1909"/>
      <c r="R4" s="1909"/>
      <c r="S4" s="1909"/>
      <c r="T4" s="1909"/>
      <c r="U4" s="1909"/>
      <c r="V4" s="1909"/>
      <c r="W4" s="1909"/>
      <c r="X4" s="1909"/>
      <c r="Y4" s="1909"/>
      <c r="Z4" s="1909"/>
      <c r="AA4" s="1909"/>
      <c r="AB4" s="1909"/>
      <c r="AC4" s="1909"/>
    </row>
    <row r="5" spans="1:29" ht="17.399999999999999">
      <c r="A5" s="3"/>
      <c r="B5" s="6" t="s">
        <v>2949</v>
      </c>
      <c r="C5" s="6"/>
      <c r="D5" s="3"/>
      <c r="E5" s="3"/>
      <c r="F5" s="3"/>
      <c r="G5" s="1993"/>
      <c r="H5" s="3"/>
      <c r="I5" s="1994"/>
      <c r="J5" s="3"/>
      <c r="K5" s="1909"/>
      <c r="L5" s="1909"/>
      <c r="M5" s="1909"/>
      <c r="N5" s="1909"/>
      <c r="O5" s="1909"/>
      <c r="P5" s="1909"/>
      <c r="Q5" s="1909"/>
      <c r="R5" s="1909"/>
      <c r="S5" s="1909"/>
      <c r="T5" s="1909"/>
      <c r="U5" s="1909"/>
      <c r="V5" s="1909"/>
      <c r="W5" s="1909"/>
      <c r="X5" s="1909"/>
      <c r="Y5" s="1909"/>
      <c r="Z5" s="1909"/>
      <c r="AA5" s="1909"/>
      <c r="AB5" s="1909"/>
      <c r="AC5" s="1909"/>
    </row>
    <row r="6" spans="1:29">
      <c r="A6" s="3"/>
      <c r="B6" s="1995" t="s">
        <v>1237</v>
      </c>
      <c r="C6" s="1"/>
      <c r="D6" s="3"/>
      <c r="E6" s="3"/>
      <c r="F6" s="3"/>
      <c r="G6" s="1993"/>
      <c r="H6" s="3"/>
      <c r="I6" s="1994"/>
      <c r="J6" s="3"/>
      <c r="K6" s="1909"/>
      <c r="L6" s="1909"/>
      <c r="M6" s="1909"/>
      <c r="N6" s="1909"/>
      <c r="O6" s="1909"/>
      <c r="P6" s="1909"/>
      <c r="Q6" s="1909"/>
      <c r="R6" s="1909"/>
      <c r="S6" s="1909"/>
      <c r="T6" s="1909"/>
      <c r="U6" s="1909"/>
      <c r="V6" s="1909"/>
      <c r="W6" s="1909"/>
      <c r="X6" s="1909"/>
      <c r="Y6" s="1909"/>
      <c r="Z6" s="1909"/>
      <c r="AA6" s="1909"/>
      <c r="AB6" s="1909"/>
      <c r="AC6" s="1909"/>
    </row>
    <row r="7" spans="1:29">
      <c r="A7" s="3"/>
      <c r="B7" s="1996" t="s">
        <v>318</v>
      </c>
      <c r="C7" s="23"/>
      <c r="D7" s="3"/>
      <c r="E7" s="3"/>
      <c r="F7" s="3"/>
      <c r="G7" s="1993"/>
      <c r="H7" s="3"/>
      <c r="I7" s="1994"/>
      <c r="J7" s="3"/>
      <c r="K7" s="1909"/>
      <c r="L7" s="1909"/>
      <c r="M7" s="1909"/>
      <c r="N7" s="1909"/>
      <c r="O7" s="1909"/>
      <c r="P7" s="1909"/>
      <c r="Q7" s="1909"/>
      <c r="R7" s="1909"/>
      <c r="S7" s="1909"/>
      <c r="T7" s="1909"/>
      <c r="U7" s="1909"/>
      <c r="V7" s="1909"/>
      <c r="W7" s="1909"/>
      <c r="X7" s="1909"/>
      <c r="Y7" s="1909"/>
      <c r="Z7" s="1909"/>
      <c r="AA7" s="1909"/>
      <c r="AB7" s="1909"/>
      <c r="AC7" s="1909"/>
    </row>
    <row r="8" spans="1:29">
      <c r="A8" s="3"/>
      <c r="B8" s="1996" t="s">
        <v>319</v>
      </c>
      <c r="C8" s="23"/>
      <c r="D8" s="3"/>
      <c r="E8" s="3"/>
      <c r="F8" s="3"/>
      <c r="G8" s="1993"/>
      <c r="H8" s="3"/>
      <c r="I8" s="1994"/>
      <c r="J8" s="3"/>
      <c r="K8" s="1909"/>
      <c r="L8" s="1909"/>
      <c r="M8" s="1909"/>
      <c r="N8" s="1909"/>
      <c r="O8" s="1909"/>
      <c r="P8" s="1909"/>
      <c r="Q8" s="1909"/>
      <c r="R8" s="1909"/>
      <c r="S8" s="1909"/>
      <c r="T8" s="1909"/>
      <c r="U8" s="1909"/>
      <c r="V8" s="1909"/>
      <c r="W8" s="1909"/>
      <c r="X8" s="1909"/>
      <c r="Y8" s="1909"/>
      <c r="Z8" s="1909"/>
      <c r="AA8" s="1909"/>
      <c r="AB8" s="1909"/>
      <c r="AC8" s="1909"/>
    </row>
    <row r="9" spans="1:29">
      <c r="A9" s="3"/>
      <c r="B9" s="1996" t="s">
        <v>938</v>
      </c>
      <c r="C9" s="23"/>
      <c r="D9" s="3"/>
      <c r="E9" s="3"/>
      <c r="F9" s="3"/>
      <c r="G9" s="1993"/>
      <c r="H9" s="3"/>
      <c r="I9" s="1994"/>
      <c r="J9" s="3"/>
      <c r="K9" s="1909"/>
      <c r="L9" s="1909"/>
      <c r="M9" s="1909"/>
      <c r="N9" s="1909"/>
      <c r="O9" s="1909"/>
      <c r="P9" s="1909"/>
      <c r="Q9" s="1909"/>
      <c r="R9" s="1909"/>
      <c r="S9" s="1909"/>
      <c r="T9" s="1909"/>
      <c r="U9" s="1909"/>
      <c r="V9" s="1909"/>
      <c r="W9" s="1909"/>
      <c r="X9" s="1909"/>
      <c r="Y9" s="1909"/>
      <c r="Z9" s="1909"/>
      <c r="AA9" s="1909"/>
      <c r="AB9" s="1909"/>
      <c r="AC9" s="1909"/>
    </row>
    <row r="10" spans="1:29">
      <c r="A10" s="3"/>
      <c r="B10" s="1996" t="s">
        <v>2845</v>
      </c>
      <c r="C10" s="23"/>
      <c r="D10" s="3"/>
      <c r="E10" s="3"/>
      <c r="F10" s="3"/>
      <c r="G10" s="1993"/>
      <c r="H10" s="3"/>
      <c r="I10" s="1994"/>
      <c r="J10" s="3"/>
      <c r="K10" s="1909"/>
      <c r="L10" s="1909"/>
      <c r="M10" s="1909"/>
      <c r="N10" s="1909"/>
      <c r="O10" s="1909"/>
      <c r="P10" s="1909"/>
      <c r="Q10" s="1909"/>
      <c r="R10" s="1909"/>
      <c r="S10" s="1909"/>
      <c r="T10" s="1909"/>
      <c r="U10" s="1909"/>
      <c r="V10" s="1909"/>
      <c r="W10" s="1909"/>
      <c r="X10" s="1909"/>
      <c r="Y10" s="1909"/>
      <c r="Z10" s="1909"/>
      <c r="AA10" s="1909"/>
      <c r="AB10" s="1909"/>
      <c r="AC10" s="1909"/>
    </row>
    <row r="11" spans="1:29">
      <c r="A11" s="3"/>
      <c r="B11" s="1997" t="s">
        <v>2846</v>
      </c>
      <c r="C11" s="40"/>
      <c r="D11" s="3"/>
      <c r="E11" s="1998"/>
      <c r="F11" s="3"/>
      <c r="G11" s="1993"/>
      <c r="H11" s="3"/>
      <c r="I11" s="1994"/>
      <c r="J11" s="3"/>
      <c r="K11" s="1909"/>
      <c r="L11" s="1909"/>
      <c r="M11" s="1909"/>
      <c r="N11" s="1909"/>
      <c r="O11" s="1909"/>
      <c r="P11" s="1909"/>
      <c r="Q11" s="1909"/>
      <c r="R11" s="1909"/>
      <c r="S11" s="1909"/>
      <c r="T11" s="1909"/>
      <c r="U11" s="1909"/>
      <c r="V11" s="1909"/>
      <c r="W11" s="1909"/>
      <c r="X11" s="1909"/>
      <c r="Y11" s="1909"/>
      <c r="Z11" s="1909"/>
      <c r="AA11" s="1909"/>
      <c r="AB11" s="1909"/>
      <c r="AC11" s="1909"/>
    </row>
    <row r="12" spans="1:29">
      <c r="A12" s="3"/>
      <c r="B12" s="3"/>
      <c r="C12" s="1"/>
      <c r="D12" s="3"/>
      <c r="E12" s="3"/>
      <c r="F12" s="3"/>
      <c r="G12" s="1993"/>
      <c r="H12" s="3"/>
      <c r="I12" s="1994"/>
      <c r="J12" s="3"/>
      <c r="K12" s="1909"/>
      <c r="L12" s="1909"/>
      <c r="M12" s="1909"/>
      <c r="N12" s="1909"/>
      <c r="O12" s="1909"/>
      <c r="P12" s="1909"/>
      <c r="Q12" s="1909"/>
      <c r="R12" s="1909"/>
      <c r="S12" s="1909"/>
      <c r="T12" s="1909"/>
      <c r="U12" s="1909"/>
      <c r="V12" s="1909"/>
      <c r="W12" s="1909"/>
      <c r="X12" s="1909"/>
      <c r="Y12" s="1909"/>
      <c r="Z12" s="1909"/>
      <c r="AA12" s="1909"/>
      <c r="AB12" s="1909"/>
      <c r="AC12" s="1909"/>
    </row>
    <row r="13" spans="1:29">
      <c r="A13" s="3"/>
      <c r="B13" s="3"/>
      <c r="C13" s="3"/>
      <c r="D13" s="1999"/>
      <c r="E13" s="2000">
        <f>SUM(E18:E71)</f>
        <v>0</v>
      </c>
      <c r="F13" s="2000">
        <f>SUM(F18:F71)</f>
        <v>0</v>
      </c>
      <c r="G13" s="2000">
        <f>SUM(G18:G71)</f>
        <v>0</v>
      </c>
      <c r="H13" s="2000">
        <f>SUM(H18:H71)</f>
        <v>0</v>
      </c>
      <c r="I13" s="2000">
        <f>SUM(I18:I71)</f>
        <v>0</v>
      </c>
      <c r="J13" s="3"/>
      <c r="K13" s="1909"/>
      <c r="L13" s="1909"/>
      <c r="M13" s="1909"/>
      <c r="N13" s="1909"/>
      <c r="O13" s="1909"/>
      <c r="P13" s="1909"/>
      <c r="Q13" s="1909"/>
      <c r="R13" s="1909"/>
      <c r="S13" s="1909"/>
      <c r="T13" s="1909"/>
      <c r="U13" s="1909"/>
      <c r="V13" s="1909"/>
      <c r="W13" s="1909"/>
      <c r="X13" s="1909"/>
      <c r="Y13" s="1909"/>
      <c r="Z13" s="1909"/>
      <c r="AA13" s="1909"/>
      <c r="AB13" s="1909"/>
      <c r="AC13" s="1909"/>
    </row>
    <row r="14" spans="1:29">
      <c r="A14" s="3"/>
      <c r="B14" s="3"/>
      <c r="C14" s="22"/>
      <c r="D14" s="22"/>
      <c r="E14" s="61">
        <v>350</v>
      </c>
      <c r="F14" s="61">
        <v>351</v>
      </c>
      <c r="G14" s="61">
        <v>352</v>
      </c>
      <c r="H14" s="61">
        <v>353</v>
      </c>
      <c r="I14" s="61">
        <v>354</v>
      </c>
      <c r="J14" s="3"/>
      <c r="K14" s="1909"/>
      <c r="L14" s="1909"/>
      <c r="M14" s="1909"/>
      <c r="N14" s="1909"/>
      <c r="O14" s="1909"/>
      <c r="P14" s="1909"/>
      <c r="Q14" s="1909"/>
      <c r="R14" s="1909"/>
      <c r="S14" s="1909"/>
      <c r="T14" s="1909"/>
      <c r="U14" s="1909"/>
      <c r="V14" s="1909"/>
      <c r="W14" s="1909"/>
      <c r="X14" s="1909"/>
      <c r="Y14" s="1909"/>
      <c r="Z14" s="1909"/>
      <c r="AA14" s="1909"/>
      <c r="AB14" s="1909"/>
      <c r="AC14" s="1909"/>
    </row>
    <row r="15" spans="1:29">
      <c r="A15" s="3"/>
      <c r="B15" s="3"/>
      <c r="C15" s="2001" t="s">
        <v>1325</v>
      </c>
      <c r="D15" s="2001" t="s">
        <v>1326</v>
      </c>
      <c r="E15" s="2001" t="s">
        <v>1327</v>
      </c>
      <c r="F15" s="2001" t="s">
        <v>858</v>
      </c>
      <c r="G15" s="2001" t="s">
        <v>859</v>
      </c>
      <c r="H15" s="2001" t="s">
        <v>860</v>
      </c>
      <c r="I15" s="2001" t="s">
        <v>2192</v>
      </c>
      <c r="J15" s="3"/>
      <c r="K15" s="1909"/>
      <c r="L15" s="1909"/>
      <c r="M15" s="1909"/>
      <c r="N15" s="1909"/>
      <c r="O15" s="1909"/>
      <c r="P15" s="1909"/>
      <c r="Q15" s="1909"/>
      <c r="R15" s="1909"/>
      <c r="S15" s="1909"/>
      <c r="T15" s="1909"/>
      <c r="U15" s="1909"/>
      <c r="V15" s="1909"/>
      <c r="W15" s="1909"/>
      <c r="X15" s="1909"/>
      <c r="Y15" s="1909"/>
      <c r="Z15" s="1909"/>
      <c r="AA15" s="1909"/>
      <c r="AB15" s="1909"/>
      <c r="AC15" s="1909"/>
    </row>
    <row r="16" spans="1:29">
      <c r="A16" s="3"/>
      <c r="B16" s="3"/>
      <c r="C16" s="2001"/>
      <c r="D16" s="2001"/>
      <c r="E16" s="2002"/>
      <c r="F16" s="2002"/>
      <c r="G16" s="2002"/>
      <c r="H16" s="2002"/>
      <c r="I16" s="2002"/>
      <c r="J16" s="3"/>
      <c r="K16" s="1909"/>
      <c r="L16" s="1909"/>
      <c r="M16" s="1909"/>
      <c r="N16" s="1909"/>
      <c r="O16" s="1909"/>
      <c r="P16" s="1909"/>
      <c r="Q16" s="1909"/>
      <c r="R16" s="1909"/>
      <c r="S16" s="1909"/>
      <c r="T16" s="1909"/>
      <c r="U16" s="1909"/>
      <c r="V16" s="1909"/>
      <c r="W16" s="1909"/>
      <c r="X16" s="1909"/>
      <c r="Y16" s="1909"/>
      <c r="Z16" s="1909"/>
      <c r="AA16" s="1909"/>
      <c r="AB16" s="1909"/>
      <c r="AC16" s="1909"/>
    </row>
    <row r="17" spans="1:29" ht="52.8">
      <c r="A17" s="3"/>
      <c r="B17" s="2003" t="s">
        <v>2847</v>
      </c>
      <c r="C17" s="172" t="s">
        <v>2848</v>
      </c>
      <c r="D17" s="2004" t="s">
        <v>2849</v>
      </c>
      <c r="E17" s="39" t="s">
        <v>2850</v>
      </c>
      <c r="F17" s="39" t="s">
        <v>2851</v>
      </c>
      <c r="G17" s="39" t="s">
        <v>2852</v>
      </c>
      <c r="H17" s="39" t="s">
        <v>625</v>
      </c>
      <c r="I17" s="39" t="s">
        <v>2853</v>
      </c>
      <c r="J17" s="3"/>
      <c r="K17" s="1909"/>
      <c r="L17" s="1909"/>
      <c r="M17" s="1909"/>
      <c r="N17" s="1909"/>
      <c r="O17" s="1909"/>
      <c r="P17" s="1909"/>
      <c r="Q17" s="1909"/>
      <c r="R17" s="1909"/>
      <c r="S17" s="1909"/>
      <c r="T17" s="1909"/>
      <c r="U17" s="1909"/>
      <c r="V17" s="1909"/>
      <c r="W17" s="1909"/>
      <c r="X17" s="1909"/>
      <c r="Y17" s="1909"/>
      <c r="Z17" s="1909"/>
      <c r="AA17" s="1909"/>
      <c r="AB17" s="1909"/>
      <c r="AC17" s="1909"/>
    </row>
    <row r="18" spans="1:29">
      <c r="A18" s="3"/>
      <c r="B18" s="2003"/>
      <c r="C18" s="2005"/>
      <c r="D18" s="2003"/>
      <c r="E18" s="2000"/>
      <c r="F18" s="2000"/>
      <c r="G18" s="2000"/>
      <c r="H18" s="2000"/>
      <c r="I18" s="2000"/>
      <c r="J18" s="3"/>
      <c r="K18" s="1909"/>
      <c r="L18" s="1909"/>
      <c r="M18" s="1909"/>
      <c r="N18" s="1909"/>
      <c r="O18" s="1909"/>
      <c r="P18" s="1909"/>
      <c r="Q18" s="1909"/>
      <c r="R18" s="1909"/>
      <c r="S18" s="1909"/>
      <c r="T18" s="1909"/>
      <c r="U18" s="1909"/>
      <c r="V18" s="1909"/>
      <c r="W18" s="1909"/>
      <c r="X18" s="1909"/>
      <c r="Y18" s="1909"/>
      <c r="Z18" s="1909"/>
      <c r="AA18" s="1909"/>
      <c r="AB18" s="1909"/>
      <c r="AC18" s="1909"/>
    </row>
    <row r="19" spans="1:29">
      <c r="A19" s="3"/>
      <c r="B19" s="2006"/>
      <c r="C19" s="2007"/>
      <c r="D19" s="2008"/>
      <c r="E19" s="2009"/>
      <c r="F19" s="2009"/>
      <c r="G19" s="2009"/>
      <c r="H19" s="2009"/>
      <c r="I19" s="2000">
        <f t="shared" ref="I19:I71" si="0">SUM(E19:H19)</f>
        <v>0</v>
      </c>
      <c r="J19" s="3"/>
      <c r="K19" s="1909"/>
      <c r="L19" s="1909"/>
      <c r="M19" s="1909"/>
      <c r="N19" s="1909"/>
      <c r="O19" s="1909"/>
      <c r="P19" s="1909"/>
      <c r="Q19" s="1909"/>
      <c r="R19" s="1909"/>
      <c r="S19" s="1909"/>
      <c r="T19" s="1909"/>
      <c r="U19" s="1909"/>
      <c r="V19" s="1909"/>
      <c r="W19" s="1909"/>
      <c r="X19" s="1909"/>
      <c r="Y19" s="1909"/>
      <c r="Z19" s="1909"/>
      <c r="AA19" s="1909"/>
      <c r="AB19" s="1909"/>
      <c r="AC19" s="1909"/>
    </row>
    <row r="20" spans="1:29">
      <c r="A20" s="3"/>
      <c r="B20" s="2006"/>
      <c r="C20" s="2007"/>
      <c r="D20" s="2010"/>
      <c r="E20" s="2009"/>
      <c r="F20" s="2009"/>
      <c r="G20" s="2009"/>
      <c r="H20" s="2011"/>
      <c r="I20" s="2000">
        <f t="shared" si="0"/>
        <v>0</v>
      </c>
      <c r="J20" s="3"/>
      <c r="K20" s="1909"/>
      <c r="L20" s="1909"/>
      <c r="M20" s="1909"/>
      <c r="N20" s="1909"/>
      <c r="O20" s="1909"/>
      <c r="P20" s="1909"/>
      <c r="Q20" s="1909"/>
      <c r="R20" s="1909"/>
      <c r="S20" s="1909"/>
      <c r="T20" s="1909"/>
      <c r="U20" s="1909"/>
      <c r="V20" s="1909"/>
      <c r="W20" s="1909"/>
      <c r="X20" s="1909"/>
      <c r="Y20" s="1909"/>
      <c r="Z20" s="1909"/>
      <c r="AA20" s="1909"/>
      <c r="AB20" s="1909"/>
      <c r="AC20" s="1909"/>
    </row>
    <row r="21" spans="1:29">
      <c r="A21" s="3"/>
      <c r="B21" s="2006"/>
      <c r="C21" s="2007"/>
      <c r="D21" s="2008"/>
      <c r="E21" s="2009"/>
      <c r="F21" s="2009"/>
      <c r="G21" s="2009"/>
      <c r="H21" s="2009"/>
      <c r="I21" s="2000">
        <f t="shared" si="0"/>
        <v>0</v>
      </c>
      <c r="J21" s="3"/>
      <c r="K21" s="1909"/>
      <c r="L21" s="1909"/>
      <c r="M21" s="1909"/>
      <c r="N21" s="1909"/>
      <c r="O21" s="1909"/>
      <c r="P21" s="1909"/>
      <c r="Q21" s="1909"/>
      <c r="R21" s="1909"/>
      <c r="S21" s="1909"/>
      <c r="T21" s="1909"/>
      <c r="U21" s="1909"/>
      <c r="V21" s="1909"/>
      <c r="W21" s="1909"/>
      <c r="X21" s="1909"/>
      <c r="Y21" s="1909"/>
      <c r="Z21" s="1909"/>
      <c r="AA21" s="1909"/>
      <c r="AB21" s="1909"/>
      <c r="AC21" s="1909"/>
    </row>
    <row r="22" spans="1:29">
      <c r="A22" s="3"/>
      <c r="B22" s="2006"/>
      <c r="C22" s="2007"/>
      <c r="D22" s="2012"/>
      <c r="E22" s="2009"/>
      <c r="F22" s="2009"/>
      <c r="G22" s="2009"/>
      <c r="H22" s="2009"/>
      <c r="I22" s="2000">
        <f t="shared" si="0"/>
        <v>0</v>
      </c>
      <c r="J22" s="3"/>
      <c r="K22" s="1909"/>
      <c r="L22" s="1909"/>
      <c r="M22" s="1909"/>
      <c r="N22" s="1909"/>
      <c r="O22" s="1909"/>
      <c r="P22" s="1909"/>
      <c r="Q22" s="1909"/>
      <c r="R22" s="1909"/>
      <c r="S22" s="1909"/>
      <c r="T22" s="1909"/>
      <c r="U22" s="1909"/>
      <c r="V22" s="1909"/>
      <c r="W22" s="1909"/>
      <c r="X22" s="1909"/>
      <c r="Y22" s="1909"/>
      <c r="Z22" s="1909"/>
      <c r="AA22" s="1909"/>
      <c r="AB22" s="1909"/>
      <c r="AC22" s="1909"/>
    </row>
    <row r="23" spans="1:29">
      <c r="A23" s="3"/>
      <c r="B23" s="2006"/>
      <c r="C23" s="2007"/>
      <c r="D23" s="2012"/>
      <c r="E23" s="2009"/>
      <c r="F23" s="2009"/>
      <c r="G23" s="2009"/>
      <c r="H23" s="2009"/>
      <c r="I23" s="2000">
        <f t="shared" si="0"/>
        <v>0</v>
      </c>
      <c r="J23" s="3"/>
      <c r="K23" s="1909"/>
      <c r="L23" s="1909"/>
      <c r="M23" s="1909"/>
      <c r="N23" s="1909"/>
      <c r="O23" s="1909"/>
      <c r="P23" s="1909"/>
      <c r="Q23" s="1909"/>
      <c r="R23" s="1909"/>
      <c r="S23" s="1909"/>
      <c r="T23" s="1909"/>
      <c r="U23" s="1909"/>
      <c r="V23" s="1909"/>
      <c r="W23" s="1909"/>
      <c r="X23" s="1909"/>
      <c r="Y23" s="1909"/>
      <c r="Z23" s="1909"/>
      <c r="AA23" s="1909"/>
      <c r="AB23" s="1909"/>
      <c r="AC23" s="1909"/>
    </row>
    <row r="24" spans="1:29">
      <c r="A24" s="3"/>
      <c r="B24" s="2006"/>
      <c r="C24" s="2007"/>
      <c r="D24" s="2012"/>
      <c r="E24" s="2009"/>
      <c r="F24" s="2009"/>
      <c r="G24" s="2009"/>
      <c r="H24" s="2009"/>
      <c r="I24" s="2000">
        <f t="shared" si="0"/>
        <v>0</v>
      </c>
      <c r="J24" s="3"/>
      <c r="K24" s="1909"/>
      <c r="L24" s="1909"/>
      <c r="M24" s="1909"/>
      <c r="N24" s="1909"/>
      <c r="O24" s="1909"/>
      <c r="P24" s="1909"/>
      <c r="Q24" s="1909"/>
      <c r="R24" s="1909"/>
      <c r="S24" s="1909"/>
      <c r="T24" s="1909"/>
      <c r="U24" s="1909"/>
      <c r="V24" s="1909"/>
      <c r="W24" s="1909"/>
      <c r="X24" s="1909"/>
      <c r="Y24" s="1909"/>
      <c r="Z24" s="1909"/>
      <c r="AA24" s="1909"/>
      <c r="AB24" s="1909"/>
      <c r="AC24" s="1909"/>
    </row>
    <row r="25" spans="1:29">
      <c r="A25" s="3"/>
      <c r="B25" s="2006"/>
      <c r="C25" s="2007"/>
      <c r="D25" s="2012"/>
      <c r="E25" s="2009"/>
      <c r="F25" s="2009"/>
      <c r="G25" s="2009"/>
      <c r="H25" s="2009"/>
      <c r="I25" s="2000">
        <f t="shared" si="0"/>
        <v>0</v>
      </c>
      <c r="J25" s="3"/>
      <c r="K25" s="1909"/>
      <c r="L25" s="1909"/>
      <c r="M25" s="1909"/>
      <c r="N25" s="1909"/>
      <c r="O25" s="1909"/>
      <c r="P25" s="1909"/>
      <c r="Q25" s="1909"/>
      <c r="R25" s="1909"/>
      <c r="S25" s="1909"/>
      <c r="T25" s="1909"/>
      <c r="U25" s="1909"/>
      <c r="V25" s="1909"/>
      <c r="W25" s="1909"/>
      <c r="X25" s="1909"/>
      <c r="Y25" s="1909"/>
      <c r="Z25" s="1909"/>
      <c r="AA25" s="1909"/>
      <c r="AB25" s="1909"/>
      <c r="AC25" s="1909"/>
    </row>
    <row r="26" spans="1:29">
      <c r="A26" s="3"/>
      <c r="B26" s="2006"/>
      <c r="C26" s="2007"/>
      <c r="D26" s="2012"/>
      <c r="E26" s="2009"/>
      <c r="F26" s="2009"/>
      <c r="G26" s="2009"/>
      <c r="H26" s="2009"/>
      <c r="I26" s="2000">
        <f t="shared" si="0"/>
        <v>0</v>
      </c>
      <c r="J26" s="3"/>
      <c r="K26" s="1909"/>
      <c r="L26" s="1909"/>
      <c r="M26" s="1909"/>
      <c r="N26" s="1909"/>
      <c r="O26" s="1909"/>
      <c r="P26" s="1909"/>
      <c r="Q26" s="1909"/>
      <c r="R26" s="1909"/>
      <c r="S26" s="1909"/>
      <c r="T26" s="1909"/>
      <c r="U26" s="1909"/>
      <c r="V26" s="1909"/>
      <c r="W26" s="1909"/>
      <c r="X26" s="1909"/>
      <c r="Y26" s="1909"/>
      <c r="Z26" s="1909"/>
      <c r="AA26" s="1909"/>
      <c r="AB26" s="1909"/>
      <c r="AC26" s="1909"/>
    </row>
    <row r="27" spans="1:29">
      <c r="A27" s="3"/>
      <c r="B27" s="2006"/>
      <c r="C27" s="2007"/>
      <c r="D27" s="2012"/>
      <c r="E27" s="2009"/>
      <c r="F27" s="2009"/>
      <c r="G27" s="2009"/>
      <c r="H27" s="2009"/>
      <c r="I27" s="2000">
        <f t="shared" si="0"/>
        <v>0</v>
      </c>
      <c r="J27" s="3"/>
      <c r="K27" s="1909"/>
      <c r="L27" s="1909"/>
      <c r="M27" s="1909"/>
      <c r="N27" s="1909"/>
      <c r="O27" s="1909"/>
      <c r="P27" s="1909"/>
      <c r="Q27" s="1909"/>
      <c r="R27" s="1909"/>
      <c r="S27" s="1909"/>
      <c r="T27" s="1909"/>
      <c r="U27" s="1909"/>
      <c r="V27" s="1909"/>
      <c r="W27" s="1909"/>
      <c r="X27" s="1909"/>
      <c r="Y27" s="1909"/>
      <c r="Z27" s="1909"/>
      <c r="AA27" s="1909"/>
      <c r="AB27" s="1909"/>
      <c r="AC27" s="1909"/>
    </row>
    <row r="28" spans="1:29">
      <c r="A28" s="3"/>
      <c r="B28" s="2006"/>
      <c r="C28" s="2007"/>
      <c r="D28" s="2012"/>
      <c r="E28" s="2009"/>
      <c r="F28" s="2009"/>
      <c r="G28" s="2009"/>
      <c r="H28" s="2009"/>
      <c r="I28" s="2000">
        <f t="shared" si="0"/>
        <v>0</v>
      </c>
      <c r="J28" s="3"/>
      <c r="K28" s="1909"/>
      <c r="L28" s="1909"/>
      <c r="M28" s="1909"/>
      <c r="N28" s="1909"/>
      <c r="O28" s="1909"/>
      <c r="P28" s="1909"/>
      <c r="Q28" s="1909"/>
      <c r="R28" s="1909"/>
      <c r="S28" s="1909"/>
      <c r="T28" s="1909"/>
      <c r="U28" s="1909"/>
      <c r="V28" s="1909"/>
      <c r="W28" s="1909"/>
      <c r="X28" s="1909"/>
      <c r="Y28" s="1909"/>
      <c r="Z28" s="1909"/>
      <c r="AA28" s="1909"/>
      <c r="AB28" s="1909"/>
      <c r="AC28" s="1909"/>
    </row>
    <row r="29" spans="1:29">
      <c r="A29" s="3"/>
      <c r="B29" s="2006"/>
      <c r="C29" s="2007"/>
      <c r="D29" s="2012"/>
      <c r="E29" s="2009"/>
      <c r="F29" s="2009"/>
      <c r="G29" s="2009"/>
      <c r="H29" s="2009"/>
      <c r="I29" s="2000">
        <f t="shared" si="0"/>
        <v>0</v>
      </c>
      <c r="J29" s="3"/>
      <c r="K29" s="1909"/>
      <c r="L29" s="1909"/>
      <c r="M29" s="1909"/>
      <c r="N29" s="1909"/>
      <c r="O29" s="1909"/>
      <c r="P29" s="1909"/>
      <c r="Q29" s="1909"/>
      <c r="R29" s="1909"/>
      <c r="S29" s="1909"/>
      <c r="T29" s="1909"/>
      <c r="U29" s="1909"/>
      <c r="V29" s="1909"/>
      <c r="W29" s="1909"/>
      <c r="X29" s="1909"/>
      <c r="Y29" s="1909"/>
      <c r="Z29" s="1909"/>
      <c r="AA29" s="1909"/>
      <c r="AB29" s="1909"/>
      <c r="AC29" s="1909"/>
    </row>
    <row r="30" spans="1:29">
      <c r="A30" s="3"/>
      <c r="B30" s="2006"/>
      <c r="C30" s="2007"/>
      <c r="D30" s="2012"/>
      <c r="E30" s="2009"/>
      <c r="F30" s="2009"/>
      <c r="G30" s="2009"/>
      <c r="H30" s="2009"/>
      <c r="I30" s="2000">
        <f t="shared" si="0"/>
        <v>0</v>
      </c>
      <c r="J30" s="3"/>
      <c r="K30" s="1909"/>
      <c r="L30" s="1909"/>
      <c r="M30" s="1909"/>
      <c r="N30" s="1909"/>
      <c r="O30" s="1909"/>
      <c r="P30" s="1909"/>
      <c r="Q30" s="1909"/>
      <c r="R30" s="1909"/>
      <c r="S30" s="1909"/>
      <c r="T30" s="1909"/>
      <c r="U30" s="1909"/>
      <c r="V30" s="1909"/>
      <c r="W30" s="1909"/>
      <c r="X30" s="1909"/>
      <c r="Y30" s="1909"/>
      <c r="Z30" s="1909"/>
      <c r="AA30" s="1909"/>
      <c r="AB30" s="1909"/>
      <c r="AC30" s="1909"/>
    </row>
    <row r="31" spans="1:29">
      <c r="A31" s="3"/>
      <c r="B31" s="2006"/>
      <c r="C31" s="2007"/>
      <c r="D31" s="2012"/>
      <c r="E31" s="2009"/>
      <c r="F31" s="2009"/>
      <c r="G31" s="2009"/>
      <c r="H31" s="2009"/>
      <c r="I31" s="2000">
        <f t="shared" si="0"/>
        <v>0</v>
      </c>
      <c r="J31" s="3"/>
      <c r="K31" s="1909"/>
      <c r="L31" s="1909"/>
      <c r="M31" s="1909"/>
      <c r="N31" s="1909"/>
      <c r="O31" s="1909"/>
      <c r="P31" s="1909"/>
      <c r="Q31" s="1909"/>
      <c r="R31" s="1909"/>
      <c r="S31" s="1909"/>
      <c r="T31" s="1909"/>
      <c r="U31" s="1909"/>
      <c r="V31" s="1909"/>
      <c r="W31" s="1909"/>
      <c r="X31" s="1909"/>
      <c r="Y31" s="1909"/>
      <c r="Z31" s="1909"/>
      <c r="AA31" s="1909"/>
      <c r="AB31" s="1909"/>
      <c r="AC31" s="1909"/>
    </row>
    <row r="32" spans="1:29">
      <c r="A32" s="3"/>
      <c r="B32" s="2006"/>
      <c r="C32" s="2007"/>
      <c r="D32" s="2012"/>
      <c r="E32" s="2009"/>
      <c r="F32" s="2009"/>
      <c r="G32" s="2009"/>
      <c r="H32" s="2009"/>
      <c r="I32" s="2000">
        <f t="shared" si="0"/>
        <v>0</v>
      </c>
      <c r="J32" s="3"/>
      <c r="K32" s="1909"/>
      <c r="L32" s="1909"/>
      <c r="M32" s="1909"/>
      <c r="N32" s="1909"/>
      <c r="O32" s="1909"/>
      <c r="P32" s="1909"/>
      <c r="Q32" s="1909"/>
      <c r="R32" s="1909"/>
      <c r="S32" s="1909"/>
      <c r="T32" s="1909"/>
      <c r="U32" s="1909"/>
      <c r="V32" s="1909"/>
      <c r="W32" s="1909"/>
      <c r="X32" s="1909"/>
      <c r="Y32" s="1909"/>
      <c r="Z32" s="1909"/>
      <c r="AA32" s="1909"/>
      <c r="AB32" s="1909"/>
      <c r="AC32" s="1909"/>
    </row>
    <row r="33" spans="1:29">
      <c r="A33" s="3"/>
      <c r="B33" s="2006"/>
      <c r="C33" s="2007"/>
      <c r="D33" s="2012"/>
      <c r="E33" s="2009"/>
      <c r="F33" s="2009"/>
      <c r="G33" s="2009"/>
      <c r="H33" s="2009"/>
      <c r="I33" s="2000">
        <f t="shared" si="0"/>
        <v>0</v>
      </c>
      <c r="J33" s="3"/>
      <c r="K33" s="1909"/>
      <c r="L33" s="1909"/>
      <c r="M33" s="1909"/>
      <c r="N33" s="1909"/>
      <c r="O33" s="1909"/>
      <c r="P33" s="1909"/>
      <c r="Q33" s="1909"/>
      <c r="R33" s="1909"/>
      <c r="S33" s="1909"/>
      <c r="T33" s="1909"/>
      <c r="U33" s="1909"/>
      <c r="V33" s="1909"/>
      <c r="W33" s="1909"/>
      <c r="X33" s="1909"/>
      <c r="Y33" s="1909"/>
      <c r="Z33" s="1909"/>
      <c r="AA33" s="1909"/>
      <c r="AB33" s="1909"/>
      <c r="AC33" s="1909"/>
    </row>
    <row r="34" spans="1:29">
      <c r="A34" s="3"/>
      <c r="B34" s="2006"/>
      <c r="C34" s="2007"/>
      <c r="D34" s="2012"/>
      <c r="E34" s="2009"/>
      <c r="F34" s="2009"/>
      <c r="G34" s="2009"/>
      <c r="H34" s="2009"/>
      <c r="I34" s="2000">
        <f t="shared" si="0"/>
        <v>0</v>
      </c>
      <c r="J34" s="3"/>
      <c r="K34" s="1909"/>
      <c r="L34" s="1909"/>
      <c r="M34" s="1909"/>
      <c r="N34" s="1909"/>
      <c r="O34" s="1909"/>
      <c r="P34" s="1909"/>
      <c r="Q34" s="1909"/>
      <c r="R34" s="1909"/>
      <c r="S34" s="1909"/>
      <c r="T34" s="1909"/>
      <c r="U34" s="1909"/>
      <c r="V34" s="1909"/>
      <c r="W34" s="1909"/>
      <c r="X34" s="1909"/>
      <c r="Y34" s="1909"/>
      <c r="Z34" s="1909"/>
      <c r="AA34" s="1909"/>
      <c r="AB34" s="1909"/>
      <c r="AC34" s="1909"/>
    </row>
    <row r="35" spans="1:29">
      <c r="A35" s="3"/>
      <c r="B35" s="2006"/>
      <c r="C35" s="2007"/>
      <c r="D35" s="2012"/>
      <c r="E35" s="2009"/>
      <c r="F35" s="2009"/>
      <c r="G35" s="2009"/>
      <c r="H35" s="2009"/>
      <c r="I35" s="2000">
        <f t="shared" si="0"/>
        <v>0</v>
      </c>
      <c r="J35" s="3"/>
      <c r="K35" s="1909"/>
      <c r="L35" s="1909"/>
      <c r="M35" s="1909"/>
      <c r="N35" s="1909"/>
      <c r="O35" s="1909"/>
      <c r="P35" s="1909"/>
      <c r="Q35" s="1909"/>
      <c r="R35" s="1909"/>
      <c r="S35" s="1909"/>
      <c r="T35" s="1909"/>
      <c r="U35" s="1909"/>
      <c r="V35" s="1909"/>
      <c r="W35" s="1909"/>
      <c r="X35" s="1909"/>
      <c r="Y35" s="1909"/>
      <c r="Z35" s="1909"/>
      <c r="AA35" s="1909"/>
      <c r="AB35" s="1909"/>
      <c r="AC35" s="1909"/>
    </row>
    <row r="36" spans="1:29">
      <c r="A36" s="3"/>
      <c r="B36" s="2006"/>
      <c r="C36" s="2007"/>
      <c r="D36" s="2012"/>
      <c r="E36" s="2009"/>
      <c r="F36" s="2009"/>
      <c r="G36" s="2009"/>
      <c r="H36" s="2009"/>
      <c r="I36" s="2000">
        <f t="shared" si="0"/>
        <v>0</v>
      </c>
      <c r="J36" s="3"/>
      <c r="K36" s="1909"/>
      <c r="L36" s="1909"/>
      <c r="M36" s="1909"/>
      <c r="N36" s="1909"/>
      <c r="O36" s="1909"/>
      <c r="P36" s="1909"/>
      <c r="Q36" s="1909"/>
      <c r="R36" s="1909"/>
      <c r="S36" s="1909"/>
      <c r="T36" s="1909"/>
      <c r="U36" s="1909"/>
      <c r="V36" s="1909"/>
      <c r="W36" s="1909"/>
      <c r="X36" s="1909"/>
      <c r="Y36" s="1909"/>
      <c r="Z36" s="1909"/>
      <c r="AA36" s="1909"/>
      <c r="AB36" s="1909"/>
      <c r="AC36" s="1909"/>
    </row>
    <row r="37" spans="1:29">
      <c r="A37" s="3"/>
      <c r="B37" s="2006"/>
      <c r="C37" s="2007"/>
      <c r="D37" s="2012"/>
      <c r="E37" s="2009"/>
      <c r="F37" s="2009"/>
      <c r="G37" s="2009"/>
      <c r="H37" s="2009"/>
      <c r="I37" s="2000">
        <f t="shared" si="0"/>
        <v>0</v>
      </c>
      <c r="J37" s="3"/>
      <c r="K37" s="1909"/>
      <c r="L37" s="1909"/>
      <c r="M37" s="1909"/>
      <c r="N37" s="1909"/>
      <c r="O37" s="1909"/>
      <c r="P37" s="1909"/>
      <c r="Q37" s="1909"/>
      <c r="R37" s="1909"/>
      <c r="S37" s="1909"/>
      <c r="T37" s="1909"/>
      <c r="U37" s="1909"/>
      <c r="V37" s="1909"/>
      <c r="W37" s="1909"/>
      <c r="X37" s="1909"/>
      <c r="Y37" s="1909"/>
      <c r="Z37" s="1909"/>
      <c r="AA37" s="1909"/>
      <c r="AB37" s="1909"/>
      <c r="AC37" s="1909"/>
    </row>
    <row r="38" spans="1:29">
      <c r="A38" s="3"/>
      <c r="B38" s="2006"/>
      <c r="C38" s="2007"/>
      <c r="D38" s="2012"/>
      <c r="E38" s="2009"/>
      <c r="F38" s="2009"/>
      <c r="G38" s="2009"/>
      <c r="H38" s="2009"/>
      <c r="I38" s="2000">
        <f t="shared" si="0"/>
        <v>0</v>
      </c>
      <c r="J38" s="3"/>
      <c r="K38" s="1909"/>
      <c r="L38" s="1909"/>
      <c r="M38" s="1909"/>
      <c r="N38" s="1909"/>
      <c r="O38" s="1909"/>
      <c r="P38" s="1909"/>
      <c r="Q38" s="1909"/>
      <c r="R38" s="1909"/>
      <c r="S38" s="1909"/>
      <c r="T38" s="1909"/>
      <c r="U38" s="1909"/>
      <c r="V38" s="1909"/>
      <c r="W38" s="1909"/>
      <c r="X38" s="1909"/>
      <c r="Y38" s="1909"/>
      <c r="Z38" s="1909"/>
      <c r="AA38" s="1909"/>
      <c r="AB38" s="1909"/>
      <c r="AC38" s="1909"/>
    </row>
    <row r="39" spans="1:29">
      <c r="A39" s="3"/>
      <c r="B39" s="2006"/>
      <c r="C39" s="2007"/>
      <c r="D39" s="2012"/>
      <c r="E39" s="2009"/>
      <c r="F39" s="2009"/>
      <c r="G39" s="2009"/>
      <c r="H39" s="2009"/>
      <c r="I39" s="2000">
        <f t="shared" si="0"/>
        <v>0</v>
      </c>
      <c r="J39" s="3"/>
      <c r="K39" s="1909"/>
      <c r="L39" s="1909"/>
      <c r="M39" s="1909"/>
      <c r="N39" s="1909"/>
      <c r="O39" s="1909"/>
      <c r="P39" s="1909"/>
      <c r="Q39" s="1909"/>
      <c r="R39" s="1909"/>
      <c r="S39" s="1909"/>
      <c r="T39" s="1909"/>
      <c r="U39" s="1909"/>
      <c r="V39" s="1909"/>
      <c r="W39" s="1909"/>
      <c r="X39" s="1909"/>
      <c r="Y39" s="1909"/>
      <c r="Z39" s="1909"/>
      <c r="AA39" s="1909"/>
      <c r="AB39" s="1909"/>
      <c r="AC39" s="1909"/>
    </row>
    <row r="40" spans="1:29">
      <c r="A40" s="3"/>
      <c r="B40" s="2006"/>
      <c r="C40" s="2007"/>
      <c r="D40" s="2012"/>
      <c r="E40" s="2009"/>
      <c r="F40" s="2009"/>
      <c r="G40" s="2009"/>
      <c r="H40" s="2009"/>
      <c r="I40" s="2000">
        <f t="shared" si="0"/>
        <v>0</v>
      </c>
      <c r="J40" s="3"/>
      <c r="K40" s="1909"/>
      <c r="L40" s="1909"/>
      <c r="M40" s="1909"/>
      <c r="N40" s="1909"/>
      <c r="O40" s="1909"/>
      <c r="P40" s="1909"/>
      <c r="Q40" s="1909"/>
      <c r="R40" s="1909"/>
      <c r="S40" s="1909"/>
      <c r="T40" s="1909"/>
      <c r="U40" s="1909"/>
      <c r="V40" s="1909"/>
      <c r="W40" s="1909"/>
      <c r="X40" s="1909"/>
      <c r="Y40" s="1909"/>
      <c r="Z40" s="1909"/>
      <c r="AA40" s="1909"/>
      <c r="AB40" s="1909"/>
      <c r="AC40" s="1909"/>
    </row>
    <row r="41" spans="1:29">
      <c r="A41" s="3"/>
      <c r="B41" s="2006"/>
      <c r="C41" s="2007"/>
      <c r="D41" s="2012"/>
      <c r="E41" s="2009"/>
      <c r="F41" s="2009"/>
      <c r="G41" s="2009"/>
      <c r="H41" s="2009"/>
      <c r="I41" s="2000">
        <f t="shared" si="0"/>
        <v>0</v>
      </c>
      <c r="J41" s="3"/>
      <c r="K41" s="1909"/>
      <c r="L41" s="1909"/>
      <c r="M41" s="1909"/>
      <c r="N41" s="1909"/>
      <c r="O41" s="1909"/>
      <c r="P41" s="1909"/>
      <c r="Q41" s="1909"/>
      <c r="R41" s="1909"/>
      <c r="S41" s="1909"/>
      <c r="T41" s="1909"/>
      <c r="U41" s="1909"/>
      <c r="V41" s="1909"/>
      <c r="W41" s="1909"/>
      <c r="X41" s="1909"/>
      <c r="Y41" s="1909"/>
      <c r="Z41" s="1909"/>
      <c r="AA41" s="1909"/>
      <c r="AB41" s="1909"/>
      <c r="AC41" s="1909"/>
    </row>
    <row r="42" spans="1:29">
      <c r="A42" s="3"/>
      <c r="B42" s="2006"/>
      <c r="C42" s="2007"/>
      <c r="D42" s="2012"/>
      <c r="E42" s="2009"/>
      <c r="F42" s="2009"/>
      <c r="G42" s="2009"/>
      <c r="H42" s="2009"/>
      <c r="I42" s="2000">
        <f t="shared" si="0"/>
        <v>0</v>
      </c>
      <c r="J42" s="3"/>
      <c r="K42" s="1909"/>
      <c r="L42" s="1909"/>
      <c r="M42" s="1909"/>
      <c r="N42" s="1909"/>
      <c r="O42" s="1909"/>
      <c r="P42" s="1909"/>
      <c r="Q42" s="1909"/>
      <c r="R42" s="1909"/>
      <c r="S42" s="1909"/>
      <c r="T42" s="1909"/>
      <c r="U42" s="1909"/>
      <c r="V42" s="1909"/>
      <c r="W42" s="1909"/>
      <c r="X42" s="1909"/>
      <c r="Y42" s="1909"/>
      <c r="Z42" s="1909"/>
      <c r="AA42" s="1909"/>
      <c r="AB42" s="1909"/>
      <c r="AC42" s="1909"/>
    </row>
    <row r="43" spans="1:29">
      <c r="A43" s="3"/>
      <c r="B43" s="2006"/>
      <c r="C43" s="2007"/>
      <c r="D43" s="2012"/>
      <c r="E43" s="2009"/>
      <c r="F43" s="2009"/>
      <c r="G43" s="2009"/>
      <c r="H43" s="2009"/>
      <c r="I43" s="2000">
        <f t="shared" si="0"/>
        <v>0</v>
      </c>
      <c r="J43" s="3"/>
      <c r="K43" s="1909"/>
      <c r="L43" s="1909"/>
      <c r="M43" s="1909"/>
      <c r="N43" s="1909"/>
      <c r="O43" s="1909"/>
      <c r="P43" s="1909"/>
      <c r="Q43" s="1909"/>
      <c r="R43" s="1909"/>
      <c r="S43" s="1909"/>
      <c r="T43" s="1909"/>
      <c r="U43" s="1909"/>
      <c r="V43" s="1909"/>
      <c r="W43" s="1909"/>
      <c r="X43" s="1909"/>
      <c r="Y43" s="1909"/>
      <c r="Z43" s="1909"/>
      <c r="AA43" s="1909"/>
      <c r="AB43" s="1909"/>
      <c r="AC43" s="1909"/>
    </row>
    <row r="44" spans="1:29">
      <c r="A44" s="3"/>
      <c r="B44" s="2006"/>
      <c r="C44" s="2007"/>
      <c r="D44" s="2012"/>
      <c r="E44" s="2009"/>
      <c r="F44" s="2009"/>
      <c r="G44" s="2009"/>
      <c r="H44" s="2009"/>
      <c r="I44" s="2000">
        <f t="shared" si="0"/>
        <v>0</v>
      </c>
      <c r="J44" s="3"/>
      <c r="K44" s="1909"/>
      <c r="L44" s="1909"/>
      <c r="M44" s="1909"/>
      <c r="N44" s="1909"/>
      <c r="O44" s="1909"/>
      <c r="P44" s="1909"/>
      <c r="Q44" s="1909"/>
      <c r="R44" s="1909"/>
      <c r="S44" s="1909"/>
      <c r="T44" s="1909"/>
      <c r="U44" s="1909"/>
      <c r="V44" s="1909"/>
      <c r="W44" s="1909"/>
      <c r="X44" s="1909"/>
      <c r="Y44" s="1909"/>
      <c r="Z44" s="1909"/>
      <c r="AA44" s="1909"/>
      <c r="AB44" s="1909"/>
      <c r="AC44" s="1909"/>
    </row>
    <row r="45" spans="1:29">
      <c r="A45" s="3"/>
      <c r="B45" s="2006"/>
      <c r="C45" s="2007"/>
      <c r="D45" s="2012"/>
      <c r="E45" s="2009"/>
      <c r="F45" s="2009"/>
      <c r="G45" s="2009"/>
      <c r="H45" s="2009"/>
      <c r="I45" s="2000">
        <f t="shared" si="0"/>
        <v>0</v>
      </c>
      <c r="J45" s="3"/>
      <c r="K45" s="1909"/>
      <c r="L45" s="1909"/>
      <c r="M45" s="1909"/>
      <c r="N45" s="1909"/>
      <c r="O45" s="1909"/>
      <c r="P45" s="1909"/>
      <c r="Q45" s="1909"/>
      <c r="R45" s="1909"/>
      <c r="S45" s="1909"/>
      <c r="T45" s="1909"/>
      <c r="U45" s="1909"/>
      <c r="V45" s="1909"/>
      <c r="W45" s="1909"/>
      <c r="X45" s="1909"/>
      <c r="Y45" s="1909"/>
      <c r="Z45" s="1909"/>
      <c r="AA45" s="1909"/>
      <c r="AB45" s="1909"/>
      <c r="AC45" s="1909"/>
    </row>
    <row r="46" spans="1:29">
      <c r="A46" s="3"/>
      <c r="B46" s="2006"/>
      <c r="C46" s="2007"/>
      <c r="D46" s="2012"/>
      <c r="E46" s="2009"/>
      <c r="F46" s="2009"/>
      <c r="G46" s="2009"/>
      <c r="H46" s="2009"/>
      <c r="I46" s="2000">
        <f t="shared" si="0"/>
        <v>0</v>
      </c>
      <c r="J46" s="3"/>
      <c r="K46" s="1909"/>
      <c r="L46" s="1909"/>
      <c r="M46" s="1909"/>
      <c r="N46" s="1909"/>
      <c r="O46" s="1909"/>
      <c r="P46" s="1909"/>
      <c r="Q46" s="1909"/>
      <c r="R46" s="1909"/>
      <c r="S46" s="1909"/>
      <c r="T46" s="1909"/>
      <c r="U46" s="1909"/>
      <c r="V46" s="1909"/>
      <c r="W46" s="1909"/>
      <c r="X46" s="1909"/>
      <c r="Y46" s="1909"/>
      <c r="Z46" s="1909"/>
      <c r="AA46" s="1909"/>
      <c r="AB46" s="1909"/>
      <c r="AC46" s="1909"/>
    </row>
    <row r="47" spans="1:29">
      <c r="A47" s="3"/>
      <c r="B47" s="2006"/>
      <c r="C47" s="2007"/>
      <c r="D47" s="2012"/>
      <c r="E47" s="2009"/>
      <c r="F47" s="2009"/>
      <c r="G47" s="2009"/>
      <c r="H47" s="2009"/>
      <c r="I47" s="2000">
        <f t="shared" si="0"/>
        <v>0</v>
      </c>
      <c r="J47" s="3"/>
      <c r="K47" s="1909"/>
      <c r="L47" s="1909"/>
      <c r="M47" s="1909"/>
      <c r="N47" s="1909"/>
      <c r="O47" s="1909"/>
      <c r="P47" s="1909"/>
      <c r="Q47" s="1909"/>
      <c r="R47" s="1909"/>
      <c r="S47" s="1909"/>
      <c r="T47" s="1909"/>
      <c r="U47" s="1909"/>
      <c r="V47" s="1909"/>
      <c r="W47" s="1909"/>
      <c r="X47" s="1909"/>
      <c r="Y47" s="1909"/>
      <c r="Z47" s="1909"/>
      <c r="AA47" s="1909"/>
      <c r="AB47" s="1909"/>
      <c r="AC47" s="1909"/>
    </row>
    <row r="48" spans="1:29">
      <c r="A48" s="3"/>
      <c r="B48" s="2006"/>
      <c r="C48" s="2007"/>
      <c r="D48" s="2012"/>
      <c r="E48" s="2009"/>
      <c r="F48" s="2009"/>
      <c r="G48" s="2009"/>
      <c r="H48" s="2009"/>
      <c r="I48" s="2000">
        <f t="shared" si="0"/>
        <v>0</v>
      </c>
      <c r="J48" s="3"/>
      <c r="K48" s="1909"/>
      <c r="L48" s="1909"/>
      <c r="M48" s="1909"/>
      <c r="N48" s="1909"/>
      <c r="O48" s="1909"/>
      <c r="P48" s="1909"/>
      <c r="Q48" s="1909"/>
      <c r="R48" s="1909"/>
      <c r="S48" s="1909"/>
      <c r="T48" s="1909"/>
      <c r="U48" s="1909"/>
      <c r="V48" s="1909"/>
      <c r="W48" s="1909"/>
      <c r="X48" s="1909"/>
      <c r="Y48" s="1909"/>
      <c r="Z48" s="1909"/>
      <c r="AA48" s="1909"/>
      <c r="AB48" s="1909"/>
      <c r="AC48" s="1909"/>
    </row>
    <row r="49" spans="1:29">
      <c r="A49" s="3"/>
      <c r="B49" s="2006"/>
      <c r="C49" s="2007"/>
      <c r="D49" s="2012"/>
      <c r="E49" s="2009"/>
      <c r="F49" s="2009"/>
      <c r="G49" s="2009"/>
      <c r="H49" s="2009"/>
      <c r="I49" s="2000">
        <f t="shared" si="0"/>
        <v>0</v>
      </c>
      <c r="J49" s="3"/>
      <c r="K49" s="1909"/>
      <c r="L49" s="1909"/>
      <c r="M49" s="1909"/>
      <c r="N49" s="1909"/>
      <c r="O49" s="1909"/>
      <c r="P49" s="1909"/>
      <c r="Q49" s="1909"/>
      <c r="R49" s="1909"/>
      <c r="S49" s="1909"/>
      <c r="T49" s="1909"/>
      <c r="U49" s="1909"/>
      <c r="V49" s="1909"/>
      <c r="W49" s="1909"/>
      <c r="X49" s="1909"/>
      <c r="Y49" s="1909"/>
      <c r="Z49" s="1909"/>
      <c r="AA49" s="1909"/>
      <c r="AB49" s="1909"/>
      <c r="AC49" s="1909"/>
    </row>
    <row r="50" spans="1:29">
      <c r="A50" s="3"/>
      <c r="B50" s="2006"/>
      <c r="C50" s="2007"/>
      <c r="D50" s="2012"/>
      <c r="E50" s="2009"/>
      <c r="F50" s="2009"/>
      <c r="G50" s="2009"/>
      <c r="H50" s="2009"/>
      <c r="I50" s="2000">
        <f t="shared" si="0"/>
        <v>0</v>
      </c>
      <c r="J50" s="3"/>
      <c r="K50" s="1909"/>
      <c r="L50" s="1909"/>
      <c r="M50" s="1909"/>
      <c r="N50" s="1909"/>
      <c r="O50" s="1909"/>
      <c r="P50" s="1909"/>
      <c r="Q50" s="1909"/>
      <c r="R50" s="1909"/>
      <c r="S50" s="1909"/>
      <c r="T50" s="1909"/>
      <c r="U50" s="1909"/>
      <c r="V50" s="1909"/>
      <c r="W50" s="1909"/>
      <c r="X50" s="1909"/>
      <c r="Y50" s="1909"/>
      <c r="Z50" s="1909"/>
      <c r="AA50" s="1909"/>
      <c r="AB50" s="1909"/>
      <c r="AC50" s="1909"/>
    </row>
    <row r="51" spans="1:29">
      <c r="A51" s="3"/>
      <c r="B51" s="2006"/>
      <c r="C51" s="2007"/>
      <c r="D51" s="2012"/>
      <c r="E51" s="2009"/>
      <c r="F51" s="2009"/>
      <c r="G51" s="2009"/>
      <c r="H51" s="2009"/>
      <c r="I51" s="2000">
        <f t="shared" si="0"/>
        <v>0</v>
      </c>
      <c r="J51" s="3"/>
      <c r="K51" s="1909"/>
      <c r="L51" s="1909"/>
      <c r="M51" s="1909"/>
      <c r="N51" s="1909"/>
      <c r="O51" s="1909"/>
      <c r="P51" s="1909"/>
      <c r="Q51" s="1909"/>
      <c r="R51" s="1909"/>
      <c r="S51" s="1909"/>
      <c r="T51" s="1909"/>
      <c r="U51" s="1909"/>
      <c r="V51" s="1909"/>
      <c r="W51" s="1909"/>
      <c r="X51" s="1909"/>
      <c r="Y51" s="1909"/>
      <c r="Z51" s="1909"/>
      <c r="AA51" s="1909"/>
      <c r="AB51" s="1909"/>
      <c r="AC51" s="1909"/>
    </row>
    <row r="52" spans="1:29">
      <c r="A52" s="3"/>
      <c r="B52" s="2006"/>
      <c r="C52" s="2007"/>
      <c r="D52" s="2012"/>
      <c r="E52" s="2009"/>
      <c r="F52" s="2009"/>
      <c r="G52" s="2009"/>
      <c r="H52" s="2009"/>
      <c r="I52" s="2000">
        <f t="shared" si="0"/>
        <v>0</v>
      </c>
      <c r="J52" s="3"/>
      <c r="K52" s="1909"/>
      <c r="L52" s="1909"/>
      <c r="M52" s="1909"/>
      <c r="N52" s="1909"/>
      <c r="O52" s="1909"/>
      <c r="P52" s="1909"/>
      <c r="Q52" s="1909"/>
      <c r="R52" s="1909"/>
      <c r="S52" s="1909"/>
      <c r="T52" s="1909"/>
      <c r="U52" s="1909"/>
      <c r="V52" s="1909"/>
      <c r="W52" s="1909"/>
      <c r="X52" s="1909"/>
      <c r="Y52" s="1909"/>
      <c r="Z52" s="1909"/>
      <c r="AA52" s="1909"/>
      <c r="AB52" s="1909"/>
      <c r="AC52" s="1909"/>
    </row>
    <row r="53" spans="1:29">
      <c r="A53" s="3"/>
      <c r="B53" s="2006"/>
      <c r="C53" s="2007"/>
      <c r="D53" s="2012"/>
      <c r="E53" s="2009"/>
      <c r="F53" s="2009"/>
      <c r="G53" s="2009"/>
      <c r="H53" s="2009"/>
      <c r="I53" s="2000">
        <f t="shared" si="0"/>
        <v>0</v>
      </c>
      <c r="J53" s="3"/>
      <c r="K53" s="1909"/>
      <c r="L53" s="1909"/>
      <c r="M53" s="1909"/>
      <c r="N53" s="1909"/>
      <c r="O53" s="1909"/>
      <c r="P53" s="1909"/>
      <c r="Q53" s="1909"/>
      <c r="R53" s="1909"/>
      <c r="S53" s="1909"/>
      <c r="T53" s="1909"/>
      <c r="U53" s="1909"/>
      <c r="V53" s="1909"/>
      <c r="W53" s="1909"/>
      <c r="X53" s="1909"/>
      <c r="Y53" s="1909"/>
      <c r="Z53" s="1909"/>
      <c r="AA53" s="1909"/>
      <c r="AB53" s="1909"/>
      <c r="AC53" s="1909"/>
    </row>
    <row r="54" spans="1:29">
      <c r="A54" s="3"/>
      <c r="B54" s="2006"/>
      <c r="C54" s="2007"/>
      <c r="D54" s="2012"/>
      <c r="E54" s="2009"/>
      <c r="F54" s="2009"/>
      <c r="G54" s="2009"/>
      <c r="H54" s="2009"/>
      <c r="I54" s="2000">
        <f t="shared" si="0"/>
        <v>0</v>
      </c>
      <c r="J54" s="3"/>
      <c r="K54" s="1909"/>
      <c r="L54" s="1909"/>
      <c r="M54" s="1909"/>
      <c r="N54" s="1909"/>
      <c r="O54" s="1909"/>
      <c r="P54" s="1909"/>
      <c r="Q54" s="1909"/>
      <c r="R54" s="1909"/>
      <c r="S54" s="1909"/>
      <c r="T54" s="1909"/>
      <c r="U54" s="1909"/>
      <c r="V54" s="1909"/>
      <c r="W54" s="1909"/>
      <c r="X54" s="1909"/>
      <c r="Y54" s="1909"/>
      <c r="Z54" s="1909"/>
      <c r="AA54" s="1909"/>
      <c r="AB54" s="1909"/>
      <c r="AC54" s="1909"/>
    </row>
    <row r="55" spans="1:29">
      <c r="A55" s="3"/>
      <c r="B55" s="2006"/>
      <c r="C55" s="2007"/>
      <c r="D55" s="2012"/>
      <c r="E55" s="2009"/>
      <c r="F55" s="2009"/>
      <c r="G55" s="2009"/>
      <c r="H55" s="2009"/>
      <c r="I55" s="2000">
        <f t="shared" si="0"/>
        <v>0</v>
      </c>
      <c r="J55" s="3"/>
      <c r="K55" s="1909"/>
      <c r="L55" s="1909"/>
      <c r="M55" s="1909"/>
      <c r="N55" s="1909"/>
      <c r="O55" s="1909"/>
      <c r="P55" s="1909"/>
      <c r="Q55" s="1909"/>
      <c r="R55" s="1909"/>
      <c r="S55" s="1909"/>
      <c r="T55" s="1909"/>
      <c r="U55" s="1909"/>
      <c r="V55" s="1909"/>
      <c r="W55" s="1909"/>
      <c r="X55" s="1909"/>
      <c r="Y55" s="1909"/>
      <c r="Z55" s="1909"/>
      <c r="AA55" s="1909"/>
      <c r="AB55" s="1909"/>
      <c r="AC55" s="1909"/>
    </row>
    <row r="56" spans="1:29">
      <c r="A56" s="3"/>
      <c r="B56" s="2006"/>
      <c r="C56" s="2007"/>
      <c r="D56" s="2012"/>
      <c r="E56" s="2009"/>
      <c r="F56" s="2009"/>
      <c r="G56" s="2009"/>
      <c r="H56" s="2009"/>
      <c r="I56" s="2000">
        <f t="shared" si="0"/>
        <v>0</v>
      </c>
      <c r="J56" s="3"/>
      <c r="K56" s="1909"/>
      <c r="L56" s="1909"/>
      <c r="M56" s="1909"/>
      <c r="N56" s="1909"/>
      <c r="O56" s="1909"/>
      <c r="P56" s="1909"/>
      <c r="Q56" s="1909"/>
      <c r="R56" s="1909"/>
      <c r="S56" s="1909"/>
      <c r="T56" s="1909"/>
      <c r="U56" s="1909"/>
      <c r="V56" s="1909"/>
      <c r="W56" s="1909"/>
      <c r="X56" s="1909"/>
      <c r="Y56" s="1909"/>
      <c r="Z56" s="1909"/>
      <c r="AA56" s="1909"/>
      <c r="AB56" s="1909"/>
      <c r="AC56" s="1909"/>
    </row>
    <row r="57" spans="1:29">
      <c r="A57" s="3"/>
      <c r="B57" s="2006"/>
      <c r="C57" s="2007"/>
      <c r="D57" s="2012"/>
      <c r="E57" s="2009"/>
      <c r="F57" s="2009"/>
      <c r="G57" s="2009"/>
      <c r="H57" s="2009"/>
      <c r="I57" s="2000">
        <f t="shared" si="0"/>
        <v>0</v>
      </c>
      <c r="J57" s="3"/>
      <c r="K57" s="1909"/>
      <c r="L57" s="1909"/>
      <c r="M57" s="1909"/>
      <c r="N57" s="1909"/>
      <c r="O57" s="1909"/>
      <c r="P57" s="1909"/>
      <c r="Q57" s="1909"/>
      <c r="R57" s="1909"/>
      <c r="S57" s="1909"/>
      <c r="T57" s="1909"/>
      <c r="U57" s="1909"/>
      <c r="V57" s="1909"/>
      <c r="W57" s="1909"/>
      <c r="X57" s="1909"/>
      <c r="Y57" s="1909"/>
      <c r="Z57" s="1909"/>
      <c r="AA57" s="1909"/>
      <c r="AB57" s="1909"/>
      <c r="AC57" s="1909"/>
    </row>
    <row r="58" spans="1:29">
      <c r="A58" s="3"/>
      <c r="B58" s="2006"/>
      <c r="C58" s="2007"/>
      <c r="D58" s="2012"/>
      <c r="E58" s="2009"/>
      <c r="F58" s="2009"/>
      <c r="G58" s="2009"/>
      <c r="H58" s="2009"/>
      <c r="I58" s="2000">
        <f t="shared" si="0"/>
        <v>0</v>
      </c>
      <c r="J58" s="3"/>
      <c r="K58" s="1909"/>
      <c r="L58" s="1909"/>
      <c r="M58" s="1909"/>
      <c r="N58" s="1909"/>
      <c r="O58" s="1909"/>
      <c r="P58" s="1909"/>
      <c r="Q58" s="1909"/>
      <c r="R58" s="1909"/>
      <c r="S58" s="1909"/>
      <c r="T58" s="1909"/>
      <c r="U58" s="1909"/>
      <c r="V58" s="1909"/>
      <c r="W58" s="1909"/>
      <c r="X58" s="1909"/>
      <c r="Y58" s="1909"/>
      <c r="Z58" s="1909"/>
      <c r="AA58" s="1909"/>
      <c r="AB58" s="1909"/>
      <c r="AC58" s="1909"/>
    </row>
    <row r="59" spans="1:29">
      <c r="A59" s="3"/>
      <c r="B59" s="2006"/>
      <c r="C59" s="2007"/>
      <c r="D59" s="2012"/>
      <c r="E59" s="2009"/>
      <c r="F59" s="2009"/>
      <c r="G59" s="2009"/>
      <c r="H59" s="2009"/>
      <c r="I59" s="2000">
        <f t="shared" si="0"/>
        <v>0</v>
      </c>
      <c r="J59" s="3"/>
      <c r="K59" s="1909"/>
      <c r="L59" s="1909"/>
      <c r="M59" s="1909"/>
      <c r="N59" s="1909"/>
      <c r="O59" s="1909"/>
      <c r="P59" s="1909"/>
      <c r="Q59" s="1909"/>
      <c r="R59" s="1909"/>
      <c r="S59" s="1909"/>
      <c r="T59" s="1909"/>
      <c r="U59" s="1909"/>
      <c r="V59" s="1909"/>
      <c r="W59" s="1909"/>
      <c r="X59" s="1909"/>
      <c r="Y59" s="1909"/>
      <c r="Z59" s="1909"/>
      <c r="AA59" s="1909"/>
      <c r="AB59" s="1909"/>
      <c r="AC59" s="1909"/>
    </row>
    <row r="60" spans="1:29">
      <c r="A60" s="3"/>
      <c r="B60" s="2006"/>
      <c r="C60" s="2007"/>
      <c r="D60" s="2012"/>
      <c r="E60" s="2009"/>
      <c r="F60" s="2009"/>
      <c r="G60" s="2009"/>
      <c r="H60" s="2009"/>
      <c r="I60" s="2000">
        <f t="shared" si="0"/>
        <v>0</v>
      </c>
      <c r="J60" s="3"/>
      <c r="K60" s="1909"/>
      <c r="L60" s="1909"/>
      <c r="M60" s="1909"/>
      <c r="N60" s="1909"/>
      <c r="O60" s="1909"/>
      <c r="P60" s="1909"/>
      <c r="Q60" s="1909"/>
      <c r="R60" s="1909"/>
      <c r="S60" s="1909"/>
      <c r="T60" s="1909"/>
      <c r="U60" s="1909"/>
      <c r="V60" s="1909"/>
      <c r="W60" s="1909"/>
      <c r="X60" s="1909"/>
      <c r="Y60" s="1909"/>
      <c r="Z60" s="1909"/>
      <c r="AA60" s="1909"/>
      <c r="AB60" s="1909"/>
      <c r="AC60" s="1909"/>
    </row>
    <row r="61" spans="1:29">
      <c r="A61" s="3"/>
      <c r="B61" s="2006"/>
      <c r="C61" s="2007"/>
      <c r="D61" s="2012"/>
      <c r="E61" s="2009"/>
      <c r="F61" s="2009"/>
      <c r="G61" s="2009"/>
      <c r="H61" s="2009"/>
      <c r="I61" s="2000">
        <f t="shared" si="0"/>
        <v>0</v>
      </c>
      <c r="J61" s="3"/>
      <c r="K61" s="1909"/>
      <c r="L61" s="1909"/>
      <c r="M61" s="1909"/>
      <c r="N61" s="1909"/>
      <c r="O61" s="1909"/>
      <c r="P61" s="1909"/>
      <c r="Q61" s="1909"/>
      <c r="R61" s="1909"/>
      <c r="S61" s="1909"/>
      <c r="T61" s="1909"/>
      <c r="U61" s="1909"/>
      <c r="V61" s="1909"/>
      <c r="W61" s="1909"/>
      <c r="X61" s="1909"/>
      <c r="Y61" s="1909"/>
      <c r="Z61" s="1909"/>
      <c r="AA61" s="1909"/>
      <c r="AB61" s="1909"/>
      <c r="AC61" s="1909"/>
    </row>
    <row r="62" spans="1:29">
      <c r="A62" s="3"/>
      <c r="B62" s="2006"/>
      <c r="C62" s="2007"/>
      <c r="D62" s="2012"/>
      <c r="E62" s="2009"/>
      <c r="F62" s="2009"/>
      <c r="G62" s="2009"/>
      <c r="H62" s="2009"/>
      <c r="I62" s="2000">
        <f t="shared" si="0"/>
        <v>0</v>
      </c>
      <c r="J62" s="3"/>
      <c r="K62" s="1909"/>
      <c r="L62" s="1909"/>
      <c r="M62" s="1909"/>
      <c r="N62" s="1909"/>
      <c r="O62" s="1909"/>
      <c r="P62" s="1909"/>
      <c r="Q62" s="1909"/>
      <c r="R62" s="1909"/>
      <c r="S62" s="1909"/>
      <c r="T62" s="1909"/>
      <c r="U62" s="1909"/>
      <c r="V62" s="1909"/>
      <c r="W62" s="1909"/>
      <c r="X62" s="1909"/>
      <c r="Y62" s="1909"/>
      <c r="Z62" s="1909"/>
      <c r="AA62" s="1909"/>
      <c r="AB62" s="1909"/>
      <c r="AC62" s="1909"/>
    </row>
    <row r="63" spans="1:29">
      <c r="A63" s="3"/>
      <c r="B63" s="2006"/>
      <c r="C63" s="2007"/>
      <c r="D63" s="2012"/>
      <c r="E63" s="2009"/>
      <c r="F63" s="2009"/>
      <c r="G63" s="2009"/>
      <c r="H63" s="2009"/>
      <c r="I63" s="2000">
        <f t="shared" si="0"/>
        <v>0</v>
      </c>
      <c r="J63" s="3"/>
      <c r="K63" s="1909"/>
      <c r="L63" s="1909"/>
      <c r="M63" s="1909"/>
      <c r="N63" s="1909"/>
      <c r="O63" s="1909"/>
      <c r="P63" s="1909"/>
      <c r="Q63" s="1909"/>
      <c r="R63" s="1909"/>
      <c r="S63" s="1909"/>
      <c r="T63" s="1909"/>
      <c r="U63" s="1909"/>
      <c r="V63" s="1909"/>
      <c r="W63" s="1909"/>
      <c r="X63" s="1909"/>
      <c r="Y63" s="1909"/>
      <c r="Z63" s="1909"/>
      <c r="AA63" s="1909"/>
      <c r="AB63" s="1909"/>
      <c r="AC63" s="1909"/>
    </row>
    <row r="64" spans="1:29">
      <c r="A64" s="3"/>
      <c r="B64" s="2006"/>
      <c r="C64" s="2007"/>
      <c r="D64" s="2012"/>
      <c r="E64" s="2009"/>
      <c r="F64" s="2009"/>
      <c r="G64" s="2009"/>
      <c r="H64" s="2009"/>
      <c r="I64" s="2000">
        <f t="shared" si="0"/>
        <v>0</v>
      </c>
      <c r="J64" s="3"/>
      <c r="K64" s="1909"/>
      <c r="L64" s="1909"/>
      <c r="M64" s="1909"/>
      <c r="N64" s="1909"/>
      <c r="O64" s="1909"/>
      <c r="P64" s="1909"/>
      <c r="Q64" s="1909"/>
      <c r="R64" s="1909"/>
      <c r="S64" s="1909"/>
      <c r="T64" s="1909"/>
      <c r="U64" s="1909"/>
      <c r="V64" s="1909"/>
      <c r="W64" s="1909"/>
      <c r="X64" s="1909"/>
      <c r="Y64" s="1909"/>
      <c r="Z64" s="1909"/>
      <c r="AA64" s="1909"/>
      <c r="AB64" s="1909"/>
      <c r="AC64" s="1909"/>
    </row>
    <row r="65" spans="1:29">
      <c r="A65" s="3"/>
      <c r="B65" s="2006"/>
      <c r="C65" s="2007"/>
      <c r="D65" s="2012"/>
      <c r="E65" s="2009"/>
      <c r="F65" s="2009"/>
      <c r="G65" s="2009"/>
      <c r="H65" s="2009"/>
      <c r="I65" s="2000">
        <f t="shared" si="0"/>
        <v>0</v>
      </c>
      <c r="J65" s="3"/>
      <c r="K65" s="1909"/>
      <c r="L65" s="1909"/>
      <c r="M65" s="1909"/>
      <c r="N65" s="1909"/>
      <c r="O65" s="1909"/>
      <c r="P65" s="1909"/>
      <c r="Q65" s="1909"/>
      <c r="R65" s="1909"/>
      <c r="S65" s="1909"/>
      <c r="T65" s="1909"/>
      <c r="U65" s="1909"/>
      <c r="V65" s="1909"/>
      <c r="W65" s="1909"/>
      <c r="X65" s="1909"/>
      <c r="Y65" s="1909"/>
      <c r="Z65" s="1909"/>
      <c r="AA65" s="1909"/>
      <c r="AB65" s="1909"/>
      <c r="AC65" s="1909"/>
    </row>
    <row r="66" spans="1:29">
      <c r="A66" s="3"/>
      <c r="B66" s="2006"/>
      <c r="C66" s="2007"/>
      <c r="D66" s="2012"/>
      <c r="E66" s="2009"/>
      <c r="F66" s="2009"/>
      <c r="G66" s="2009"/>
      <c r="H66" s="2009"/>
      <c r="I66" s="2000">
        <f t="shared" si="0"/>
        <v>0</v>
      </c>
      <c r="J66" s="3"/>
      <c r="K66" s="1909"/>
      <c r="L66" s="1909"/>
      <c r="M66" s="1909"/>
      <c r="N66" s="1909"/>
      <c r="O66" s="1909"/>
      <c r="P66" s="1909"/>
      <c r="Q66" s="1909"/>
      <c r="R66" s="1909"/>
      <c r="S66" s="1909"/>
      <c r="T66" s="1909"/>
      <c r="U66" s="1909"/>
      <c r="V66" s="1909"/>
      <c r="W66" s="1909"/>
      <c r="X66" s="1909"/>
      <c r="Y66" s="1909"/>
      <c r="Z66" s="1909"/>
      <c r="AA66" s="1909"/>
      <c r="AB66" s="1909"/>
      <c r="AC66" s="1909"/>
    </row>
    <row r="67" spans="1:29">
      <c r="A67" s="3"/>
      <c r="B67" s="2006"/>
      <c r="C67" s="2007"/>
      <c r="D67" s="2012"/>
      <c r="E67" s="2009"/>
      <c r="F67" s="2009"/>
      <c r="G67" s="2009"/>
      <c r="H67" s="2009"/>
      <c r="I67" s="2000">
        <f t="shared" si="0"/>
        <v>0</v>
      </c>
      <c r="J67" s="3"/>
      <c r="K67" s="1909"/>
      <c r="L67" s="1909"/>
      <c r="M67" s="1909"/>
      <c r="N67" s="1909"/>
      <c r="O67" s="1909"/>
      <c r="P67" s="1909"/>
      <c r="Q67" s="1909"/>
      <c r="R67" s="1909"/>
      <c r="S67" s="1909"/>
      <c r="T67" s="1909"/>
      <c r="U67" s="1909"/>
      <c r="V67" s="1909"/>
      <c r="W67" s="1909"/>
      <c r="X67" s="1909"/>
      <c r="Y67" s="1909"/>
      <c r="Z67" s="1909"/>
      <c r="AA67" s="1909"/>
      <c r="AB67" s="1909"/>
      <c r="AC67" s="1909"/>
    </row>
    <row r="68" spans="1:29">
      <c r="A68" s="3"/>
      <c r="B68" s="2006"/>
      <c r="C68" s="2007"/>
      <c r="D68" s="2012"/>
      <c r="E68" s="2009"/>
      <c r="F68" s="2009"/>
      <c r="G68" s="2009"/>
      <c r="H68" s="2009"/>
      <c r="I68" s="2000">
        <f t="shared" si="0"/>
        <v>0</v>
      </c>
      <c r="J68" s="3"/>
      <c r="K68" s="1909"/>
      <c r="L68" s="1909"/>
      <c r="M68" s="1909"/>
      <c r="N68" s="1909"/>
      <c r="O68" s="1909"/>
      <c r="P68" s="1909"/>
      <c r="Q68" s="1909"/>
      <c r="R68" s="1909"/>
      <c r="S68" s="1909"/>
      <c r="T68" s="1909"/>
      <c r="U68" s="1909"/>
      <c r="V68" s="1909"/>
      <c r="W68" s="1909"/>
      <c r="X68" s="1909"/>
      <c r="Y68" s="1909"/>
      <c r="Z68" s="1909"/>
      <c r="AA68" s="1909"/>
      <c r="AB68" s="1909"/>
      <c r="AC68" s="1909"/>
    </row>
    <row r="69" spans="1:29">
      <c r="A69" s="3"/>
      <c r="B69" s="2006"/>
      <c r="C69" s="2007"/>
      <c r="D69" s="2012"/>
      <c r="E69" s="2009"/>
      <c r="F69" s="2009"/>
      <c r="G69" s="2009"/>
      <c r="H69" s="2009"/>
      <c r="I69" s="2000">
        <f t="shared" si="0"/>
        <v>0</v>
      </c>
      <c r="J69" s="3"/>
      <c r="K69" s="1909"/>
      <c r="L69" s="1909"/>
      <c r="M69" s="1909"/>
      <c r="N69" s="1909"/>
      <c r="O69" s="1909"/>
      <c r="P69" s="1909"/>
      <c r="Q69" s="1909"/>
      <c r="R69" s="1909"/>
      <c r="S69" s="1909"/>
      <c r="T69" s="1909"/>
      <c r="U69" s="1909"/>
      <c r="V69" s="1909"/>
      <c r="W69" s="1909"/>
      <c r="X69" s="1909"/>
      <c r="Y69" s="1909"/>
      <c r="Z69" s="1909"/>
      <c r="AA69" s="1909"/>
      <c r="AB69" s="1909"/>
      <c r="AC69" s="1909"/>
    </row>
    <row r="70" spans="1:29">
      <c r="A70" s="3"/>
      <c r="B70" s="2006"/>
      <c r="C70" s="2007"/>
      <c r="D70" s="2012"/>
      <c r="E70" s="2009"/>
      <c r="F70" s="2009"/>
      <c r="G70" s="2009"/>
      <c r="H70" s="2009"/>
      <c r="I70" s="2000">
        <f t="shared" si="0"/>
        <v>0</v>
      </c>
      <c r="J70" s="3"/>
      <c r="K70" s="1909"/>
      <c r="L70" s="1909"/>
      <c r="M70" s="1909"/>
      <c r="N70" s="1909"/>
      <c r="O70" s="1909"/>
      <c r="P70" s="1909"/>
      <c r="Q70" s="1909"/>
      <c r="R70" s="1909"/>
      <c r="S70" s="1909"/>
      <c r="T70" s="1909"/>
      <c r="U70" s="1909"/>
      <c r="V70" s="1909"/>
      <c r="W70" s="1909"/>
      <c r="X70" s="1909"/>
      <c r="Y70" s="1909"/>
      <c r="Z70" s="1909"/>
      <c r="AA70" s="1909"/>
      <c r="AB70" s="1909"/>
      <c r="AC70" s="1909"/>
    </row>
    <row r="71" spans="1:29">
      <c r="A71" s="3"/>
      <c r="B71" s="2006"/>
      <c r="C71" s="2007"/>
      <c r="D71" s="2012"/>
      <c r="E71" s="2009"/>
      <c r="F71" s="2009"/>
      <c r="G71" s="2009"/>
      <c r="H71" s="2009"/>
      <c r="I71" s="2000">
        <f t="shared" si="0"/>
        <v>0</v>
      </c>
      <c r="J71" s="3"/>
      <c r="K71" s="1909"/>
      <c r="L71" s="1909"/>
      <c r="M71" s="1909"/>
      <c r="N71" s="1909"/>
      <c r="O71" s="1909"/>
      <c r="P71" s="1909"/>
      <c r="Q71" s="1909"/>
      <c r="R71" s="1909"/>
      <c r="S71" s="1909"/>
      <c r="T71" s="1909"/>
      <c r="U71" s="1909"/>
      <c r="V71" s="1909"/>
      <c r="W71" s="1909"/>
      <c r="X71" s="1909"/>
      <c r="Y71" s="1909"/>
      <c r="Z71" s="1909"/>
      <c r="AA71" s="1909"/>
      <c r="AB71" s="1909"/>
      <c r="AC71" s="1909"/>
    </row>
    <row r="72" spans="1:29" ht="15.6">
      <c r="A72" s="3"/>
      <c r="B72" s="28"/>
      <c r="C72" s="3"/>
      <c r="D72" s="3"/>
      <c r="E72" s="3"/>
      <c r="F72" s="3"/>
      <c r="G72" s="3"/>
      <c r="H72" s="3"/>
      <c r="I72" s="3"/>
      <c r="J72" s="3"/>
      <c r="K72" s="1909"/>
      <c r="L72" s="1909"/>
      <c r="M72" s="1909"/>
      <c r="N72" s="1909"/>
      <c r="O72" s="1909"/>
      <c r="P72" s="1909"/>
      <c r="Q72" s="1909"/>
      <c r="R72" s="1909"/>
      <c r="S72" s="1909"/>
      <c r="T72" s="1909"/>
      <c r="U72" s="1909"/>
      <c r="V72" s="1909"/>
      <c r="W72" s="1909"/>
      <c r="X72" s="1909"/>
      <c r="Y72" s="1909"/>
      <c r="Z72" s="1909"/>
      <c r="AA72" s="1909"/>
      <c r="AB72" s="1909"/>
      <c r="AC72" s="1909"/>
    </row>
    <row r="73" spans="1:29">
      <c r="A73" s="1909"/>
      <c r="B73" s="1909"/>
      <c r="C73" s="1909"/>
      <c r="D73" s="1909"/>
      <c r="E73" s="1909"/>
      <c r="F73" s="1909"/>
      <c r="G73" s="1909"/>
      <c r="H73" s="1909"/>
      <c r="I73" s="1909"/>
      <c r="J73" s="1909"/>
      <c r="K73" s="1909"/>
      <c r="L73" s="1909"/>
      <c r="M73" s="1909"/>
      <c r="N73" s="1909"/>
      <c r="O73" s="1909"/>
      <c r="P73" s="1909"/>
      <c r="Q73" s="1909"/>
      <c r="R73" s="1909"/>
      <c r="S73" s="1909"/>
      <c r="T73" s="1909"/>
      <c r="U73" s="1909"/>
      <c r="V73" s="1909"/>
      <c r="W73" s="1909"/>
      <c r="X73" s="1909"/>
      <c r="Y73" s="1909"/>
      <c r="Z73" s="1909"/>
      <c r="AA73" s="1909"/>
      <c r="AB73" s="1909"/>
      <c r="AC73" s="1909"/>
    </row>
    <row r="74" spans="1:29">
      <c r="A74" s="1909"/>
      <c r="B74" s="1909"/>
      <c r="C74" s="1909"/>
      <c r="D74" s="1909"/>
      <c r="E74" s="1909"/>
      <c r="F74" s="1909"/>
      <c r="G74" s="1909"/>
      <c r="H74" s="1909"/>
      <c r="I74" s="1909"/>
      <c r="J74" s="1909"/>
      <c r="K74" s="1909"/>
      <c r="L74" s="1909"/>
      <c r="M74" s="1909"/>
      <c r="N74" s="1909"/>
      <c r="O74" s="1909"/>
      <c r="P74" s="1909"/>
      <c r="Q74" s="1909"/>
      <c r="R74" s="1909"/>
      <c r="S74" s="1909"/>
      <c r="T74" s="1909"/>
      <c r="U74" s="1909"/>
      <c r="V74" s="1909"/>
      <c r="W74" s="1909"/>
      <c r="X74" s="1909"/>
      <c r="Y74" s="1909"/>
      <c r="Z74" s="1909"/>
      <c r="AA74" s="1909"/>
      <c r="AB74" s="1909"/>
      <c r="AC74" s="1909"/>
    </row>
    <row r="75" spans="1:29">
      <c r="A75" s="1909"/>
      <c r="B75" s="1909"/>
      <c r="C75" s="1909"/>
      <c r="D75" s="1909"/>
      <c r="E75" s="1909"/>
      <c r="F75" s="1909"/>
      <c r="G75" s="1909"/>
      <c r="H75" s="1909"/>
      <c r="I75" s="1909"/>
      <c r="J75" s="1909"/>
      <c r="K75" s="1909"/>
      <c r="L75" s="1909"/>
      <c r="M75" s="1909"/>
      <c r="N75" s="1909"/>
      <c r="O75" s="1909"/>
      <c r="P75" s="1909"/>
      <c r="Q75" s="1909"/>
      <c r="R75" s="1909"/>
      <c r="S75" s="1909"/>
      <c r="T75" s="1909"/>
      <c r="U75" s="1909"/>
      <c r="V75" s="1909"/>
      <c r="W75" s="1909"/>
      <c r="X75" s="1909"/>
      <c r="Y75" s="1909"/>
      <c r="Z75" s="1909"/>
      <c r="AA75" s="1909"/>
      <c r="AB75" s="1909"/>
      <c r="AC75" s="1909"/>
    </row>
    <row r="76" spans="1:29">
      <c r="A76" s="1909"/>
      <c r="B76" s="1909"/>
      <c r="C76" s="1909"/>
      <c r="D76" s="1909"/>
      <c r="E76" s="1909"/>
      <c r="F76" s="1909"/>
      <c r="G76" s="1909"/>
      <c r="H76" s="1909"/>
      <c r="I76" s="1909"/>
      <c r="J76" s="1909"/>
      <c r="K76" s="1909"/>
      <c r="L76" s="1909"/>
      <c r="M76" s="1909"/>
      <c r="N76" s="1909"/>
      <c r="O76" s="1909"/>
      <c r="P76" s="1909"/>
      <c r="Q76" s="1909"/>
      <c r="R76" s="1909"/>
      <c r="S76" s="1909"/>
      <c r="T76" s="1909"/>
      <c r="U76" s="1909"/>
      <c r="V76" s="1909"/>
      <c r="W76" s="1909"/>
      <c r="X76" s="1909"/>
      <c r="Y76" s="1909"/>
      <c r="Z76" s="1909"/>
      <c r="AA76" s="1909"/>
      <c r="AB76" s="1909"/>
      <c r="AC76" s="1909"/>
    </row>
    <row r="77" spans="1:29">
      <c r="A77" s="1909"/>
      <c r="B77" s="1909"/>
      <c r="C77" s="1909"/>
      <c r="D77" s="1909"/>
      <c r="E77" s="1909"/>
      <c r="F77" s="1909"/>
      <c r="G77" s="1909"/>
      <c r="H77" s="1909"/>
      <c r="I77" s="1909"/>
      <c r="J77" s="1909"/>
      <c r="K77" s="1909"/>
      <c r="L77" s="1909"/>
      <c r="M77" s="1909"/>
      <c r="N77" s="1909"/>
      <c r="O77" s="1909"/>
      <c r="P77" s="1909"/>
      <c r="Q77" s="1909"/>
      <c r="R77" s="1909"/>
      <c r="S77" s="1909"/>
      <c r="T77" s="1909"/>
      <c r="U77" s="1909"/>
      <c r="V77" s="1909"/>
      <c r="W77" s="1909"/>
      <c r="X77" s="1909"/>
      <c r="Y77" s="1909"/>
      <c r="Z77" s="1909"/>
      <c r="AA77" s="1909"/>
      <c r="AB77" s="1909"/>
      <c r="AC77" s="1909"/>
    </row>
    <row r="78" spans="1:29">
      <c r="A78" s="1909"/>
      <c r="B78" s="1909"/>
      <c r="C78" s="1909"/>
      <c r="D78" s="1909"/>
      <c r="E78" s="1909"/>
      <c r="F78" s="1909"/>
      <c r="G78" s="1909"/>
      <c r="H78" s="1909"/>
      <c r="I78" s="1909"/>
      <c r="J78" s="1909"/>
      <c r="K78" s="1909"/>
      <c r="L78" s="1909"/>
      <c r="M78" s="1909"/>
      <c r="N78" s="1909"/>
      <c r="O78" s="1909"/>
      <c r="P78" s="1909"/>
      <c r="Q78" s="1909"/>
      <c r="R78" s="1909"/>
      <c r="S78" s="1909"/>
      <c r="T78" s="1909"/>
      <c r="U78" s="1909"/>
      <c r="V78" s="1909"/>
      <c r="W78" s="1909"/>
      <c r="X78" s="1909"/>
      <c r="Y78" s="1909"/>
      <c r="Z78" s="1909"/>
      <c r="AA78" s="1909"/>
      <c r="AB78" s="1909"/>
      <c r="AC78" s="1909"/>
    </row>
    <row r="79" spans="1:29">
      <c r="A79" s="1909"/>
      <c r="B79" s="1909"/>
      <c r="C79" s="1909"/>
      <c r="D79" s="1909"/>
      <c r="E79" s="1909"/>
      <c r="F79" s="1909"/>
      <c r="G79" s="1909"/>
      <c r="H79" s="1909"/>
      <c r="I79" s="1909"/>
      <c r="J79" s="1909"/>
      <c r="K79" s="1909"/>
      <c r="L79" s="1909"/>
      <c r="M79" s="1909"/>
      <c r="N79" s="1909"/>
      <c r="O79" s="1909"/>
      <c r="P79" s="1909"/>
      <c r="Q79" s="1909"/>
      <c r="R79" s="1909"/>
      <c r="S79" s="1909"/>
      <c r="T79" s="1909"/>
      <c r="U79" s="1909"/>
      <c r="V79" s="1909"/>
      <c r="W79" s="1909"/>
      <c r="X79" s="1909"/>
      <c r="Y79" s="1909"/>
      <c r="Z79" s="1909"/>
      <c r="AA79" s="1909"/>
      <c r="AB79" s="1909"/>
      <c r="AC79" s="1909"/>
    </row>
    <row r="80" spans="1:29">
      <c r="A80" s="1909"/>
      <c r="B80" s="1909"/>
      <c r="C80" s="1909"/>
      <c r="D80" s="1909"/>
      <c r="E80" s="1909"/>
      <c r="F80" s="1909"/>
      <c r="G80" s="1909"/>
      <c r="H80" s="1909"/>
      <c r="I80" s="1909"/>
      <c r="J80" s="1909"/>
      <c r="K80" s="1909"/>
      <c r="L80" s="1909"/>
      <c r="M80" s="1909"/>
      <c r="N80" s="1909"/>
      <c r="O80" s="1909"/>
      <c r="P80" s="1909"/>
      <c r="Q80" s="1909"/>
      <c r="R80" s="1909"/>
      <c r="S80" s="1909"/>
      <c r="T80" s="1909"/>
      <c r="U80" s="1909"/>
      <c r="V80" s="1909"/>
      <c r="W80" s="1909"/>
      <c r="X80" s="1909"/>
      <c r="Y80" s="1909"/>
      <c r="Z80" s="1909"/>
      <c r="AA80" s="1909"/>
      <c r="AB80" s="1909"/>
      <c r="AC80" s="1909"/>
    </row>
    <row r="81" spans="1:29">
      <c r="A81" s="1909"/>
      <c r="B81" s="1909"/>
      <c r="C81" s="1909"/>
      <c r="D81" s="1909"/>
      <c r="E81" s="1909"/>
      <c r="F81" s="1909"/>
      <c r="G81" s="1909"/>
      <c r="H81" s="1909"/>
      <c r="I81" s="1909"/>
      <c r="J81" s="1909"/>
      <c r="K81" s="1909"/>
      <c r="L81" s="1909"/>
      <c r="M81" s="1909"/>
      <c r="N81" s="1909"/>
      <c r="O81" s="1909"/>
      <c r="P81" s="1909"/>
      <c r="Q81" s="1909"/>
      <c r="R81" s="1909"/>
      <c r="S81" s="1909"/>
      <c r="T81" s="1909"/>
      <c r="U81" s="1909"/>
      <c r="V81" s="1909"/>
      <c r="W81" s="1909"/>
      <c r="X81" s="1909"/>
      <c r="Y81" s="1909"/>
      <c r="Z81" s="1909"/>
      <c r="AA81" s="1909"/>
      <c r="AB81" s="1909"/>
      <c r="AC81" s="1909"/>
    </row>
    <row r="82" spans="1:29">
      <c r="A82" s="1909"/>
      <c r="B82" s="1909"/>
      <c r="C82" s="1909"/>
      <c r="D82" s="1909"/>
      <c r="E82" s="1909"/>
      <c r="F82" s="1909"/>
      <c r="G82" s="1909"/>
      <c r="H82" s="1909"/>
      <c r="I82" s="1909"/>
      <c r="J82" s="1909"/>
      <c r="K82" s="1909"/>
      <c r="L82" s="1909"/>
      <c r="M82" s="1909"/>
      <c r="N82" s="1909"/>
      <c r="O82" s="1909"/>
      <c r="P82" s="1909"/>
      <c r="Q82" s="1909"/>
      <c r="R82" s="1909"/>
      <c r="S82" s="1909"/>
      <c r="T82" s="1909"/>
      <c r="U82" s="1909"/>
      <c r="V82" s="1909"/>
      <c r="W82" s="1909"/>
      <c r="X82" s="1909"/>
      <c r="Y82" s="1909"/>
      <c r="Z82" s="1909"/>
      <c r="AA82" s="1909"/>
      <c r="AB82" s="1909"/>
      <c r="AC82" s="1909"/>
    </row>
    <row r="83" spans="1:29">
      <c r="A83" s="1909"/>
      <c r="B83" s="1909"/>
      <c r="C83" s="1909"/>
      <c r="D83" s="1909"/>
      <c r="E83" s="1909"/>
      <c r="F83" s="1909"/>
      <c r="G83" s="1909"/>
      <c r="H83" s="1909"/>
      <c r="I83" s="1909"/>
      <c r="J83" s="1909"/>
      <c r="K83" s="1909"/>
      <c r="L83" s="1909"/>
      <c r="M83" s="1909"/>
      <c r="N83" s="1909"/>
      <c r="O83" s="1909"/>
      <c r="P83" s="1909"/>
      <c r="Q83" s="1909"/>
      <c r="R83" s="1909"/>
      <c r="S83" s="1909"/>
      <c r="T83" s="1909"/>
      <c r="U83" s="1909"/>
      <c r="V83" s="1909"/>
      <c r="W83" s="1909"/>
      <c r="X83" s="1909"/>
      <c r="Y83" s="1909"/>
      <c r="Z83" s="1909"/>
      <c r="AA83" s="1909"/>
      <c r="AB83" s="1909"/>
      <c r="AC83" s="1909"/>
    </row>
    <row r="84" spans="1:29">
      <c r="A84" s="1909"/>
      <c r="B84" s="1909"/>
      <c r="C84" s="1909"/>
      <c r="D84" s="1909"/>
      <c r="E84" s="1909"/>
      <c r="F84" s="1909"/>
      <c r="G84" s="1909"/>
      <c r="H84" s="1909"/>
      <c r="I84" s="1909"/>
      <c r="J84" s="1909"/>
      <c r="K84" s="1909"/>
      <c r="L84" s="1909"/>
      <c r="M84" s="1909"/>
      <c r="N84" s="1909"/>
      <c r="O84" s="1909"/>
      <c r="P84" s="1909"/>
      <c r="Q84" s="1909"/>
      <c r="R84" s="1909"/>
      <c r="S84" s="1909"/>
      <c r="T84" s="1909"/>
      <c r="U84" s="1909"/>
      <c r="V84" s="1909"/>
      <c r="W84" s="1909"/>
      <c r="X84" s="1909"/>
      <c r="Y84" s="1909"/>
      <c r="Z84" s="1909"/>
      <c r="AA84" s="1909"/>
      <c r="AB84" s="1909"/>
      <c r="AC84" s="1909"/>
    </row>
    <row r="85" spans="1:29">
      <c r="A85" s="1909"/>
      <c r="B85" s="1909"/>
      <c r="C85" s="1909"/>
      <c r="D85" s="1909"/>
      <c r="E85" s="1909"/>
      <c r="F85" s="1909"/>
      <c r="G85" s="1909"/>
      <c r="H85" s="1909"/>
      <c r="I85" s="1909"/>
      <c r="J85" s="1909"/>
      <c r="K85" s="1909"/>
      <c r="L85" s="1909"/>
      <c r="M85" s="1909"/>
      <c r="N85" s="1909"/>
      <c r="O85" s="1909"/>
      <c r="P85" s="1909"/>
      <c r="Q85" s="1909"/>
      <c r="R85" s="1909"/>
      <c r="S85" s="1909"/>
      <c r="T85" s="1909"/>
      <c r="U85" s="1909"/>
      <c r="V85" s="1909"/>
      <c r="W85" s="1909"/>
      <c r="X85" s="1909"/>
      <c r="Y85" s="1909"/>
      <c r="Z85" s="1909"/>
      <c r="AA85" s="1909"/>
      <c r="AB85" s="1909"/>
      <c r="AC85" s="1909"/>
    </row>
    <row r="86" spans="1:29">
      <c r="A86" s="1909"/>
      <c r="B86" s="1909"/>
      <c r="C86" s="1909"/>
      <c r="D86" s="1909"/>
      <c r="E86" s="1909"/>
      <c r="F86" s="1909"/>
      <c r="G86" s="1909"/>
      <c r="H86" s="1909"/>
      <c r="I86" s="1909"/>
      <c r="J86" s="1909"/>
      <c r="K86" s="1909"/>
      <c r="L86" s="1909"/>
      <c r="M86" s="1909"/>
      <c r="N86" s="1909"/>
      <c r="O86" s="1909"/>
      <c r="P86" s="1909"/>
      <c r="Q86" s="1909"/>
      <c r="R86" s="1909"/>
      <c r="S86" s="1909"/>
      <c r="T86" s="1909"/>
      <c r="U86" s="1909"/>
      <c r="V86" s="1909"/>
      <c r="W86" s="1909"/>
      <c r="X86" s="1909"/>
      <c r="Y86" s="1909"/>
      <c r="Z86" s="1909"/>
      <c r="AA86" s="1909"/>
      <c r="AB86" s="1909"/>
      <c r="AC86" s="1909"/>
    </row>
    <row r="87" spans="1:29">
      <c r="A87" s="1909"/>
      <c r="B87" s="1909"/>
      <c r="C87" s="1909"/>
      <c r="D87" s="1909"/>
      <c r="E87" s="1909"/>
      <c r="F87" s="1909"/>
      <c r="G87" s="1909"/>
      <c r="H87" s="1909"/>
      <c r="I87" s="1909"/>
      <c r="J87" s="1909"/>
      <c r="K87" s="1909"/>
      <c r="L87" s="1909"/>
      <c r="M87" s="1909"/>
      <c r="N87" s="1909"/>
      <c r="O87" s="1909"/>
      <c r="P87" s="1909"/>
      <c r="Q87" s="1909"/>
      <c r="R87" s="1909"/>
      <c r="S87" s="1909"/>
      <c r="T87" s="1909"/>
      <c r="U87" s="1909"/>
      <c r="V87" s="1909"/>
      <c r="W87" s="1909"/>
      <c r="X87" s="1909"/>
      <c r="Y87" s="1909"/>
      <c r="Z87" s="1909"/>
      <c r="AA87" s="1909"/>
      <c r="AB87" s="1909"/>
      <c r="AC87" s="1909"/>
    </row>
    <row r="88" spans="1:29">
      <c r="A88" s="1909"/>
      <c r="B88" s="1909"/>
      <c r="C88" s="1909"/>
      <c r="D88" s="1909"/>
      <c r="E88" s="1909"/>
      <c r="F88" s="1909"/>
      <c r="G88" s="1909"/>
      <c r="H88" s="1909"/>
      <c r="I88" s="1909"/>
      <c r="J88" s="1909"/>
      <c r="K88" s="1909"/>
      <c r="L88" s="1909"/>
      <c r="M88" s="1909"/>
      <c r="N88" s="1909"/>
      <c r="O88" s="1909"/>
      <c r="P88" s="1909"/>
      <c r="Q88" s="1909"/>
      <c r="R88" s="1909"/>
      <c r="S88" s="1909"/>
      <c r="T88" s="1909"/>
      <c r="U88" s="1909"/>
      <c r="V88" s="1909"/>
      <c r="W88" s="1909"/>
      <c r="X88" s="1909"/>
      <c r="Y88" s="1909"/>
      <c r="Z88" s="1909"/>
      <c r="AA88" s="1909"/>
      <c r="AB88" s="1909"/>
      <c r="AC88" s="1909"/>
    </row>
    <row r="89" spans="1:29">
      <c r="A89" s="1909"/>
      <c r="B89" s="1909"/>
      <c r="C89" s="1909"/>
      <c r="D89" s="1909"/>
      <c r="E89" s="1909"/>
      <c r="F89" s="1909"/>
      <c r="G89" s="1909"/>
      <c r="H89" s="1909"/>
      <c r="I89" s="1909"/>
      <c r="J89" s="1909"/>
      <c r="K89" s="1909"/>
      <c r="L89" s="1909"/>
      <c r="M89" s="1909"/>
      <c r="N89" s="1909"/>
      <c r="O89" s="1909"/>
      <c r="P89" s="1909"/>
      <c r="Q89" s="1909"/>
      <c r="R89" s="1909"/>
      <c r="S89" s="1909"/>
      <c r="T89" s="1909"/>
      <c r="U89" s="1909"/>
      <c r="V89" s="1909"/>
      <c r="W89" s="1909"/>
      <c r="X89" s="1909"/>
      <c r="Y89" s="1909"/>
      <c r="Z89" s="1909"/>
      <c r="AA89" s="1909"/>
      <c r="AB89" s="1909"/>
      <c r="AC89" s="1909"/>
    </row>
    <row r="90" spans="1:29">
      <c r="A90" s="1909"/>
      <c r="B90" s="1909"/>
      <c r="C90" s="1909"/>
      <c r="D90" s="1909"/>
      <c r="E90" s="1909"/>
      <c r="F90" s="1909"/>
      <c r="G90" s="1909"/>
      <c r="H90" s="1909"/>
      <c r="I90" s="1909"/>
      <c r="J90" s="1909"/>
      <c r="K90" s="1909"/>
      <c r="L90" s="1909"/>
      <c r="M90" s="1909"/>
      <c r="N90" s="1909"/>
      <c r="O90" s="1909"/>
      <c r="P90" s="1909"/>
      <c r="Q90" s="1909"/>
      <c r="R90" s="1909"/>
      <c r="S90" s="1909"/>
      <c r="T90" s="1909"/>
      <c r="U90" s="1909"/>
      <c r="V90" s="1909"/>
      <c r="W90" s="1909"/>
      <c r="X90" s="1909"/>
      <c r="Y90" s="1909"/>
      <c r="Z90" s="1909"/>
      <c r="AA90" s="1909"/>
      <c r="AB90" s="1909"/>
      <c r="AC90" s="1909"/>
    </row>
    <row r="91" spans="1:29">
      <c r="A91" s="1909"/>
      <c r="B91" s="1909"/>
      <c r="C91" s="1909"/>
      <c r="D91" s="1909"/>
      <c r="E91" s="1909"/>
      <c r="F91" s="1909"/>
      <c r="G91" s="1909"/>
      <c r="H91" s="1909"/>
      <c r="I91" s="1909"/>
      <c r="J91" s="1909"/>
      <c r="K91" s="1909"/>
      <c r="L91" s="1909"/>
      <c r="M91" s="1909"/>
      <c r="N91" s="1909"/>
      <c r="O91" s="1909"/>
      <c r="P91" s="1909"/>
      <c r="Q91" s="1909"/>
      <c r="R91" s="1909"/>
      <c r="S91" s="1909"/>
      <c r="T91" s="1909"/>
      <c r="U91" s="1909"/>
      <c r="V91" s="1909"/>
      <c r="W91" s="1909"/>
      <c r="X91" s="1909"/>
      <c r="Y91" s="1909"/>
      <c r="Z91" s="1909"/>
      <c r="AA91" s="1909"/>
      <c r="AB91" s="1909"/>
      <c r="AC91" s="1909"/>
    </row>
    <row r="92" spans="1:29">
      <c r="A92" s="1909"/>
      <c r="B92" s="1909"/>
      <c r="C92" s="1909"/>
      <c r="D92" s="1909"/>
      <c r="E92" s="1909"/>
      <c r="F92" s="1909"/>
      <c r="G92" s="1909"/>
      <c r="H92" s="1909"/>
      <c r="I92" s="1909"/>
      <c r="J92" s="1909"/>
      <c r="K92" s="1909"/>
      <c r="L92" s="1909"/>
      <c r="M92" s="1909"/>
      <c r="N92" s="1909"/>
      <c r="O92" s="1909"/>
      <c r="P92" s="1909"/>
      <c r="Q92" s="1909"/>
      <c r="R92" s="1909"/>
      <c r="S92" s="1909"/>
      <c r="T92" s="1909"/>
      <c r="U92" s="1909"/>
      <c r="V92" s="1909"/>
      <c r="W92" s="1909"/>
      <c r="X92" s="1909"/>
      <c r="Y92" s="1909"/>
      <c r="Z92" s="1909"/>
      <c r="AA92" s="1909"/>
      <c r="AB92" s="1909"/>
      <c r="AC92" s="1909"/>
    </row>
    <row r="93" spans="1:29">
      <c r="A93" s="1909"/>
      <c r="B93" s="1909"/>
      <c r="C93" s="1909"/>
      <c r="D93" s="1909"/>
      <c r="E93" s="1909"/>
      <c r="F93" s="1909"/>
      <c r="G93" s="1909"/>
      <c r="H93" s="1909"/>
      <c r="I93" s="1909"/>
      <c r="J93" s="1909"/>
      <c r="K93" s="1909"/>
      <c r="L93" s="1909"/>
      <c r="M93" s="1909"/>
      <c r="N93" s="1909"/>
      <c r="O93" s="1909"/>
      <c r="P93" s="1909"/>
      <c r="Q93" s="1909"/>
      <c r="R93" s="1909"/>
      <c r="S93" s="1909"/>
      <c r="T93" s="1909"/>
      <c r="U93" s="1909"/>
      <c r="V93" s="1909"/>
      <c r="W93" s="1909"/>
      <c r="X93" s="1909"/>
      <c r="Y93" s="1909"/>
      <c r="Z93" s="1909"/>
      <c r="AA93" s="1909"/>
      <c r="AB93" s="1909"/>
      <c r="AC93" s="1909"/>
    </row>
    <row r="94" spans="1:29">
      <c r="A94" s="1909"/>
      <c r="B94" s="1909"/>
      <c r="C94" s="1909"/>
      <c r="D94" s="1909"/>
      <c r="E94" s="1909"/>
      <c r="F94" s="1909"/>
      <c r="G94" s="1909"/>
      <c r="H94" s="1909"/>
      <c r="I94" s="1909"/>
      <c r="J94" s="1909"/>
      <c r="K94" s="1909"/>
      <c r="L94" s="1909"/>
      <c r="M94" s="1909"/>
      <c r="N94" s="1909"/>
      <c r="O94" s="1909"/>
      <c r="P94" s="1909"/>
      <c r="Q94" s="1909"/>
      <c r="R94" s="1909"/>
      <c r="S94" s="1909"/>
      <c r="T94" s="1909"/>
      <c r="U94" s="1909"/>
      <c r="V94" s="1909"/>
      <c r="W94" s="1909"/>
      <c r="X94" s="1909"/>
      <c r="Y94" s="1909"/>
      <c r="Z94" s="1909"/>
      <c r="AA94" s="1909"/>
      <c r="AB94" s="1909"/>
      <c r="AC94" s="1909"/>
    </row>
    <row r="95" spans="1:29">
      <c r="A95" s="1909"/>
      <c r="B95" s="1909"/>
      <c r="C95" s="1909"/>
      <c r="D95" s="1909"/>
      <c r="E95" s="1909"/>
      <c r="F95" s="1909"/>
      <c r="G95" s="1909"/>
      <c r="H95" s="1909"/>
      <c r="I95" s="1909"/>
      <c r="J95" s="1909"/>
      <c r="K95" s="1909"/>
      <c r="L95" s="1909"/>
      <c r="M95" s="1909"/>
      <c r="N95" s="1909"/>
      <c r="O95" s="1909"/>
      <c r="P95" s="1909"/>
      <c r="Q95" s="1909"/>
      <c r="R95" s="1909"/>
      <c r="S95" s="1909"/>
      <c r="T95" s="1909"/>
      <c r="U95" s="1909"/>
      <c r="V95" s="1909"/>
      <c r="W95" s="1909"/>
      <c r="X95" s="1909"/>
      <c r="Y95" s="1909"/>
      <c r="Z95" s="1909"/>
      <c r="AA95" s="1909"/>
      <c r="AB95" s="1909"/>
      <c r="AC95" s="1909"/>
    </row>
    <row r="96" spans="1:29">
      <c r="A96" s="1909"/>
      <c r="B96" s="1909"/>
      <c r="C96" s="1909"/>
      <c r="D96" s="1909"/>
      <c r="E96" s="1909"/>
      <c r="F96" s="1909"/>
      <c r="G96" s="1909"/>
      <c r="H96" s="1909"/>
      <c r="I96" s="1909"/>
      <c r="J96" s="1909"/>
      <c r="K96" s="1909"/>
      <c r="L96" s="1909"/>
      <c r="M96" s="1909"/>
      <c r="N96" s="1909"/>
      <c r="O96" s="1909"/>
      <c r="P96" s="1909"/>
      <c r="Q96" s="1909"/>
      <c r="R96" s="1909"/>
      <c r="S96" s="1909"/>
      <c r="T96" s="1909"/>
      <c r="U96" s="1909"/>
      <c r="V96" s="1909"/>
      <c r="W96" s="1909"/>
      <c r="X96" s="1909"/>
      <c r="Y96" s="1909"/>
      <c r="Z96" s="1909"/>
      <c r="AA96" s="1909"/>
      <c r="AB96" s="1909"/>
      <c r="AC96" s="1909"/>
    </row>
    <row r="97" spans="1:29">
      <c r="A97" s="1909"/>
      <c r="B97" s="1909"/>
      <c r="C97" s="1909"/>
      <c r="D97" s="1909"/>
      <c r="E97" s="1909"/>
      <c r="F97" s="1909"/>
      <c r="G97" s="1909"/>
      <c r="H97" s="1909"/>
      <c r="I97" s="1909"/>
      <c r="J97" s="1909"/>
      <c r="K97" s="1909"/>
      <c r="L97" s="1909"/>
      <c r="M97" s="1909"/>
      <c r="N97" s="1909"/>
      <c r="O97" s="1909"/>
      <c r="P97" s="1909"/>
      <c r="Q97" s="1909"/>
      <c r="R97" s="1909"/>
      <c r="S97" s="1909"/>
      <c r="T97" s="1909"/>
      <c r="U97" s="1909"/>
      <c r="V97" s="1909"/>
      <c r="W97" s="1909"/>
      <c r="X97" s="1909"/>
      <c r="Y97" s="1909"/>
      <c r="Z97" s="1909"/>
      <c r="AA97" s="1909"/>
      <c r="AB97" s="1909"/>
      <c r="AC97" s="1909"/>
    </row>
    <row r="98" spans="1:29">
      <c r="A98" s="1909"/>
      <c r="B98" s="1909"/>
      <c r="C98" s="1909"/>
      <c r="D98" s="1909"/>
      <c r="E98" s="1909"/>
      <c r="F98" s="1909"/>
      <c r="G98" s="1909"/>
      <c r="H98" s="1909"/>
      <c r="I98" s="1909"/>
      <c r="J98" s="1909"/>
      <c r="K98" s="1909"/>
      <c r="L98" s="1909"/>
      <c r="M98" s="1909"/>
      <c r="N98" s="1909"/>
      <c r="O98" s="1909"/>
      <c r="P98" s="1909"/>
      <c r="Q98" s="1909"/>
      <c r="R98" s="1909"/>
      <c r="S98" s="1909"/>
      <c r="T98" s="1909"/>
      <c r="U98" s="1909"/>
      <c r="V98" s="1909"/>
      <c r="W98" s="1909"/>
      <c r="X98" s="1909"/>
      <c r="Y98" s="1909"/>
      <c r="Z98" s="1909"/>
      <c r="AA98" s="1909"/>
      <c r="AB98" s="1909"/>
      <c r="AC98" s="1909"/>
    </row>
    <row r="99" spans="1:29">
      <c r="A99" s="1909"/>
      <c r="B99" s="1909"/>
      <c r="C99" s="1909"/>
      <c r="D99" s="1909"/>
      <c r="E99" s="1909"/>
      <c r="F99" s="1909"/>
      <c r="G99" s="1909"/>
      <c r="H99" s="1909"/>
      <c r="I99" s="1909"/>
      <c r="J99" s="1909"/>
      <c r="K99" s="1909"/>
      <c r="L99" s="1909"/>
      <c r="M99" s="1909"/>
      <c r="N99" s="1909"/>
      <c r="O99" s="1909"/>
      <c r="P99" s="1909"/>
      <c r="Q99" s="1909"/>
      <c r="R99" s="1909"/>
      <c r="S99" s="1909"/>
      <c r="T99" s="1909"/>
      <c r="U99" s="1909"/>
      <c r="V99" s="1909"/>
      <c r="W99" s="1909"/>
      <c r="X99" s="1909"/>
      <c r="Y99" s="1909"/>
      <c r="Z99" s="1909"/>
      <c r="AA99" s="1909"/>
      <c r="AB99" s="1909"/>
      <c r="AC99" s="1909"/>
    </row>
    <row r="100" spans="1:29">
      <c r="A100" s="1909"/>
      <c r="B100" s="1909"/>
      <c r="C100" s="1909"/>
      <c r="D100" s="1909"/>
      <c r="E100" s="1909"/>
      <c r="F100" s="1909"/>
      <c r="G100" s="1909"/>
      <c r="H100" s="1909"/>
      <c r="I100" s="1909"/>
      <c r="J100" s="1909"/>
      <c r="K100" s="1909"/>
      <c r="L100" s="1909"/>
      <c r="M100" s="1909"/>
      <c r="N100" s="1909"/>
      <c r="O100" s="1909"/>
      <c r="P100" s="1909"/>
      <c r="Q100" s="1909"/>
      <c r="R100" s="1909"/>
      <c r="S100" s="1909"/>
      <c r="T100" s="1909"/>
      <c r="U100" s="1909"/>
      <c r="V100" s="1909"/>
      <c r="W100" s="1909"/>
      <c r="X100" s="1909"/>
      <c r="Y100" s="1909"/>
      <c r="Z100" s="1909"/>
      <c r="AA100" s="1909"/>
      <c r="AB100" s="1909"/>
      <c r="AC100" s="1909"/>
    </row>
    <row r="101" spans="1:29">
      <c r="A101" s="1909"/>
      <c r="B101" s="1909"/>
      <c r="C101" s="1909"/>
      <c r="D101" s="1909"/>
      <c r="E101" s="1909"/>
      <c r="F101" s="1909"/>
      <c r="G101" s="1909"/>
      <c r="H101" s="1909"/>
      <c r="I101" s="1909"/>
      <c r="J101" s="1909"/>
      <c r="K101" s="1909"/>
      <c r="L101" s="1909"/>
      <c r="M101" s="1909"/>
      <c r="N101" s="1909"/>
      <c r="O101" s="1909"/>
      <c r="P101" s="1909"/>
      <c r="Q101" s="1909"/>
      <c r="R101" s="1909"/>
      <c r="S101" s="1909"/>
      <c r="T101" s="1909"/>
      <c r="U101" s="1909"/>
      <c r="V101" s="1909"/>
      <c r="W101" s="1909"/>
      <c r="X101" s="1909"/>
      <c r="Y101" s="1909"/>
      <c r="Z101" s="1909"/>
      <c r="AA101" s="1909"/>
      <c r="AB101" s="1909"/>
      <c r="AC101" s="1909"/>
    </row>
    <row r="102" spans="1:29">
      <c r="A102" s="1909"/>
      <c r="B102" s="1909"/>
      <c r="C102" s="1909"/>
      <c r="D102" s="1909"/>
      <c r="E102" s="1909"/>
      <c r="F102" s="1909"/>
      <c r="G102" s="1909"/>
      <c r="H102" s="1909"/>
      <c r="I102" s="1909"/>
      <c r="J102" s="1909"/>
      <c r="K102" s="1909"/>
      <c r="L102" s="1909"/>
      <c r="M102" s="1909"/>
      <c r="N102" s="1909"/>
      <c r="O102" s="1909"/>
      <c r="P102" s="1909"/>
      <c r="Q102" s="1909"/>
      <c r="R102" s="1909"/>
      <c r="S102" s="1909"/>
      <c r="T102" s="1909"/>
      <c r="U102" s="1909"/>
      <c r="V102" s="1909"/>
      <c r="W102" s="1909"/>
      <c r="X102" s="1909"/>
      <c r="Y102" s="1909"/>
      <c r="Z102" s="1909"/>
      <c r="AA102" s="1909"/>
      <c r="AB102" s="1909"/>
      <c r="AC102" s="1909"/>
    </row>
    <row r="103" spans="1:29">
      <c r="A103" s="1909"/>
      <c r="B103" s="1909"/>
      <c r="C103" s="1909"/>
      <c r="D103" s="1909"/>
      <c r="E103" s="1909"/>
      <c r="F103" s="1909"/>
      <c r="G103" s="1909"/>
      <c r="H103" s="1909"/>
      <c r="I103" s="1909"/>
      <c r="J103" s="1909"/>
      <c r="K103" s="1909"/>
      <c r="L103" s="1909"/>
      <c r="M103" s="1909"/>
      <c r="N103" s="1909"/>
      <c r="O103" s="1909"/>
      <c r="P103" s="1909"/>
      <c r="Q103" s="1909"/>
      <c r="R103" s="1909"/>
      <c r="S103" s="1909"/>
      <c r="T103" s="1909"/>
      <c r="U103" s="1909"/>
      <c r="V103" s="1909"/>
      <c r="W103" s="1909"/>
      <c r="X103" s="1909"/>
      <c r="Y103" s="1909"/>
      <c r="Z103" s="1909"/>
      <c r="AA103" s="1909"/>
      <c r="AB103" s="1909"/>
      <c r="AC103" s="1909"/>
    </row>
    <row r="104" spans="1:29">
      <c r="A104" s="1909"/>
      <c r="B104" s="1909"/>
      <c r="C104" s="1909"/>
      <c r="D104" s="1909"/>
      <c r="E104" s="1909"/>
      <c r="F104" s="1909"/>
      <c r="G104" s="1909"/>
      <c r="H104" s="1909"/>
      <c r="I104" s="1909"/>
      <c r="J104" s="1909"/>
      <c r="K104" s="1909"/>
      <c r="L104" s="1909"/>
      <c r="M104" s="1909"/>
      <c r="N104" s="1909"/>
      <c r="O104" s="1909"/>
      <c r="P104" s="1909"/>
      <c r="Q104" s="1909"/>
      <c r="R104" s="1909"/>
      <c r="S104" s="1909"/>
      <c r="T104" s="1909"/>
      <c r="U104" s="1909"/>
      <c r="V104" s="1909"/>
      <c r="W104" s="1909"/>
      <c r="X104" s="1909"/>
      <c r="Y104" s="1909"/>
      <c r="Z104" s="1909"/>
      <c r="AA104" s="1909"/>
      <c r="AB104" s="1909"/>
      <c r="AC104" s="1909"/>
    </row>
    <row r="105" spans="1:29">
      <c r="A105" s="1909"/>
      <c r="B105" s="1909"/>
      <c r="C105" s="1909"/>
      <c r="D105" s="1909"/>
      <c r="E105" s="1909"/>
      <c r="F105" s="1909"/>
      <c r="G105" s="1909"/>
      <c r="H105" s="1909"/>
      <c r="I105" s="1909"/>
      <c r="J105" s="1909"/>
      <c r="K105" s="1909"/>
      <c r="L105" s="1909"/>
      <c r="M105" s="1909"/>
      <c r="N105" s="1909"/>
      <c r="O105" s="1909"/>
      <c r="P105" s="1909"/>
      <c r="Q105" s="1909"/>
      <c r="R105" s="1909"/>
      <c r="S105" s="1909"/>
      <c r="T105" s="1909"/>
      <c r="U105" s="1909"/>
      <c r="V105" s="1909"/>
      <c r="W105" s="1909"/>
      <c r="X105" s="1909"/>
      <c r="Y105" s="1909"/>
      <c r="Z105" s="1909"/>
      <c r="AA105" s="1909"/>
      <c r="AB105" s="1909"/>
      <c r="AC105" s="1909"/>
    </row>
    <row r="106" spans="1:29">
      <c r="A106" s="1909"/>
      <c r="B106" s="1909"/>
      <c r="C106" s="1909"/>
      <c r="D106" s="1909"/>
      <c r="E106" s="1909"/>
      <c r="F106" s="1909"/>
      <c r="G106" s="1909"/>
      <c r="H106" s="1909"/>
      <c r="I106" s="1909"/>
      <c r="J106" s="1909"/>
      <c r="K106" s="1909"/>
      <c r="L106" s="1909"/>
      <c r="M106" s="1909"/>
      <c r="N106" s="1909"/>
      <c r="O106" s="1909"/>
      <c r="P106" s="1909"/>
      <c r="Q106" s="1909"/>
      <c r="R106" s="1909"/>
      <c r="S106" s="1909"/>
      <c r="T106" s="1909"/>
      <c r="U106" s="1909"/>
      <c r="V106" s="1909"/>
      <c r="W106" s="1909"/>
      <c r="X106" s="1909"/>
      <c r="Y106" s="1909"/>
      <c r="Z106" s="1909"/>
      <c r="AA106" s="1909"/>
      <c r="AB106" s="1909"/>
      <c r="AC106" s="1909"/>
    </row>
    <row r="107" spans="1:29">
      <c r="A107" s="1909"/>
      <c r="B107" s="1909"/>
      <c r="C107" s="1909"/>
      <c r="D107" s="1909"/>
      <c r="E107" s="1909"/>
      <c r="F107" s="1909"/>
      <c r="G107" s="1909"/>
      <c r="H107" s="1909"/>
      <c r="I107" s="1909"/>
      <c r="J107" s="1909"/>
      <c r="K107" s="1909"/>
      <c r="L107" s="1909"/>
      <c r="M107" s="1909"/>
      <c r="N107" s="1909"/>
      <c r="O107" s="1909"/>
      <c r="P107" s="1909"/>
      <c r="Q107" s="1909"/>
      <c r="R107" s="1909"/>
      <c r="S107" s="1909"/>
      <c r="T107" s="1909"/>
      <c r="U107" s="1909"/>
      <c r="V107" s="1909"/>
      <c r="W107" s="1909"/>
      <c r="X107" s="1909"/>
      <c r="Y107" s="1909"/>
      <c r="Z107" s="1909"/>
      <c r="AA107" s="1909"/>
      <c r="AB107" s="1909"/>
      <c r="AC107" s="1909"/>
    </row>
    <row r="108" spans="1:29">
      <c r="A108" s="1909"/>
      <c r="B108" s="1909"/>
      <c r="C108" s="1909"/>
      <c r="D108" s="1909"/>
      <c r="E108" s="1909"/>
      <c r="F108" s="1909"/>
      <c r="G108" s="1909"/>
      <c r="H108" s="1909"/>
      <c r="I108" s="1909"/>
      <c r="J108" s="1909"/>
      <c r="K108" s="1909"/>
      <c r="L108" s="1909"/>
      <c r="M108" s="1909"/>
      <c r="N108" s="1909"/>
      <c r="O108" s="1909"/>
      <c r="P108" s="1909"/>
      <c r="Q108" s="1909"/>
      <c r="R108" s="1909"/>
      <c r="S108" s="1909"/>
      <c r="T108" s="1909"/>
      <c r="U108" s="1909"/>
      <c r="V108" s="1909"/>
      <c r="W108" s="1909"/>
      <c r="X108" s="1909"/>
      <c r="Y108" s="1909"/>
      <c r="Z108" s="1909"/>
      <c r="AA108" s="1909"/>
      <c r="AB108" s="1909"/>
      <c r="AC108" s="1909"/>
    </row>
    <row r="109" spans="1:29">
      <c r="A109" s="1909"/>
      <c r="B109" s="1909"/>
      <c r="C109" s="1909"/>
      <c r="D109" s="1909"/>
      <c r="E109" s="1909"/>
      <c r="F109" s="1909"/>
      <c r="G109" s="1909"/>
      <c r="H109" s="1909"/>
      <c r="I109" s="1909"/>
      <c r="J109" s="1909"/>
      <c r="K109" s="1909"/>
      <c r="L109" s="1909"/>
      <c r="M109" s="1909"/>
      <c r="N109" s="1909"/>
      <c r="O109" s="1909"/>
      <c r="P109" s="1909"/>
      <c r="Q109" s="1909"/>
      <c r="R109" s="1909"/>
      <c r="S109" s="1909"/>
      <c r="T109" s="1909"/>
      <c r="U109" s="1909"/>
      <c r="V109" s="1909"/>
      <c r="W109" s="1909"/>
      <c r="X109" s="1909"/>
      <c r="Y109" s="1909"/>
      <c r="Z109" s="1909"/>
      <c r="AA109" s="1909"/>
      <c r="AB109" s="1909"/>
      <c r="AC109" s="1909"/>
    </row>
    <row r="110" spans="1:29">
      <c r="A110" s="1909"/>
      <c r="B110" s="1909"/>
      <c r="C110" s="1909"/>
      <c r="D110" s="1909"/>
      <c r="E110" s="1909"/>
      <c r="F110" s="1909"/>
      <c r="G110" s="1909"/>
      <c r="H110" s="1909"/>
      <c r="I110" s="1909"/>
      <c r="J110" s="1909"/>
      <c r="K110" s="1909"/>
      <c r="L110" s="1909"/>
      <c r="M110" s="1909"/>
      <c r="N110" s="1909"/>
      <c r="O110" s="1909"/>
      <c r="P110" s="1909"/>
      <c r="Q110" s="1909"/>
      <c r="R110" s="1909"/>
      <c r="S110" s="1909"/>
      <c r="T110" s="1909"/>
      <c r="U110" s="1909"/>
      <c r="V110" s="1909"/>
      <c r="W110" s="1909"/>
      <c r="X110" s="1909"/>
      <c r="Y110" s="1909"/>
      <c r="Z110" s="1909"/>
      <c r="AA110" s="1909"/>
      <c r="AB110" s="1909"/>
      <c r="AC110" s="1909"/>
    </row>
    <row r="111" spans="1:29">
      <c r="A111" s="1909"/>
      <c r="B111" s="1909"/>
      <c r="C111" s="1909"/>
      <c r="D111" s="1909"/>
      <c r="E111" s="1909"/>
      <c r="F111" s="1909"/>
      <c r="G111" s="1909"/>
      <c r="H111" s="1909"/>
      <c r="I111" s="1909"/>
      <c r="J111" s="1909"/>
      <c r="K111" s="1909"/>
      <c r="L111" s="1909"/>
      <c r="M111" s="1909"/>
      <c r="N111" s="1909"/>
      <c r="O111" s="1909"/>
      <c r="P111" s="1909"/>
      <c r="Q111" s="1909"/>
      <c r="R111" s="1909"/>
      <c r="S111" s="1909"/>
      <c r="T111" s="1909"/>
      <c r="U111" s="1909"/>
      <c r="V111" s="1909"/>
      <c r="W111" s="1909"/>
      <c r="X111" s="1909"/>
      <c r="Y111" s="1909"/>
      <c r="Z111" s="1909"/>
      <c r="AA111" s="1909"/>
      <c r="AB111" s="1909"/>
      <c r="AC111" s="1909"/>
    </row>
    <row r="112" spans="1:29">
      <c r="A112" s="1909"/>
      <c r="B112" s="1909"/>
      <c r="C112" s="1909"/>
      <c r="D112" s="1909"/>
      <c r="E112" s="1909"/>
      <c r="F112" s="1909"/>
      <c r="G112" s="1909"/>
      <c r="H112" s="1909"/>
      <c r="I112" s="1909"/>
      <c r="J112" s="1909"/>
      <c r="K112" s="1909"/>
      <c r="L112" s="1909"/>
      <c r="M112" s="1909"/>
      <c r="N112" s="1909"/>
      <c r="O112" s="1909"/>
      <c r="P112" s="1909"/>
      <c r="Q112" s="1909"/>
      <c r="R112" s="1909"/>
      <c r="S112" s="1909"/>
      <c r="T112" s="1909"/>
      <c r="U112" s="1909"/>
      <c r="V112" s="1909"/>
      <c r="W112" s="1909"/>
      <c r="X112" s="1909"/>
      <c r="Y112" s="1909"/>
      <c r="Z112" s="1909"/>
      <c r="AA112" s="1909"/>
      <c r="AB112" s="1909"/>
      <c r="AC112" s="1909"/>
    </row>
    <row r="113" spans="1:29">
      <c r="A113" s="1909"/>
      <c r="B113" s="1909"/>
      <c r="C113" s="1909"/>
      <c r="D113" s="1909"/>
      <c r="E113" s="1909"/>
      <c r="F113" s="1909"/>
      <c r="G113" s="1909"/>
      <c r="H113" s="1909"/>
      <c r="I113" s="1909"/>
      <c r="J113" s="1909"/>
      <c r="K113" s="1909"/>
      <c r="L113" s="1909"/>
      <c r="M113" s="1909"/>
      <c r="N113" s="1909"/>
      <c r="O113" s="1909"/>
      <c r="P113" s="1909"/>
      <c r="Q113" s="1909"/>
      <c r="R113" s="1909"/>
      <c r="S113" s="1909"/>
      <c r="T113" s="1909"/>
      <c r="U113" s="1909"/>
      <c r="V113" s="1909"/>
      <c r="W113" s="1909"/>
      <c r="X113" s="1909"/>
      <c r="Y113" s="1909"/>
      <c r="Z113" s="1909"/>
      <c r="AA113" s="1909"/>
      <c r="AB113" s="1909"/>
      <c r="AC113" s="1909"/>
    </row>
    <row r="114" spans="1:29">
      <c r="A114" s="1909"/>
      <c r="B114" s="1909"/>
      <c r="C114" s="1909"/>
      <c r="D114" s="1909"/>
      <c r="E114" s="1909"/>
      <c r="F114" s="1909"/>
      <c r="G114" s="1909"/>
      <c r="H114" s="1909"/>
      <c r="I114" s="1909"/>
      <c r="J114" s="1909"/>
      <c r="K114" s="1909"/>
      <c r="L114" s="1909"/>
      <c r="M114" s="1909"/>
      <c r="N114" s="1909"/>
      <c r="O114" s="1909"/>
      <c r="P114" s="1909"/>
      <c r="Q114" s="1909"/>
      <c r="R114" s="1909"/>
      <c r="S114" s="1909"/>
      <c r="T114" s="1909"/>
      <c r="U114" s="1909"/>
      <c r="V114" s="1909"/>
      <c r="W114" s="1909"/>
      <c r="X114" s="1909"/>
      <c r="Y114" s="1909"/>
      <c r="Z114" s="1909"/>
      <c r="AA114" s="1909"/>
      <c r="AB114" s="1909"/>
      <c r="AC114" s="1909"/>
    </row>
    <row r="115" spans="1:29">
      <c r="A115" s="1909"/>
      <c r="B115" s="1909"/>
      <c r="C115" s="1909"/>
      <c r="D115" s="1909"/>
      <c r="E115" s="1909"/>
      <c r="F115" s="1909"/>
      <c r="G115" s="1909"/>
      <c r="H115" s="1909"/>
      <c r="I115" s="1909"/>
      <c r="J115" s="1909"/>
      <c r="K115" s="1909"/>
      <c r="L115" s="1909"/>
      <c r="M115" s="1909"/>
      <c r="N115" s="1909"/>
      <c r="O115" s="1909"/>
      <c r="P115" s="1909"/>
      <c r="Q115" s="1909"/>
      <c r="R115" s="1909"/>
      <c r="S115" s="1909"/>
      <c r="T115" s="1909"/>
      <c r="U115" s="1909"/>
      <c r="V115" s="1909"/>
      <c r="W115" s="1909"/>
      <c r="X115" s="1909"/>
      <c r="Y115" s="1909"/>
      <c r="Z115" s="1909"/>
      <c r="AA115" s="1909"/>
      <c r="AB115" s="1909"/>
      <c r="AC115" s="1909"/>
    </row>
    <row r="116" spans="1:29">
      <c r="A116" s="1909"/>
      <c r="B116" s="1909"/>
      <c r="C116" s="1909"/>
      <c r="D116" s="1909"/>
      <c r="E116" s="1909"/>
      <c r="F116" s="1909"/>
      <c r="G116" s="1909"/>
      <c r="H116" s="1909"/>
      <c r="I116" s="1909"/>
      <c r="J116" s="1909"/>
      <c r="K116" s="1909"/>
      <c r="L116" s="1909"/>
      <c r="M116" s="1909"/>
      <c r="N116" s="1909"/>
      <c r="O116" s="1909"/>
      <c r="P116" s="1909"/>
      <c r="Q116" s="1909"/>
      <c r="R116" s="1909"/>
      <c r="S116" s="1909"/>
      <c r="T116" s="1909"/>
      <c r="U116" s="1909"/>
      <c r="V116" s="1909"/>
      <c r="W116" s="1909"/>
      <c r="X116" s="1909"/>
      <c r="Y116" s="1909"/>
      <c r="Z116" s="1909"/>
      <c r="AA116" s="1909"/>
      <c r="AB116" s="1909"/>
      <c r="AC116" s="1909"/>
    </row>
    <row r="117" spans="1:29">
      <c r="A117" s="1909"/>
      <c r="B117" s="1909"/>
      <c r="C117" s="1909"/>
      <c r="D117" s="1909"/>
      <c r="E117" s="1909"/>
      <c r="F117" s="1909"/>
      <c r="G117" s="1909"/>
      <c r="H117" s="1909"/>
      <c r="I117" s="1909"/>
      <c r="J117" s="1909"/>
      <c r="K117" s="1909"/>
      <c r="L117" s="1909"/>
      <c r="M117" s="1909"/>
      <c r="N117" s="1909"/>
      <c r="O117" s="1909"/>
      <c r="P117" s="1909"/>
      <c r="Q117" s="1909"/>
      <c r="R117" s="1909"/>
      <c r="S117" s="1909"/>
      <c r="T117" s="1909"/>
      <c r="U117" s="1909"/>
      <c r="V117" s="1909"/>
      <c r="W117" s="1909"/>
      <c r="X117" s="1909"/>
      <c r="Y117" s="1909"/>
      <c r="Z117" s="1909"/>
      <c r="AA117" s="1909"/>
      <c r="AB117" s="1909"/>
      <c r="AC117" s="1909"/>
    </row>
    <row r="118" spans="1:29">
      <c r="A118" s="1909"/>
      <c r="B118" s="1909"/>
      <c r="C118" s="1909"/>
      <c r="D118" s="1909"/>
      <c r="E118" s="1909"/>
      <c r="F118" s="1909"/>
      <c r="G118" s="1909"/>
      <c r="H118" s="1909"/>
      <c r="I118" s="1909"/>
      <c r="J118" s="1909"/>
      <c r="K118" s="1909"/>
      <c r="L118" s="1909"/>
      <c r="M118" s="1909"/>
      <c r="N118" s="1909"/>
      <c r="O118" s="1909"/>
      <c r="P118" s="1909"/>
      <c r="Q118" s="1909"/>
      <c r="R118" s="1909"/>
      <c r="S118" s="1909"/>
      <c r="T118" s="1909"/>
      <c r="U118" s="1909"/>
      <c r="V118" s="1909"/>
      <c r="W118" s="1909"/>
      <c r="X118" s="1909"/>
      <c r="Y118" s="1909"/>
      <c r="Z118" s="1909"/>
      <c r="AA118" s="1909"/>
      <c r="AB118" s="1909"/>
      <c r="AC118" s="1909"/>
    </row>
    <row r="119" spans="1:29">
      <c r="A119" s="1909"/>
      <c r="B119" s="1909"/>
      <c r="C119" s="1909"/>
      <c r="D119" s="1909"/>
      <c r="E119" s="1909"/>
      <c r="F119" s="1909"/>
      <c r="G119" s="1909"/>
      <c r="H119" s="1909"/>
      <c r="I119" s="1909"/>
      <c r="J119" s="1909"/>
      <c r="K119" s="1909"/>
      <c r="L119" s="1909"/>
      <c r="M119" s="1909"/>
      <c r="N119" s="1909"/>
      <c r="O119" s="1909"/>
      <c r="P119" s="1909"/>
      <c r="Q119" s="1909"/>
      <c r="R119" s="1909"/>
      <c r="S119" s="1909"/>
      <c r="T119" s="1909"/>
      <c r="U119" s="1909"/>
      <c r="V119" s="1909"/>
      <c r="W119" s="1909"/>
      <c r="X119" s="1909"/>
      <c r="Y119" s="1909"/>
      <c r="Z119" s="1909"/>
      <c r="AA119" s="1909"/>
      <c r="AB119" s="1909"/>
      <c r="AC119" s="1909"/>
    </row>
    <row r="120" spans="1:29">
      <c r="A120" s="1909"/>
      <c r="B120" s="1909"/>
      <c r="C120" s="1909"/>
      <c r="D120" s="1909"/>
      <c r="E120" s="1909"/>
      <c r="F120" s="1909"/>
      <c r="G120" s="1909"/>
      <c r="H120" s="1909"/>
      <c r="I120" s="1909"/>
      <c r="J120" s="1909"/>
      <c r="K120" s="1909"/>
      <c r="L120" s="1909"/>
      <c r="M120" s="1909"/>
      <c r="N120" s="1909"/>
      <c r="O120" s="1909"/>
      <c r="P120" s="1909"/>
      <c r="Q120" s="1909"/>
      <c r="R120" s="1909"/>
      <c r="S120" s="1909"/>
      <c r="T120" s="1909"/>
      <c r="U120" s="1909"/>
      <c r="V120" s="1909"/>
      <c r="W120" s="1909"/>
      <c r="X120" s="1909"/>
      <c r="Y120" s="1909"/>
      <c r="Z120" s="1909"/>
      <c r="AA120" s="1909"/>
      <c r="AB120" s="1909"/>
      <c r="AC120" s="1909"/>
    </row>
    <row r="121" spans="1:29">
      <c r="A121" s="1909"/>
      <c r="B121" s="1909"/>
      <c r="C121" s="1909"/>
      <c r="D121" s="1909"/>
      <c r="E121" s="1909"/>
      <c r="F121" s="1909"/>
      <c r="G121" s="1909"/>
      <c r="H121" s="1909"/>
      <c r="I121" s="1909"/>
      <c r="J121" s="1909"/>
      <c r="K121" s="1909"/>
      <c r="L121" s="1909"/>
      <c r="M121" s="1909"/>
      <c r="N121" s="1909"/>
      <c r="O121" s="1909"/>
      <c r="P121" s="1909"/>
      <c r="Q121" s="1909"/>
      <c r="R121" s="1909"/>
      <c r="S121" s="1909"/>
      <c r="T121" s="1909"/>
      <c r="U121" s="1909"/>
      <c r="V121" s="1909"/>
      <c r="W121" s="1909"/>
      <c r="X121" s="1909"/>
      <c r="Y121" s="1909"/>
      <c r="Z121" s="1909"/>
      <c r="AA121" s="1909"/>
      <c r="AB121" s="1909"/>
      <c r="AC121" s="1909"/>
    </row>
    <row r="122" spans="1:29">
      <c r="A122" s="1909"/>
      <c r="B122" s="1909"/>
      <c r="C122" s="1909"/>
      <c r="D122" s="1909"/>
      <c r="E122" s="1909"/>
      <c r="F122" s="1909"/>
      <c r="G122" s="1909"/>
      <c r="H122" s="1909"/>
      <c r="I122" s="1909"/>
      <c r="J122" s="1909"/>
      <c r="K122" s="1909"/>
      <c r="L122" s="1909"/>
      <c r="M122" s="1909"/>
      <c r="N122" s="1909"/>
      <c r="O122" s="1909"/>
      <c r="P122" s="1909"/>
      <c r="Q122" s="1909"/>
      <c r="R122" s="1909"/>
      <c r="S122" s="1909"/>
      <c r="T122" s="1909"/>
      <c r="U122" s="1909"/>
      <c r="V122" s="1909"/>
      <c r="W122" s="1909"/>
      <c r="X122" s="1909"/>
      <c r="Y122" s="1909"/>
      <c r="Z122" s="1909"/>
      <c r="AA122" s="1909"/>
      <c r="AB122" s="1909"/>
      <c r="AC122" s="1909"/>
    </row>
    <row r="123" spans="1:29">
      <c r="A123" s="1909"/>
      <c r="B123" s="1909"/>
      <c r="C123" s="1909"/>
      <c r="D123" s="1909"/>
      <c r="E123" s="1909"/>
      <c r="F123" s="1909"/>
      <c r="G123" s="1909"/>
      <c r="H123" s="1909"/>
      <c r="I123" s="1909"/>
      <c r="J123" s="1909"/>
      <c r="K123" s="1909"/>
      <c r="L123" s="1909"/>
      <c r="M123" s="1909"/>
      <c r="N123" s="1909"/>
      <c r="O123" s="1909"/>
      <c r="P123" s="1909"/>
      <c r="Q123" s="1909"/>
      <c r="R123" s="1909"/>
      <c r="S123" s="1909"/>
      <c r="T123" s="1909"/>
      <c r="U123" s="1909"/>
      <c r="V123" s="1909"/>
      <c r="W123" s="1909"/>
      <c r="X123" s="1909"/>
      <c r="Y123" s="1909"/>
      <c r="Z123" s="1909"/>
      <c r="AA123" s="1909"/>
      <c r="AB123" s="1909"/>
      <c r="AC123" s="1909"/>
    </row>
    <row r="124" spans="1:29">
      <c r="A124" s="1909"/>
      <c r="B124" s="1909"/>
      <c r="C124" s="1909"/>
      <c r="D124" s="1909"/>
      <c r="E124" s="1909"/>
      <c r="F124" s="1909"/>
      <c r="G124" s="1909"/>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row>
    <row r="125" spans="1:29">
      <c r="A125" s="1909"/>
      <c r="B125" s="1909"/>
      <c r="C125" s="1909"/>
      <c r="D125" s="1909"/>
      <c r="E125" s="1909"/>
      <c r="F125" s="1909"/>
      <c r="G125" s="1909"/>
      <c r="H125" s="1909"/>
      <c r="I125" s="1909"/>
      <c r="J125" s="1909"/>
      <c r="K125" s="1909"/>
      <c r="L125" s="1909"/>
      <c r="M125" s="1909"/>
      <c r="N125" s="1909"/>
      <c r="O125" s="1909"/>
      <c r="P125" s="1909"/>
      <c r="Q125" s="1909"/>
      <c r="R125" s="1909"/>
      <c r="S125" s="1909"/>
      <c r="T125" s="1909"/>
      <c r="U125" s="1909"/>
      <c r="V125" s="1909"/>
      <c r="W125" s="1909"/>
      <c r="X125" s="1909"/>
      <c r="Y125" s="1909"/>
      <c r="Z125" s="1909"/>
      <c r="AA125" s="1909"/>
      <c r="AB125" s="1909"/>
      <c r="AC125" s="1909"/>
    </row>
    <row r="126" spans="1:29">
      <c r="A126" s="1909"/>
      <c r="B126" s="1909"/>
      <c r="C126" s="1909"/>
      <c r="D126" s="1909"/>
      <c r="E126" s="1909"/>
      <c r="F126" s="1909"/>
      <c r="G126" s="1909"/>
      <c r="H126" s="1909"/>
      <c r="I126" s="1909"/>
      <c r="J126" s="1909"/>
      <c r="K126" s="1909"/>
      <c r="L126" s="1909"/>
      <c r="M126" s="1909"/>
      <c r="N126" s="1909"/>
      <c r="O126" s="1909"/>
      <c r="P126" s="1909"/>
      <c r="Q126" s="1909"/>
      <c r="R126" s="1909"/>
      <c r="S126" s="1909"/>
      <c r="T126" s="1909"/>
      <c r="U126" s="1909"/>
      <c r="V126" s="1909"/>
      <c r="W126" s="1909"/>
      <c r="X126" s="1909"/>
      <c r="Y126" s="1909"/>
      <c r="Z126" s="1909"/>
      <c r="AA126" s="1909"/>
      <c r="AB126" s="1909"/>
      <c r="AC126" s="1909"/>
    </row>
    <row r="127" spans="1:29">
      <c r="A127" s="1909"/>
      <c r="B127" s="1909"/>
      <c r="C127" s="1909"/>
      <c r="D127" s="1909"/>
      <c r="E127" s="1909"/>
      <c r="F127" s="1909"/>
      <c r="G127" s="1909"/>
      <c r="H127" s="1909"/>
      <c r="I127" s="1909"/>
      <c r="J127" s="1909"/>
      <c r="K127" s="1909"/>
      <c r="L127" s="1909"/>
      <c r="M127" s="1909"/>
      <c r="N127" s="1909"/>
      <c r="O127" s="1909"/>
      <c r="P127" s="1909"/>
      <c r="Q127" s="1909"/>
      <c r="R127" s="1909"/>
      <c r="S127" s="1909"/>
      <c r="T127" s="1909"/>
      <c r="U127" s="1909"/>
      <c r="V127" s="1909"/>
      <c r="W127" s="1909"/>
      <c r="X127" s="1909"/>
      <c r="Y127" s="1909"/>
      <c r="Z127" s="1909"/>
      <c r="AA127" s="1909"/>
      <c r="AB127" s="1909"/>
      <c r="AC127" s="1909"/>
    </row>
    <row r="128" spans="1:29">
      <c r="A128" s="1909"/>
      <c r="B128" s="1909"/>
      <c r="C128" s="1909"/>
      <c r="D128" s="1909"/>
      <c r="E128" s="1909"/>
      <c r="F128" s="1909"/>
      <c r="G128" s="1909"/>
      <c r="H128" s="1909"/>
      <c r="I128" s="1909"/>
      <c r="J128" s="1909"/>
      <c r="K128" s="1909"/>
      <c r="L128" s="1909"/>
      <c r="M128" s="1909"/>
      <c r="N128" s="1909"/>
      <c r="O128" s="1909"/>
      <c r="P128" s="1909"/>
      <c r="Q128" s="1909"/>
      <c r="R128" s="1909"/>
      <c r="S128" s="1909"/>
      <c r="T128" s="1909"/>
      <c r="U128" s="1909"/>
      <c r="V128" s="1909"/>
      <c r="W128" s="1909"/>
      <c r="X128" s="1909"/>
      <c r="Y128" s="1909"/>
      <c r="Z128" s="1909"/>
      <c r="AA128" s="1909"/>
      <c r="AB128" s="1909"/>
      <c r="AC128" s="1909"/>
    </row>
    <row r="129" spans="1:29">
      <c r="A129" s="1909"/>
      <c r="B129" s="1909"/>
      <c r="C129" s="1909"/>
      <c r="D129" s="1909"/>
      <c r="E129" s="1909"/>
      <c r="F129" s="1909"/>
      <c r="G129" s="1909"/>
      <c r="H129" s="1909"/>
      <c r="I129" s="1909"/>
      <c r="J129" s="1909"/>
      <c r="K129" s="1909"/>
      <c r="L129" s="1909"/>
      <c r="M129" s="1909"/>
      <c r="N129" s="1909"/>
      <c r="O129" s="1909"/>
      <c r="P129" s="1909"/>
      <c r="Q129" s="1909"/>
      <c r="R129" s="1909"/>
      <c r="S129" s="1909"/>
      <c r="T129" s="1909"/>
      <c r="U129" s="1909"/>
      <c r="V129" s="1909"/>
      <c r="W129" s="1909"/>
      <c r="X129" s="1909"/>
      <c r="Y129" s="1909"/>
      <c r="Z129" s="1909"/>
      <c r="AA129" s="1909"/>
      <c r="AB129" s="1909"/>
      <c r="AC129" s="1909"/>
    </row>
    <row r="130" spans="1:29">
      <c r="A130" s="1909"/>
      <c r="B130" s="1909"/>
      <c r="C130" s="1909"/>
      <c r="D130" s="1909"/>
      <c r="E130" s="1909"/>
      <c r="F130" s="1909"/>
      <c r="G130" s="1909"/>
      <c r="H130" s="1909"/>
      <c r="I130" s="1909"/>
      <c r="J130" s="1909"/>
      <c r="K130" s="1909"/>
      <c r="L130" s="1909"/>
      <c r="M130" s="1909"/>
      <c r="N130" s="1909"/>
      <c r="O130" s="1909"/>
      <c r="P130" s="1909"/>
      <c r="Q130" s="1909"/>
      <c r="R130" s="1909"/>
      <c r="S130" s="1909"/>
      <c r="T130" s="1909"/>
      <c r="U130" s="1909"/>
      <c r="V130" s="1909"/>
      <c r="W130" s="1909"/>
      <c r="X130" s="1909"/>
      <c r="Y130" s="1909"/>
      <c r="Z130" s="1909"/>
      <c r="AA130" s="1909"/>
      <c r="AB130" s="1909"/>
      <c r="AC130" s="1909"/>
    </row>
    <row r="131" spans="1:29">
      <c r="A131" s="1909"/>
      <c r="B131" s="1909"/>
      <c r="C131" s="1909"/>
      <c r="D131" s="1909"/>
      <c r="E131" s="1909"/>
      <c r="F131" s="1909"/>
      <c r="G131" s="1909"/>
      <c r="H131" s="1909"/>
      <c r="I131" s="1909"/>
      <c r="J131" s="1909"/>
      <c r="K131" s="1909"/>
      <c r="L131" s="1909"/>
      <c r="M131" s="1909"/>
      <c r="N131" s="1909"/>
      <c r="O131" s="1909"/>
      <c r="P131" s="1909"/>
      <c r="Q131" s="1909"/>
      <c r="R131" s="1909"/>
      <c r="S131" s="1909"/>
      <c r="T131" s="1909"/>
      <c r="U131" s="1909"/>
      <c r="V131" s="1909"/>
      <c r="W131" s="1909"/>
      <c r="X131" s="1909"/>
      <c r="Y131" s="1909"/>
      <c r="Z131" s="1909"/>
      <c r="AA131" s="1909"/>
      <c r="AB131" s="1909"/>
      <c r="AC131" s="1909"/>
    </row>
    <row r="132" spans="1:29">
      <c r="A132" s="1909"/>
      <c r="B132" s="1909"/>
      <c r="C132" s="1909"/>
      <c r="D132" s="1909"/>
      <c r="E132" s="1909"/>
      <c r="F132" s="1909"/>
      <c r="G132" s="1909"/>
      <c r="H132" s="1909"/>
      <c r="I132" s="1909"/>
      <c r="J132" s="1909"/>
      <c r="K132" s="1909"/>
      <c r="L132" s="1909"/>
      <c r="M132" s="1909"/>
      <c r="N132" s="1909"/>
      <c r="O132" s="1909"/>
      <c r="P132" s="1909"/>
      <c r="Q132" s="1909"/>
      <c r="R132" s="1909"/>
      <c r="S132" s="1909"/>
      <c r="T132" s="1909"/>
      <c r="U132" s="1909"/>
      <c r="V132" s="1909"/>
      <c r="W132" s="1909"/>
      <c r="X132" s="1909"/>
      <c r="Y132" s="1909"/>
      <c r="Z132" s="1909"/>
      <c r="AA132" s="1909"/>
      <c r="AB132" s="1909"/>
      <c r="AC132" s="1909"/>
    </row>
    <row r="133" spans="1:29">
      <c r="A133" s="1909"/>
      <c r="B133" s="1909"/>
      <c r="C133" s="1909"/>
      <c r="D133" s="1909"/>
      <c r="E133" s="1909"/>
      <c r="F133" s="1909"/>
      <c r="G133" s="1909"/>
      <c r="H133" s="1909"/>
      <c r="I133" s="1909"/>
      <c r="J133" s="1909"/>
      <c r="K133" s="1909"/>
      <c r="L133" s="1909"/>
      <c r="M133" s="1909"/>
      <c r="N133" s="1909"/>
      <c r="O133" s="1909"/>
      <c r="P133" s="1909"/>
      <c r="Q133" s="1909"/>
      <c r="R133" s="1909"/>
      <c r="S133" s="1909"/>
      <c r="T133" s="1909"/>
      <c r="U133" s="1909"/>
      <c r="V133" s="1909"/>
      <c r="W133" s="1909"/>
      <c r="X133" s="1909"/>
      <c r="Y133" s="1909"/>
      <c r="Z133" s="1909"/>
      <c r="AA133" s="1909"/>
      <c r="AB133" s="1909"/>
      <c r="AC133" s="1909"/>
    </row>
    <row r="134" spans="1:29">
      <c r="A134" s="1909"/>
      <c r="B134" s="1909"/>
      <c r="C134" s="1909"/>
      <c r="D134" s="1909"/>
      <c r="E134" s="1909"/>
      <c r="F134" s="1909"/>
      <c r="G134" s="1909"/>
      <c r="H134" s="1909"/>
      <c r="I134" s="1909"/>
      <c r="J134" s="1909"/>
      <c r="K134" s="1909"/>
      <c r="L134" s="1909"/>
      <c r="M134" s="1909"/>
      <c r="N134" s="1909"/>
      <c r="O134" s="1909"/>
      <c r="P134" s="1909"/>
      <c r="Q134" s="1909"/>
      <c r="R134" s="1909"/>
      <c r="S134" s="1909"/>
      <c r="T134" s="1909"/>
      <c r="U134" s="1909"/>
      <c r="V134" s="1909"/>
      <c r="W134" s="1909"/>
      <c r="X134" s="1909"/>
      <c r="Y134" s="1909"/>
      <c r="Z134" s="1909"/>
      <c r="AA134" s="1909"/>
      <c r="AB134" s="1909"/>
      <c r="AC134" s="1909"/>
    </row>
    <row r="135" spans="1:29">
      <c r="A135" s="1909"/>
      <c r="B135" s="1909"/>
      <c r="C135" s="1909"/>
      <c r="D135" s="1909"/>
      <c r="E135" s="1909"/>
      <c r="F135" s="1909"/>
      <c r="G135" s="1909"/>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row>
    <row r="136" spans="1:29">
      <c r="A136" s="1909"/>
      <c r="B136" s="1909"/>
      <c r="C136" s="1909"/>
      <c r="D136" s="1909"/>
      <c r="E136" s="1909"/>
      <c r="F136" s="1909"/>
      <c r="G136" s="1909"/>
      <c r="H136" s="1909"/>
      <c r="I136" s="1909"/>
      <c r="J136" s="1909"/>
      <c r="K136" s="1909"/>
      <c r="L136" s="1909"/>
      <c r="M136" s="1909"/>
      <c r="N136" s="1909"/>
      <c r="O136" s="1909"/>
      <c r="P136" s="1909"/>
      <c r="Q136" s="1909"/>
      <c r="R136" s="1909"/>
      <c r="S136" s="1909"/>
      <c r="T136" s="1909"/>
      <c r="U136" s="1909"/>
      <c r="V136" s="1909"/>
      <c r="W136" s="1909"/>
      <c r="X136" s="1909"/>
      <c r="Y136" s="1909"/>
      <c r="Z136" s="1909"/>
      <c r="AA136" s="1909"/>
      <c r="AB136" s="1909"/>
      <c r="AC136" s="1909"/>
    </row>
    <row r="137" spans="1:29">
      <c r="A137" s="1909"/>
      <c r="B137" s="1909"/>
      <c r="C137" s="1909"/>
      <c r="D137" s="1909"/>
      <c r="E137" s="1909"/>
      <c r="F137" s="1909"/>
      <c r="G137" s="1909"/>
      <c r="H137" s="1909"/>
      <c r="I137" s="1909"/>
      <c r="J137" s="1909"/>
      <c r="K137" s="1909"/>
      <c r="L137" s="1909"/>
      <c r="M137" s="1909"/>
      <c r="N137" s="1909"/>
      <c r="O137" s="1909"/>
      <c r="P137" s="1909"/>
      <c r="Q137" s="1909"/>
      <c r="R137" s="1909"/>
      <c r="S137" s="1909"/>
      <c r="T137" s="1909"/>
      <c r="U137" s="1909"/>
      <c r="V137" s="1909"/>
      <c r="W137" s="1909"/>
      <c r="X137" s="1909"/>
      <c r="Y137" s="1909"/>
      <c r="Z137" s="1909"/>
      <c r="AA137" s="1909"/>
      <c r="AB137" s="1909"/>
      <c r="AC137" s="1909"/>
    </row>
    <row r="138" spans="1:29">
      <c r="A138" s="1909"/>
      <c r="B138" s="1909"/>
      <c r="C138" s="1909"/>
      <c r="D138" s="1909"/>
      <c r="E138" s="1909"/>
      <c r="F138" s="1909"/>
      <c r="G138" s="1909"/>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row>
    <row r="139" spans="1:29">
      <c r="A139" s="1909"/>
      <c r="B139" s="1909"/>
      <c r="C139" s="1909"/>
      <c r="D139" s="1909"/>
      <c r="E139" s="1909"/>
      <c r="F139" s="1909"/>
      <c r="G139" s="1909"/>
      <c r="H139" s="1909"/>
      <c r="I139" s="1909"/>
      <c r="J139" s="1909"/>
      <c r="K139" s="1909"/>
      <c r="L139" s="1909"/>
      <c r="M139" s="1909"/>
      <c r="N139" s="1909"/>
      <c r="O139" s="1909"/>
      <c r="P139" s="1909"/>
      <c r="Q139" s="1909"/>
      <c r="R139" s="1909"/>
      <c r="S139" s="1909"/>
      <c r="T139" s="1909"/>
      <c r="U139" s="1909"/>
      <c r="V139" s="1909"/>
      <c r="W139" s="1909"/>
      <c r="X139" s="1909"/>
      <c r="Y139" s="1909"/>
      <c r="Z139" s="1909"/>
      <c r="AA139" s="1909"/>
      <c r="AB139" s="1909"/>
      <c r="AC139" s="1909"/>
    </row>
    <row r="140" spans="1:29">
      <c r="A140" s="1909"/>
      <c r="B140" s="1909"/>
      <c r="C140" s="1909"/>
      <c r="D140" s="1909"/>
      <c r="E140" s="1909"/>
      <c r="F140" s="1909"/>
      <c r="G140" s="1909"/>
      <c r="H140" s="1909"/>
      <c r="I140" s="1909"/>
      <c r="J140" s="1909"/>
      <c r="K140" s="1909"/>
      <c r="L140" s="1909"/>
      <c r="M140" s="1909"/>
      <c r="N140" s="1909"/>
      <c r="O140" s="1909"/>
      <c r="P140" s="1909"/>
      <c r="Q140" s="1909"/>
      <c r="R140" s="1909"/>
      <c r="S140" s="1909"/>
      <c r="T140" s="1909"/>
      <c r="U140" s="1909"/>
      <c r="V140" s="1909"/>
      <c r="W140" s="1909"/>
      <c r="X140" s="1909"/>
      <c r="Y140" s="1909"/>
      <c r="Z140" s="1909"/>
      <c r="AA140" s="1909"/>
      <c r="AB140" s="1909"/>
      <c r="AC140" s="1909"/>
    </row>
    <row r="141" spans="1:29">
      <c r="A141" s="1909"/>
      <c r="B141" s="1909"/>
      <c r="C141" s="1909"/>
      <c r="D141" s="1909"/>
      <c r="E141" s="1909"/>
      <c r="F141" s="1909"/>
      <c r="G141" s="1909"/>
      <c r="H141" s="1909"/>
      <c r="I141" s="1909"/>
      <c r="J141" s="1909"/>
      <c r="K141" s="1909"/>
      <c r="L141" s="1909"/>
      <c r="M141" s="1909"/>
      <c r="N141" s="1909"/>
      <c r="O141" s="1909"/>
      <c r="P141" s="1909"/>
      <c r="Q141" s="1909"/>
      <c r="R141" s="1909"/>
      <c r="S141" s="1909"/>
      <c r="T141" s="1909"/>
      <c r="U141" s="1909"/>
      <c r="V141" s="1909"/>
      <c r="W141" s="1909"/>
      <c r="X141" s="1909"/>
      <c r="Y141" s="1909"/>
      <c r="Z141" s="1909"/>
      <c r="AA141" s="1909"/>
      <c r="AB141" s="1909"/>
      <c r="AC141" s="1909"/>
    </row>
    <row r="142" spans="1:29">
      <c r="A142" s="1909"/>
      <c r="B142" s="1909"/>
      <c r="C142" s="1909"/>
      <c r="D142" s="1909"/>
      <c r="E142" s="1909"/>
      <c r="F142" s="1909"/>
      <c r="G142" s="1909"/>
      <c r="H142" s="1909"/>
      <c r="I142" s="1909"/>
      <c r="J142" s="1909"/>
      <c r="K142" s="1909"/>
      <c r="L142" s="1909"/>
      <c r="M142" s="1909"/>
      <c r="N142" s="1909"/>
      <c r="O142" s="1909"/>
      <c r="P142" s="1909"/>
      <c r="Q142" s="1909"/>
      <c r="R142" s="1909"/>
      <c r="S142" s="1909"/>
      <c r="T142" s="1909"/>
      <c r="U142" s="1909"/>
      <c r="V142" s="1909"/>
      <c r="W142" s="1909"/>
      <c r="X142" s="1909"/>
      <c r="Y142" s="1909"/>
      <c r="Z142" s="1909"/>
      <c r="AA142" s="1909"/>
      <c r="AB142" s="1909"/>
      <c r="AC142" s="1909"/>
    </row>
    <row r="143" spans="1:29">
      <c r="A143" s="1909"/>
      <c r="B143" s="1909"/>
      <c r="C143" s="1909"/>
      <c r="D143" s="1909"/>
      <c r="E143" s="1909"/>
      <c r="F143" s="1909"/>
      <c r="G143" s="1909"/>
      <c r="H143" s="1909"/>
      <c r="I143" s="1909"/>
      <c r="J143" s="1909"/>
      <c r="K143" s="1909"/>
      <c r="L143" s="1909"/>
      <c r="M143" s="1909"/>
      <c r="N143" s="1909"/>
      <c r="O143" s="1909"/>
      <c r="P143" s="1909"/>
      <c r="Q143" s="1909"/>
      <c r="R143" s="1909"/>
      <c r="S143" s="1909"/>
      <c r="T143" s="1909"/>
      <c r="U143" s="1909"/>
      <c r="V143" s="1909"/>
      <c r="W143" s="1909"/>
      <c r="X143" s="1909"/>
      <c r="Y143" s="1909"/>
      <c r="Z143" s="1909"/>
      <c r="AA143" s="1909"/>
      <c r="AB143" s="1909"/>
      <c r="AC143" s="1909"/>
    </row>
    <row r="144" spans="1:29">
      <c r="A144" s="1909"/>
      <c r="B144" s="1909"/>
      <c r="C144" s="1909"/>
      <c r="D144" s="1909"/>
      <c r="E144" s="1909"/>
      <c r="F144" s="1909"/>
      <c r="G144" s="1909"/>
      <c r="H144" s="1909"/>
      <c r="I144" s="1909"/>
      <c r="J144" s="1909"/>
      <c r="K144" s="1909"/>
      <c r="L144" s="1909"/>
      <c r="M144" s="1909"/>
      <c r="N144" s="1909"/>
      <c r="O144" s="1909"/>
      <c r="P144" s="1909"/>
      <c r="Q144" s="1909"/>
      <c r="R144" s="1909"/>
      <c r="S144" s="1909"/>
      <c r="T144" s="1909"/>
      <c r="U144" s="1909"/>
      <c r="V144" s="1909"/>
      <c r="W144" s="1909"/>
      <c r="X144" s="1909"/>
      <c r="Y144" s="1909"/>
      <c r="Z144" s="1909"/>
      <c r="AA144" s="1909"/>
      <c r="AB144" s="1909"/>
      <c r="AC144" s="1909"/>
    </row>
    <row r="145" spans="1:29">
      <c r="A145" s="1909"/>
      <c r="B145" s="1909"/>
      <c r="C145" s="1909"/>
      <c r="D145" s="1909"/>
      <c r="E145" s="1909"/>
      <c r="F145" s="1909"/>
      <c r="G145" s="1909"/>
      <c r="H145" s="1909"/>
      <c r="I145" s="1909"/>
      <c r="J145" s="1909"/>
      <c r="K145" s="1909"/>
      <c r="L145" s="1909"/>
      <c r="M145" s="1909"/>
      <c r="N145" s="1909"/>
      <c r="O145" s="1909"/>
      <c r="P145" s="1909"/>
      <c r="Q145" s="1909"/>
      <c r="R145" s="1909"/>
      <c r="S145" s="1909"/>
      <c r="T145" s="1909"/>
      <c r="U145" s="1909"/>
      <c r="V145" s="1909"/>
      <c r="W145" s="1909"/>
      <c r="X145" s="1909"/>
      <c r="Y145" s="1909"/>
      <c r="Z145" s="1909"/>
      <c r="AA145" s="1909"/>
      <c r="AB145" s="1909"/>
      <c r="AC145" s="1909"/>
    </row>
    <row r="146" spans="1:29">
      <c r="A146" s="1909"/>
      <c r="B146" s="1909"/>
      <c r="C146" s="1909"/>
      <c r="D146" s="1909"/>
      <c r="E146" s="1909"/>
      <c r="F146" s="1909"/>
      <c r="G146" s="1909"/>
      <c r="H146" s="1909"/>
      <c r="I146" s="1909"/>
      <c r="J146" s="1909"/>
      <c r="K146" s="1909"/>
      <c r="L146" s="1909"/>
      <c r="M146" s="1909"/>
      <c r="N146" s="1909"/>
      <c r="O146" s="1909"/>
      <c r="P146" s="1909"/>
      <c r="Q146" s="1909"/>
      <c r="R146" s="1909"/>
      <c r="S146" s="1909"/>
      <c r="T146" s="1909"/>
      <c r="U146" s="1909"/>
      <c r="V146" s="1909"/>
      <c r="W146" s="1909"/>
      <c r="X146" s="1909"/>
      <c r="Y146" s="1909"/>
      <c r="Z146" s="1909"/>
      <c r="AA146" s="1909"/>
      <c r="AB146" s="1909"/>
      <c r="AC146" s="1909"/>
    </row>
    <row r="147" spans="1:29">
      <c r="A147" s="1909"/>
      <c r="B147" s="1909"/>
      <c r="C147" s="1909"/>
      <c r="D147" s="1909"/>
      <c r="E147" s="1909"/>
      <c r="F147" s="1909"/>
      <c r="G147" s="1909"/>
      <c r="H147" s="1909"/>
      <c r="I147" s="1909"/>
      <c r="J147" s="1909"/>
      <c r="K147" s="1909"/>
      <c r="L147" s="1909"/>
      <c r="M147" s="1909"/>
      <c r="N147" s="1909"/>
      <c r="O147" s="1909"/>
      <c r="P147" s="1909"/>
      <c r="Q147" s="1909"/>
      <c r="R147" s="1909"/>
      <c r="S147" s="1909"/>
      <c r="T147" s="1909"/>
      <c r="U147" s="1909"/>
      <c r="V147" s="1909"/>
      <c r="W147" s="1909"/>
      <c r="X147" s="1909"/>
      <c r="Y147" s="1909"/>
      <c r="Z147" s="1909"/>
      <c r="AA147" s="1909"/>
      <c r="AB147" s="1909"/>
      <c r="AC147" s="1909"/>
    </row>
    <row r="148" spans="1:29">
      <c r="A148" s="1909"/>
      <c r="B148" s="1909"/>
      <c r="C148" s="1909"/>
      <c r="D148" s="1909"/>
      <c r="E148" s="1909"/>
      <c r="F148" s="1909"/>
      <c r="G148" s="1909"/>
      <c r="H148" s="1909"/>
      <c r="I148" s="1909"/>
      <c r="J148" s="1909"/>
      <c r="K148" s="1909"/>
      <c r="L148" s="1909"/>
      <c r="M148" s="1909"/>
      <c r="N148" s="1909"/>
      <c r="O148" s="1909"/>
      <c r="P148" s="1909"/>
      <c r="Q148" s="1909"/>
      <c r="R148" s="1909"/>
      <c r="S148" s="1909"/>
      <c r="T148" s="1909"/>
      <c r="U148" s="1909"/>
      <c r="V148" s="1909"/>
      <c r="W148" s="1909"/>
      <c r="X148" s="1909"/>
      <c r="Y148" s="1909"/>
      <c r="Z148" s="1909"/>
      <c r="AA148" s="1909"/>
      <c r="AB148" s="1909"/>
      <c r="AC148" s="1909"/>
    </row>
    <row r="149" spans="1:29">
      <c r="A149" s="1909"/>
      <c r="B149" s="1909"/>
      <c r="C149" s="1909"/>
      <c r="D149" s="1909"/>
      <c r="E149" s="1909"/>
      <c r="F149" s="1909"/>
      <c r="G149" s="1909"/>
      <c r="H149" s="1909"/>
      <c r="I149" s="1909"/>
      <c r="J149" s="1909"/>
      <c r="K149" s="1909"/>
      <c r="L149" s="1909"/>
      <c r="M149" s="1909"/>
      <c r="N149" s="1909"/>
      <c r="O149" s="1909"/>
      <c r="P149" s="1909"/>
      <c r="Q149" s="1909"/>
      <c r="R149" s="1909"/>
      <c r="S149" s="1909"/>
      <c r="T149" s="1909"/>
      <c r="U149" s="1909"/>
      <c r="V149" s="1909"/>
      <c r="W149" s="1909"/>
      <c r="X149" s="1909"/>
      <c r="Y149" s="1909"/>
      <c r="Z149" s="1909"/>
      <c r="AA149" s="1909"/>
      <c r="AB149" s="1909"/>
      <c r="AC149" s="1909"/>
    </row>
    <row r="150" spans="1:29">
      <c r="A150" s="1909"/>
      <c r="B150" s="1909"/>
      <c r="C150" s="1909"/>
      <c r="D150" s="1909"/>
      <c r="E150" s="1909"/>
      <c r="F150" s="1909"/>
      <c r="G150" s="1909"/>
      <c r="H150" s="1909"/>
      <c r="I150" s="1909"/>
      <c r="J150" s="1909"/>
      <c r="K150" s="1909"/>
      <c r="L150" s="1909"/>
      <c r="M150" s="1909"/>
      <c r="N150" s="1909"/>
      <c r="O150" s="1909"/>
      <c r="P150" s="1909"/>
      <c r="Q150" s="1909"/>
      <c r="R150" s="1909"/>
      <c r="S150" s="1909"/>
      <c r="T150" s="1909"/>
      <c r="U150" s="1909"/>
      <c r="V150" s="1909"/>
      <c r="W150" s="1909"/>
      <c r="X150" s="1909"/>
      <c r="Y150" s="1909"/>
      <c r="Z150" s="1909"/>
      <c r="AA150" s="1909"/>
      <c r="AB150" s="1909"/>
      <c r="AC150" s="1909"/>
    </row>
    <row r="151" spans="1:29">
      <c r="A151" s="1909"/>
      <c r="B151" s="1909"/>
      <c r="C151" s="1909"/>
      <c r="D151" s="1909"/>
      <c r="E151" s="1909"/>
      <c r="F151" s="1909"/>
      <c r="G151" s="1909"/>
      <c r="H151" s="1909"/>
      <c r="I151" s="1909"/>
      <c r="J151" s="1909"/>
      <c r="K151" s="1909"/>
      <c r="L151" s="1909"/>
      <c r="M151" s="1909"/>
      <c r="N151" s="1909"/>
      <c r="O151" s="1909"/>
      <c r="P151" s="1909"/>
      <c r="Q151" s="1909"/>
      <c r="R151" s="1909"/>
      <c r="S151" s="1909"/>
      <c r="T151" s="1909"/>
      <c r="U151" s="1909"/>
      <c r="V151" s="1909"/>
      <c r="W151" s="1909"/>
      <c r="X151" s="1909"/>
      <c r="Y151" s="1909"/>
      <c r="Z151" s="1909"/>
      <c r="AA151" s="1909"/>
      <c r="AB151" s="1909"/>
      <c r="AC151" s="1909"/>
    </row>
    <row r="152" spans="1:29">
      <c r="A152" s="1909"/>
      <c r="B152" s="1909"/>
      <c r="C152" s="1909"/>
      <c r="D152" s="1909"/>
      <c r="E152" s="1909"/>
      <c r="F152" s="1909"/>
      <c r="G152" s="1909"/>
      <c r="H152" s="1909"/>
      <c r="I152" s="1909"/>
      <c r="J152" s="1909"/>
      <c r="K152" s="1909"/>
      <c r="L152" s="1909"/>
      <c r="M152" s="1909"/>
      <c r="N152" s="1909"/>
      <c r="O152" s="1909"/>
      <c r="P152" s="1909"/>
      <c r="Q152" s="1909"/>
      <c r="R152" s="1909"/>
      <c r="S152" s="1909"/>
      <c r="T152" s="1909"/>
      <c r="U152" s="1909"/>
      <c r="V152" s="1909"/>
      <c r="W152" s="1909"/>
      <c r="X152" s="1909"/>
      <c r="Y152" s="1909"/>
      <c r="Z152" s="1909"/>
      <c r="AA152" s="1909"/>
      <c r="AB152" s="1909"/>
      <c r="AC152" s="1909"/>
    </row>
    <row r="153" spans="1:29">
      <c r="A153" s="1909"/>
      <c r="B153" s="1909"/>
      <c r="C153" s="1909"/>
      <c r="D153" s="1909"/>
      <c r="E153" s="1909"/>
      <c r="F153" s="1909"/>
      <c r="G153" s="1909"/>
      <c r="H153" s="1909"/>
      <c r="I153" s="1909"/>
      <c r="J153" s="1909"/>
      <c r="K153" s="1909"/>
      <c r="L153" s="1909"/>
      <c r="M153" s="1909"/>
      <c r="N153" s="1909"/>
      <c r="O153" s="1909"/>
      <c r="P153" s="1909"/>
      <c r="Q153" s="1909"/>
      <c r="R153" s="1909"/>
      <c r="S153" s="1909"/>
      <c r="T153" s="1909"/>
      <c r="U153" s="1909"/>
      <c r="V153" s="1909"/>
      <c r="W153" s="1909"/>
      <c r="X153" s="1909"/>
      <c r="Y153" s="1909"/>
      <c r="Z153" s="1909"/>
      <c r="AA153" s="1909"/>
      <c r="AB153" s="1909"/>
      <c r="AC153" s="1909"/>
    </row>
    <row r="154" spans="1:29">
      <c r="A154" s="1909"/>
      <c r="B154" s="1909"/>
      <c r="C154" s="1909"/>
      <c r="D154" s="1909"/>
      <c r="E154" s="1909"/>
      <c r="F154" s="1909"/>
      <c r="G154" s="1909"/>
      <c r="H154" s="1909"/>
      <c r="I154" s="1909"/>
      <c r="J154" s="1909"/>
      <c r="K154" s="1909"/>
      <c r="L154" s="1909"/>
      <c r="M154" s="1909"/>
      <c r="N154" s="1909"/>
      <c r="O154" s="1909"/>
      <c r="P154" s="1909"/>
      <c r="Q154" s="1909"/>
      <c r="R154" s="1909"/>
      <c r="S154" s="1909"/>
      <c r="T154" s="1909"/>
      <c r="U154" s="1909"/>
      <c r="V154" s="1909"/>
      <c r="W154" s="1909"/>
      <c r="X154" s="1909"/>
      <c r="Y154" s="1909"/>
      <c r="Z154" s="1909"/>
      <c r="AA154" s="1909"/>
      <c r="AB154" s="1909"/>
      <c r="AC154" s="1909"/>
    </row>
    <row r="155" spans="1:29">
      <c r="A155" s="1909"/>
      <c r="B155" s="1909"/>
      <c r="C155" s="1909"/>
      <c r="D155" s="1909"/>
      <c r="E155" s="1909"/>
      <c r="F155" s="1909"/>
      <c r="G155" s="1909"/>
      <c r="H155" s="1909"/>
      <c r="I155" s="1909"/>
      <c r="J155" s="1909"/>
      <c r="K155" s="1909"/>
      <c r="L155" s="1909"/>
      <c r="M155" s="1909"/>
      <c r="N155" s="1909"/>
      <c r="O155" s="1909"/>
      <c r="P155" s="1909"/>
      <c r="Q155" s="1909"/>
      <c r="R155" s="1909"/>
      <c r="S155" s="1909"/>
      <c r="T155" s="1909"/>
      <c r="U155" s="1909"/>
      <c r="V155" s="1909"/>
      <c r="W155" s="1909"/>
      <c r="X155" s="1909"/>
      <c r="Y155" s="1909"/>
      <c r="Z155" s="1909"/>
      <c r="AA155" s="1909"/>
      <c r="AB155" s="1909"/>
      <c r="AC155" s="1909"/>
    </row>
    <row r="156" spans="1:29">
      <c r="A156" s="1909"/>
      <c r="B156" s="1909"/>
      <c r="C156" s="1909"/>
      <c r="D156" s="1909"/>
      <c r="E156" s="1909"/>
      <c r="F156" s="1909"/>
      <c r="G156" s="1909"/>
      <c r="H156" s="1909"/>
      <c r="I156" s="1909"/>
      <c r="J156" s="1909"/>
      <c r="K156" s="1909"/>
      <c r="L156" s="1909"/>
      <c r="M156" s="1909"/>
      <c r="N156" s="1909"/>
      <c r="O156" s="1909"/>
      <c r="P156" s="1909"/>
      <c r="Q156" s="1909"/>
      <c r="R156" s="1909"/>
      <c r="S156" s="1909"/>
      <c r="T156" s="1909"/>
      <c r="U156" s="1909"/>
      <c r="V156" s="1909"/>
      <c r="W156" s="1909"/>
      <c r="X156" s="1909"/>
      <c r="Y156" s="1909"/>
      <c r="Z156" s="1909"/>
      <c r="AA156" s="1909"/>
      <c r="AB156" s="1909"/>
      <c r="AC156" s="1909"/>
    </row>
    <row r="157" spans="1:29">
      <c r="A157" s="1909"/>
      <c r="B157" s="1909"/>
      <c r="C157" s="1909"/>
      <c r="D157" s="1909"/>
      <c r="E157" s="1909"/>
      <c r="F157" s="1909"/>
      <c r="G157" s="1909"/>
      <c r="H157" s="1909"/>
      <c r="I157" s="1909"/>
      <c r="J157" s="1909"/>
      <c r="K157" s="1909"/>
      <c r="L157" s="1909"/>
      <c r="M157" s="1909"/>
      <c r="N157" s="1909"/>
      <c r="O157" s="1909"/>
      <c r="P157" s="1909"/>
      <c r="Q157" s="1909"/>
      <c r="R157" s="1909"/>
      <c r="S157" s="1909"/>
      <c r="T157" s="1909"/>
      <c r="U157" s="1909"/>
      <c r="V157" s="1909"/>
      <c r="W157" s="1909"/>
      <c r="X157" s="1909"/>
      <c r="Y157" s="1909"/>
      <c r="Z157" s="1909"/>
      <c r="AA157" s="1909"/>
      <c r="AB157" s="1909"/>
      <c r="AC157" s="1909"/>
    </row>
    <row r="158" spans="1:29">
      <c r="A158" s="1909"/>
      <c r="B158" s="1909"/>
      <c r="C158" s="1909"/>
      <c r="D158" s="1909"/>
      <c r="E158" s="1909"/>
      <c r="F158" s="1909"/>
      <c r="G158" s="1909"/>
      <c r="H158" s="1909"/>
      <c r="I158" s="1909"/>
      <c r="J158" s="1909"/>
      <c r="K158" s="1909"/>
      <c r="L158" s="1909"/>
      <c r="M158" s="1909"/>
      <c r="N158" s="1909"/>
      <c r="O158" s="1909"/>
      <c r="P158" s="1909"/>
      <c r="Q158" s="1909"/>
      <c r="R158" s="1909"/>
      <c r="S158" s="1909"/>
      <c r="T158" s="1909"/>
      <c r="U158" s="1909"/>
      <c r="V158" s="1909"/>
      <c r="W158" s="1909"/>
      <c r="X158" s="1909"/>
      <c r="Y158" s="1909"/>
      <c r="Z158" s="1909"/>
      <c r="AA158" s="1909"/>
      <c r="AB158" s="1909"/>
      <c r="AC158" s="1909"/>
    </row>
    <row r="159" spans="1:29">
      <c r="A159" s="1909"/>
      <c r="B159" s="1909"/>
      <c r="C159" s="1909"/>
      <c r="D159" s="1909"/>
      <c r="E159" s="1909"/>
      <c r="F159" s="1909"/>
      <c r="G159" s="1909"/>
      <c r="H159" s="1909"/>
      <c r="I159" s="1909"/>
      <c r="J159" s="1909"/>
      <c r="K159" s="1909"/>
      <c r="L159" s="1909"/>
      <c r="M159" s="1909"/>
      <c r="N159" s="1909"/>
      <c r="O159" s="1909"/>
      <c r="P159" s="1909"/>
      <c r="Q159" s="1909"/>
      <c r="R159" s="1909"/>
      <c r="S159" s="1909"/>
      <c r="T159" s="1909"/>
      <c r="U159" s="1909"/>
      <c r="V159" s="1909"/>
      <c r="W159" s="1909"/>
      <c r="X159" s="1909"/>
      <c r="Y159" s="1909"/>
      <c r="Z159" s="1909"/>
      <c r="AA159" s="1909"/>
      <c r="AB159" s="1909"/>
      <c r="AC159" s="1909"/>
    </row>
    <row r="160" spans="1:29">
      <c r="A160" s="1909"/>
      <c r="B160" s="1909"/>
      <c r="C160" s="1909"/>
      <c r="D160" s="1909"/>
      <c r="E160" s="1909"/>
      <c r="F160" s="1909"/>
      <c r="G160" s="1909"/>
      <c r="H160" s="1909"/>
      <c r="I160" s="1909"/>
      <c r="J160" s="1909"/>
      <c r="K160" s="1909"/>
      <c r="L160" s="1909"/>
      <c r="M160" s="1909"/>
      <c r="N160" s="1909"/>
      <c r="O160" s="1909"/>
      <c r="P160" s="1909"/>
      <c r="Q160" s="1909"/>
      <c r="R160" s="1909"/>
      <c r="S160" s="1909"/>
      <c r="T160" s="1909"/>
      <c r="U160" s="1909"/>
      <c r="V160" s="1909"/>
      <c r="W160" s="1909"/>
      <c r="X160" s="1909"/>
      <c r="Y160" s="1909"/>
      <c r="Z160" s="1909"/>
      <c r="AA160" s="1909"/>
      <c r="AB160" s="1909"/>
      <c r="AC160" s="1909"/>
    </row>
    <row r="161" spans="1:29">
      <c r="A161" s="1909"/>
      <c r="B161" s="1909"/>
      <c r="C161" s="1909"/>
      <c r="D161" s="1909"/>
      <c r="E161" s="1909"/>
      <c r="F161" s="1909"/>
      <c r="G161" s="1909"/>
      <c r="H161" s="1909"/>
      <c r="I161" s="1909"/>
      <c r="J161" s="1909"/>
      <c r="K161" s="1909"/>
      <c r="L161" s="1909"/>
      <c r="M161" s="1909"/>
      <c r="N161" s="1909"/>
      <c r="O161" s="1909"/>
      <c r="P161" s="1909"/>
      <c r="Q161" s="1909"/>
      <c r="R161" s="1909"/>
      <c r="S161" s="1909"/>
      <c r="T161" s="1909"/>
      <c r="U161" s="1909"/>
      <c r="V161" s="1909"/>
      <c r="W161" s="1909"/>
      <c r="X161" s="1909"/>
      <c r="Y161" s="1909"/>
      <c r="Z161" s="1909"/>
      <c r="AA161" s="1909"/>
      <c r="AB161" s="1909"/>
      <c r="AC161" s="1909"/>
    </row>
    <row r="162" spans="1:29">
      <c r="A162" s="1909"/>
      <c r="B162" s="1909"/>
      <c r="C162" s="1909"/>
      <c r="D162" s="1909"/>
      <c r="E162" s="1909"/>
      <c r="F162" s="1909"/>
      <c r="G162" s="1909"/>
      <c r="H162" s="1909"/>
      <c r="I162" s="1909"/>
      <c r="J162" s="1909"/>
      <c r="K162" s="1909"/>
      <c r="L162" s="1909"/>
      <c r="M162" s="1909"/>
      <c r="N162" s="1909"/>
      <c r="O162" s="1909"/>
      <c r="P162" s="1909"/>
      <c r="Q162" s="1909"/>
      <c r="R162" s="1909"/>
      <c r="S162" s="1909"/>
      <c r="T162" s="1909"/>
      <c r="U162" s="1909"/>
      <c r="V162" s="1909"/>
      <c r="W162" s="1909"/>
      <c r="X162" s="1909"/>
      <c r="Y162" s="1909"/>
      <c r="Z162" s="1909"/>
      <c r="AA162" s="1909"/>
      <c r="AB162" s="1909"/>
      <c r="AC162" s="1909"/>
    </row>
    <row r="163" spans="1:29">
      <c r="A163" s="1909"/>
      <c r="B163" s="1909"/>
      <c r="C163" s="1909"/>
      <c r="D163" s="1909"/>
      <c r="E163" s="1909"/>
      <c r="F163" s="1909"/>
      <c r="G163" s="1909"/>
      <c r="H163" s="1909"/>
      <c r="I163" s="1909"/>
      <c r="J163" s="1909"/>
      <c r="K163" s="1909"/>
      <c r="L163" s="1909"/>
      <c r="M163" s="1909"/>
      <c r="N163" s="1909"/>
      <c r="O163" s="1909"/>
      <c r="P163" s="1909"/>
      <c r="Q163" s="1909"/>
      <c r="R163" s="1909"/>
      <c r="S163" s="1909"/>
      <c r="T163" s="1909"/>
      <c r="U163" s="1909"/>
      <c r="V163" s="1909"/>
      <c r="W163" s="1909"/>
      <c r="X163" s="1909"/>
      <c r="Y163" s="1909"/>
      <c r="Z163" s="1909"/>
      <c r="AA163" s="1909"/>
      <c r="AB163" s="1909"/>
      <c r="AC163" s="1909"/>
    </row>
    <row r="164" spans="1:29">
      <c r="A164" s="1909"/>
      <c r="B164" s="1909"/>
      <c r="C164" s="1909"/>
      <c r="D164" s="1909"/>
      <c r="E164" s="1909"/>
      <c r="F164" s="1909"/>
      <c r="G164" s="1909"/>
      <c r="H164" s="1909"/>
      <c r="I164" s="1909"/>
      <c r="J164" s="1909"/>
      <c r="K164" s="1909"/>
      <c r="L164" s="1909"/>
      <c r="M164" s="1909"/>
      <c r="N164" s="1909"/>
      <c r="O164" s="1909"/>
      <c r="P164" s="1909"/>
      <c r="Q164" s="1909"/>
      <c r="R164" s="1909"/>
      <c r="S164" s="1909"/>
      <c r="T164" s="1909"/>
      <c r="U164" s="1909"/>
      <c r="V164" s="1909"/>
      <c r="W164" s="1909"/>
      <c r="X164" s="1909"/>
      <c r="Y164" s="1909"/>
      <c r="Z164" s="1909"/>
      <c r="AA164" s="1909"/>
      <c r="AB164" s="1909"/>
      <c r="AC164" s="1909"/>
    </row>
    <row r="165" spans="1:29">
      <c r="A165" s="1909"/>
      <c r="B165" s="1909"/>
      <c r="C165" s="1909"/>
      <c r="D165" s="1909"/>
      <c r="E165" s="1909"/>
      <c r="F165" s="1909"/>
      <c r="G165" s="1909"/>
      <c r="H165" s="1909"/>
      <c r="I165" s="1909"/>
      <c r="J165" s="1909"/>
      <c r="K165" s="1909"/>
      <c r="L165" s="1909"/>
      <c r="M165" s="1909"/>
      <c r="N165" s="1909"/>
      <c r="O165" s="1909"/>
      <c r="P165" s="1909"/>
      <c r="Q165" s="1909"/>
      <c r="R165" s="1909"/>
      <c r="S165" s="1909"/>
      <c r="T165" s="1909"/>
      <c r="U165" s="1909"/>
      <c r="V165" s="1909"/>
      <c r="W165" s="1909"/>
      <c r="X165" s="1909"/>
      <c r="Y165" s="1909"/>
      <c r="Z165" s="1909"/>
      <c r="AA165" s="1909"/>
      <c r="AB165" s="1909"/>
      <c r="AC165" s="1909"/>
    </row>
    <row r="166" spans="1:29">
      <c r="A166" s="1909"/>
      <c r="B166" s="1909"/>
      <c r="C166" s="1909"/>
      <c r="D166" s="1909"/>
      <c r="E166" s="1909"/>
      <c r="F166" s="1909"/>
      <c r="G166" s="1909"/>
      <c r="H166" s="1909"/>
      <c r="I166" s="1909"/>
      <c r="J166" s="1909"/>
      <c r="K166" s="1909"/>
      <c r="L166" s="1909"/>
      <c r="M166" s="1909"/>
      <c r="N166" s="1909"/>
      <c r="O166" s="1909"/>
      <c r="P166" s="1909"/>
      <c r="Q166" s="1909"/>
      <c r="R166" s="1909"/>
      <c r="S166" s="1909"/>
      <c r="T166" s="1909"/>
      <c r="U166" s="1909"/>
      <c r="V166" s="1909"/>
      <c r="W166" s="1909"/>
      <c r="X166" s="1909"/>
      <c r="Y166" s="1909"/>
      <c r="Z166" s="1909"/>
      <c r="AA166" s="1909"/>
      <c r="AB166" s="1909"/>
      <c r="AC166" s="1909"/>
    </row>
    <row r="167" spans="1:29">
      <c r="A167" s="1909"/>
      <c r="B167" s="1909"/>
      <c r="C167" s="1909"/>
      <c r="D167" s="1909"/>
      <c r="E167" s="1909"/>
      <c r="F167" s="1909"/>
      <c r="G167" s="1909"/>
      <c r="H167" s="1909"/>
      <c r="I167" s="1909"/>
      <c r="J167" s="1909"/>
      <c r="K167" s="1909"/>
      <c r="L167" s="1909"/>
      <c r="M167" s="1909"/>
      <c r="N167" s="1909"/>
      <c r="O167" s="1909"/>
      <c r="P167" s="1909"/>
      <c r="Q167" s="1909"/>
      <c r="R167" s="1909"/>
      <c r="S167" s="1909"/>
      <c r="T167" s="1909"/>
      <c r="U167" s="1909"/>
      <c r="V167" s="1909"/>
      <c r="W167" s="1909"/>
      <c r="X167" s="1909"/>
      <c r="Y167" s="1909"/>
      <c r="Z167" s="1909"/>
      <c r="AA167" s="1909"/>
      <c r="AB167" s="1909"/>
      <c r="AC167" s="1909"/>
    </row>
    <row r="168" spans="1:29">
      <c r="A168" s="1909"/>
      <c r="B168" s="1909"/>
      <c r="C168" s="1909"/>
      <c r="D168" s="1909"/>
      <c r="E168" s="1909"/>
      <c r="F168" s="1909"/>
      <c r="G168" s="1909"/>
      <c r="H168" s="1909"/>
      <c r="I168" s="1909"/>
      <c r="J168" s="1909"/>
      <c r="K168" s="1909"/>
      <c r="L168" s="1909"/>
      <c r="M168" s="1909"/>
      <c r="N168" s="1909"/>
      <c r="O168" s="1909"/>
      <c r="P168" s="1909"/>
      <c r="Q168" s="1909"/>
      <c r="R168" s="1909"/>
      <c r="S168" s="1909"/>
      <c r="T168" s="1909"/>
      <c r="U168" s="1909"/>
      <c r="V168" s="1909"/>
      <c r="W168" s="1909"/>
      <c r="X168" s="1909"/>
      <c r="Y168" s="1909"/>
      <c r="Z168" s="1909"/>
      <c r="AA168" s="1909"/>
      <c r="AB168" s="1909"/>
      <c r="AC168" s="1909"/>
    </row>
    <row r="169" spans="1:29">
      <c r="A169" s="1909"/>
      <c r="B169" s="1909"/>
      <c r="C169" s="1909"/>
      <c r="D169" s="1909"/>
      <c r="E169" s="1909"/>
      <c r="F169" s="1909"/>
      <c r="G169" s="1909"/>
      <c r="H169" s="1909"/>
      <c r="I169" s="1909"/>
      <c r="J169" s="1909"/>
      <c r="K169" s="1909"/>
      <c r="L169" s="1909"/>
      <c r="M169" s="1909"/>
      <c r="N169" s="1909"/>
      <c r="O169" s="1909"/>
      <c r="P169" s="1909"/>
      <c r="Q169" s="1909"/>
      <c r="R169" s="1909"/>
      <c r="S169" s="1909"/>
      <c r="T169" s="1909"/>
      <c r="U169" s="1909"/>
      <c r="V169" s="1909"/>
      <c r="W169" s="1909"/>
      <c r="X169" s="1909"/>
      <c r="Y169" s="1909"/>
      <c r="Z169" s="1909"/>
      <c r="AA169" s="1909"/>
      <c r="AB169" s="1909"/>
      <c r="AC169" s="1909"/>
    </row>
    <row r="170" spans="1:29">
      <c r="A170" s="1909"/>
      <c r="B170" s="1909"/>
      <c r="C170" s="1909"/>
      <c r="D170" s="1909"/>
      <c r="E170" s="1909"/>
      <c r="F170" s="1909"/>
      <c r="G170" s="1909"/>
      <c r="H170" s="1909"/>
      <c r="I170" s="1909"/>
      <c r="J170" s="1909"/>
      <c r="K170" s="1909"/>
      <c r="L170" s="1909"/>
      <c r="M170" s="1909"/>
      <c r="N170" s="1909"/>
      <c r="O170" s="1909"/>
      <c r="P170" s="1909"/>
      <c r="Q170" s="1909"/>
      <c r="R170" s="1909"/>
      <c r="S170" s="1909"/>
      <c r="T170" s="1909"/>
      <c r="U170" s="1909"/>
      <c r="V170" s="1909"/>
      <c r="W170" s="1909"/>
      <c r="X170" s="1909"/>
      <c r="Y170" s="1909"/>
      <c r="Z170" s="1909"/>
      <c r="AA170" s="1909"/>
      <c r="AB170" s="1909"/>
      <c r="AC170" s="1909"/>
    </row>
    <row r="171" spans="1:29">
      <c r="A171" s="1909"/>
      <c r="B171" s="1909"/>
      <c r="C171" s="1909"/>
      <c r="D171" s="1909"/>
      <c r="E171" s="1909"/>
      <c r="F171" s="1909"/>
      <c r="G171" s="1909"/>
      <c r="H171" s="1909"/>
      <c r="I171" s="1909"/>
      <c r="J171" s="1909"/>
      <c r="K171" s="1909"/>
      <c r="L171" s="1909"/>
      <c r="M171" s="1909"/>
      <c r="N171" s="1909"/>
      <c r="O171" s="1909"/>
      <c r="P171" s="1909"/>
      <c r="Q171" s="1909"/>
      <c r="R171" s="1909"/>
      <c r="S171" s="1909"/>
      <c r="T171" s="1909"/>
      <c r="U171" s="1909"/>
      <c r="V171" s="1909"/>
      <c r="W171" s="1909"/>
      <c r="X171" s="1909"/>
      <c r="Y171" s="1909"/>
      <c r="Z171" s="1909"/>
      <c r="AA171" s="1909"/>
      <c r="AB171" s="1909"/>
      <c r="AC171" s="1909"/>
    </row>
    <row r="172" spans="1:29">
      <c r="A172" s="1909"/>
      <c r="B172" s="1909"/>
      <c r="C172" s="1909"/>
      <c r="D172" s="1909"/>
      <c r="E172" s="1909"/>
      <c r="F172" s="1909"/>
      <c r="G172" s="1909"/>
      <c r="H172" s="1909"/>
      <c r="I172" s="1909"/>
      <c r="J172" s="1909"/>
      <c r="K172" s="1909"/>
      <c r="L172" s="1909"/>
      <c r="M172" s="1909"/>
      <c r="N172" s="1909"/>
      <c r="O172" s="1909"/>
      <c r="P172" s="1909"/>
      <c r="Q172" s="1909"/>
      <c r="R172" s="1909"/>
      <c r="S172" s="1909"/>
      <c r="T172" s="1909"/>
      <c r="U172" s="1909"/>
      <c r="V172" s="1909"/>
      <c r="W172" s="1909"/>
      <c r="X172" s="1909"/>
      <c r="Y172" s="1909"/>
      <c r="Z172" s="1909"/>
      <c r="AA172" s="1909"/>
      <c r="AB172" s="1909"/>
      <c r="AC172" s="1909"/>
    </row>
    <row r="173" spans="1:29">
      <c r="A173" s="1909"/>
      <c r="B173" s="1909"/>
      <c r="C173" s="1909"/>
      <c r="D173" s="1909"/>
      <c r="E173" s="1909"/>
      <c r="F173" s="1909"/>
      <c r="G173" s="1909"/>
      <c r="H173" s="1909"/>
      <c r="I173" s="1909"/>
      <c r="J173" s="1909"/>
      <c r="K173" s="1909"/>
      <c r="L173" s="1909"/>
      <c r="M173" s="1909"/>
      <c r="N173" s="1909"/>
      <c r="O173" s="1909"/>
      <c r="P173" s="1909"/>
      <c r="Q173" s="1909"/>
      <c r="R173" s="1909"/>
      <c r="S173" s="1909"/>
      <c r="T173" s="1909"/>
      <c r="U173" s="1909"/>
      <c r="V173" s="1909"/>
      <c r="W173" s="1909"/>
      <c r="X173" s="1909"/>
      <c r="Y173" s="1909"/>
      <c r="Z173" s="1909"/>
      <c r="AA173" s="1909"/>
      <c r="AB173" s="1909"/>
      <c r="AC173" s="1909"/>
    </row>
    <row r="174" spans="1:29">
      <c r="A174" s="1909"/>
      <c r="B174" s="1909"/>
      <c r="C174" s="1909"/>
      <c r="D174" s="1909"/>
      <c r="E174" s="1909"/>
      <c r="F174" s="1909"/>
      <c r="G174" s="1909"/>
      <c r="H174" s="1909"/>
      <c r="I174" s="1909"/>
      <c r="J174" s="1909"/>
      <c r="K174" s="1909"/>
      <c r="L174" s="1909"/>
      <c r="M174" s="1909"/>
      <c r="N174" s="1909"/>
      <c r="O174" s="1909"/>
      <c r="P174" s="1909"/>
      <c r="Q174" s="1909"/>
      <c r="R174" s="1909"/>
      <c r="S174" s="1909"/>
      <c r="T174" s="1909"/>
      <c r="U174" s="1909"/>
      <c r="V174" s="1909"/>
      <c r="W174" s="1909"/>
      <c r="X174" s="1909"/>
      <c r="Y174" s="1909"/>
      <c r="Z174" s="1909"/>
      <c r="AA174" s="1909"/>
      <c r="AB174" s="1909"/>
      <c r="AC174" s="1909"/>
    </row>
    <row r="175" spans="1:29">
      <c r="A175" s="1909"/>
      <c r="B175" s="1909"/>
      <c r="C175" s="1909"/>
      <c r="D175" s="1909"/>
      <c r="E175" s="1909"/>
      <c r="F175" s="1909"/>
      <c r="G175" s="1909"/>
      <c r="H175" s="1909"/>
      <c r="I175" s="1909"/>
      <c r="J175" s="1909"/>
      <c r="K175" s="1909"/>
      <c r="L175" s="1909"/>
      <c r="M175" s="1909"/>
      <c r="N175" s="1909"/>
      <c r="O175" s="1909"/>
      <c r="P175" s="1909"/>
      <c r="Q175" s="1909"/>
      <c r="R175" s="1909"/>
      <c r="S175" s="1909"/>
      <c r="T175" s="1909"/>
      <c r="U175" s="1909"/>
      <c r="V175" s="1909"/>
      <c r="W175" s="1909"/>
      <c r="X175" s="1909"/>
      <c r="Y175" s="1909"/>
      <c r="Z175" s="1909"/>
      <c r="AA175" s="1909"/>
      <c r="AB175" s="1909"/>
      <c r="AC175" s="1909"/>
    </row>
    <row r="176" spans="1:29">
      <c r="A176" s="1909"/>
      <c r="B176" s="1909"/>
      <c r="C176" s="1909"/>
      <c r="D176" s="1909"/>
      <c r="E176" s="1909"/>
      <c r="F176" s="1909"/>
      <c r="G176" s="1909"/>
      <c r="H176" s="1909"/>
      <c r="I176" s="1909"/>
      <c r="J176" s="1909"/>
      <c r="K176" s="1909"/>
      <c r="L176" s="1909"/>
      <c r="M176" s="1909"/>
      <c r="N176" s="1909"/>
      <c r="O176" s="1909"/>
      <c r="P176" s="1909"/>
      <c r="Q176" s="1909"/>
      <c r="R176" s="1909"/>
      <c r="S176" s="1909"/>
      <c r="T176" s="1909"/>
      <c r="U176" s="1909"/>
      <c r="V176" s="1909"/>
      <c r="W176" s="1909"/>
      <c r="X176" s="1909"/>
      <c r="Y176" s="1909"/>
      <c r="Z176" s="1909"/>
      <c r="AA176" s="1909"/>
      <c r="AB176" s="1909"/>
      <c r="AC176" s="1909"/>
    </row>
    <row r="177" spans="1:29">
      <c r="A177" s="1909"/>
      <c r="B177" s="1909"/>
      <c r="C177" s="1909"/>
      <c r="D177" s="1909"/>
      <c r="E177" s="1909"/>
      <c r="F177" s="1909"/>
      <c r="G177" s="1909"/>
      <c r="H177" s="1909"/>
      <c r="I177" s="1909"/>
      <c r="J177" s="1909"/>
      <c r="K177" s="1909"/>
      <c r="L177" s="1909"/>
      <c r="M177" s="1909"/>
      <c r="N177" s="1909"/>
      <c r="O177" s="1909"/>
      <c r="P177" s="1909"/>
      <c r="Q177" s="1909"/>
      <c r="R177" s="1909"/>
      <c r="S177" s="1909"/>
      <c r="T177" s="1909"/>
      <c r="U177" s="1909"/>
      <c r="V177" s="1909"/>
      <c r="W177" s="1909"/>
      <c r="X177" s="1909"/>
      <c r="Y177" s="1909"/>
      <c r="Z177" s="1909"/>
      <c r="AA177" s="1909"/>
      <c r="AB177" s="1909"/>
      <c r="AC177" s="1909"/>
    </row>
    <row r="178" spans="1:29">
      <c r="A178" s="1909"/>
      <c r="B178" s="1909"/>
      <c r="C178" s="1909"/>
      <c r="D178" s="1909"/>
      <c r="E178" s="1909"/>
      <c r="F178" s="1909"/>
      <c r="G178" s="1909"/>
      <c r="H178" s="1909"/>
      <c r="I178" s="1909"/>
      <c r="J178" s="1909"/>
      <c r="K178" s="1909"/>
      <c r="L178" s="1909"/>
      <c r="M178" s="1909"/>
      <c r="N178" s="1909"/>
      <c r="O178" s="1909"/>
      <c r="P178" s="1909"/>
      <c r="Q178" s="1909"/>
      <c r="R178" s="1909"/>
      <c r="S178" s="1909"/>
      <c r="T178" s="1909"/>
      <c r="U178" s="1909"/>
      <c r="V178" s="1909"/>
      <c r="W178" s="1909"/>
      <c r="X178" s="1909"/>
      <c r="Y178" s="1909"/>
      <c r="Z178" s="1909"/>
      <c r="AA178" s="1909"/>
      <c r="AB178" s="1909"/>
      <c r="AC178" s="1909"/>
    </row>
    <row r="179" spans="1:29">
      <c r="A179" s="1909"/>
      <c r="B179" s="1909"/>
      <c r="C179" s="1909"/>
      <c r="D179" s="1909"/>
      <c r="E179" s="1909"/>
      <c r="F179" s="1909"/>
      <c r="G179" s="1909"/>
      <c r="H179" s="1909"/>
      <c r="I179" s="1909"/>
      <c r="J179" s="1909"/>
      <c r="K179" s="1909"/>
      <c r="L179" s="1909"/>
      <c r="M179" s="1909"/>
      <c r="N179" s="1909"/>
      <c r="O179" s="1909"/>
      <c r="P179" s="1909"/>
      <c r="Q179" s="1909"/>
      <c r="R179" s="1909"/>
      <c r="S179" s="1909"/>
      <c r="T179" s="1909"/>
      <c r="U179" s="1909"/>
      <c r="V179" s="1909"/>
      <c r="W179" s="1909"/>
      <c r="X179" s="1909"/>
      <c r="Y179" s="1909"/>
      <c r="Z179" s="1909"/>
      <c r="AA179" s="1909"/>
      <c r="AB179" s="1909"/>
      <c r="AC179" s="1909"/>
    </row>
    <row r="180" spans="1:29">
      <c r="A180" s="1909"/>
      <c r="B180" s="1909"/>
      <c r="C180" s="1909"/>
      <c r="D180" s="1909"/>
      <c r="E180" s="1909"/>
      <c r="F180" s="1909"/>
      <c r="G180" s="1909"/>
      <c r="H180" s="1909"/>
      <c r="I180" s="1909"/>
      <c r="J180" s="1909"/>
      <c r="K180" s="1909"/>
      <c r="L180" s="1909"/>
      <c r="M180" s="1909"/>
      <c r="N180" s="1909"/>
      <c r="O180" s="1909"/>
      <c r="P180" s="1909"/>
      <c r="Q180" s="1909"/>
      <c r="R180" s="1909"/>
      <c r="S180" s="1909"/>
      <c r="T180" s="1909"/>
      <c r="U180" s="1909"/>
      <c r="V180" s="1909"/>
      <c r="W180" s="1909"/>
      <c r="X180" s="1909"/>
      <c r="Y180" s="1909"/>
      <c r="Z180" s="1909"/>
      <c r="AA180" s="1909"/>
      <c r="AB180" s="1909"/>
      <c r="AC180" s="1909"/>
    </row>
    <row r="181" spans="1:29">
      <c r="A181" s="1909"/>
      <c r="B181" s="1909"/>
      <c r="C181" s="1909"/>
      <c r="D181" s="1909"/>
      <c r="E181" s="1909"/>
      <c r="F181" s="1909"/>
      <c r="G181" s="1909"/>
      <c r="H181" s="1909"/>
      <c r="I181" s="1909"/>
      <c r="J181" s="1909"/>
      <c r="K181" s="1909"/>
      <c r="L181" s="1909"/>
      <c r="M181" s="1909"/>
      <c r="N181" s="1909"/>
      <c r="O181" s="1909"/>
      <c r="P181" s="1909"/>
      <c r="Q181" s="1909"/>
      <c r="R181" s="1909"/>
      <c r="S181" s="1909"/>
      <c r="T181" s="1909"/>
      <c r="U181" s="1909"/>
      <c r="V181" s="1909"/>
      <c r="W181" s="1909"/>
      <c r="X181" s="1909"/>
      <c r="Y181" s="1909"/>
      <c r="Z181" s="1909"/>
      <c r="AA181" s="1909"/>
      <c r="AB181" s="1909"/>
      <c r="AC181" s="1909"/>
    </row>
    <row r="182" spans="1:29">
      <c r="A182" s="1909"/>
      <c r="B182" s="1909"/>
      <c r="C182" s="1909"/>
      <c r="D182" s="1909"/>
      <c r="E182" s="1909"/>
      <c r="F182" s="1909"/>
      <c r="G182" s="1909"/>
      <c r="H182" s="1909"/>
      <c r="I182" s="1909"/>
      <c r="J182" s="1909"/>
      <c r="K182" s="1909"/>
      <c r="L182" s="1909"/>
      <c r="M182" s="1909"/>
      <c r="N182" s="1909"/>
      <c r="O182" s="1909"/>
      <c r="P182" s="1909"/>
      <c r="Q182" s="1909"/>
      <c r="R182" s="1909"/>
      <c r="S182" s="1909"/>
      <c r="T182" s="1909"/>
      <c r="U182" s="1909"/>
      <c r="V182" s="1909"/>
      <c r="W182" s="1909"/>
      <c r="X182" s="1909"/>
      <c r="Y182" s="1909"/>
      <c r="Z182" s="1909"/>
      <c r="AA182" s="1909"/>
      <c r="AB182" s="1909"/>
      <c r="AC182" s="1909"/>
    </row>
    <row r="183" spans="1:29">
      <c r="A183" s="1909"/>
      <c r="B183" s="1909"/>
      <c r="C183" s="1909"/>
      <c r="D183" s="1909"/>
      <c r="E183" s="1909"/>
      <c r="F183" s="1909"/>
      <c r="G183" s="1909"/>
      <c r="H183" s="1909"/>
      <c r="I183" s="1909"/>
      <c r="J183" s="1909"/>
      <c r="K183" s="1909"/>
      <c r="L183" s="1909"/>
      <c r="M183" s="1909"/>
      <c r="N183" s="1909"/>
      <c r="O183" s="1909"/>
      <c r="P183" s="1909"/>
      <c r="Q183" s="1909"/>
      <c r="R183" s="1909"/>
      <c r="S183" s="1909"/>
      <c r="T183" s="1909"/>
      <c r="U183" s="1909"/>
      <c r="V183" s="1909"/>
      <c r="W183" s="1909"/>
      <c r="X183" s="1909"/>
      <c r="Y183" s="1909"/>
      <c r="Z183" s="1909"/>
      <c r="AA183" s="1909"/>
      <c r="AB183" s="1909"/>
      <c r="AC183" s="1909"/>
    </row>
    <row r="184" spans="1:29">
      <c r="A184" s="1909"/>
      <c r="B184" s="1909"/>
      <c r="C184" s="1909"/>
      <c r="D184" s="1909"/>
      <c r="E184" s="1909"/>
      <c r="F184" s="1909"/>
      <c r="G184" s="1909"/>
      <c r="H184" s="1909"/>
      <c r="I184" s="1909"/>
      <c r="J184" s="1909"/>
      <c r="K184" s="1909"/>
      <c r="L184" s="1909"/>
      <c r="M184" s="1909"/>
      <c r="N184" s="1909"/>
      <c r="O184" s="1909"/>
      <c r="P184" s="1909"/>
      <c r="Q184" s="1909"/>
      <c r="R184" s="1909"/>
      <c r="S184" s="1909"/>
      <c r="T184" s="1909"/>
      <c r="U184" s="1909"/>
      <c r="V184" s="1909"/>
      <c r="W184" s="1909"/>
      <c r="X184" s="1909"/>
      <c r="Y184" s="1909"/>
      <c r="Z184" s="1909"/>
      <c r="AA184" s="1909"/>
      <c r="AB184" s="1909"/>
      <c r="AC184" s="1909"/>
    </row>
    <row r="185" spans="1:29">
      <c r="A185" s="1909"/>
      <c r="B185" s="1909"/>
      <c r="C185" s="1909"/>
      <c r="D185" s="1909"/>
      <c r="E185" s="1909"/>
      <c r="F185" s="1909"/>
      <c r="G185" s="1909"/>
      <c r="H185" s="1909"/>
      <c r="I185" s="1909"/>
      <c r="J185" s="1909"/>
      <c r="K185" s="1909"/>
      <c r="L185" s="1909"/>
      <c r="M185" s="1909"/>
      <c r="N185" s="1909"/>
      <c r="O185" s="1909"/>
      <c r="P185" s="1909"/>
      <c r="Q185" s="1909"/>
      <c r="R185" s="1909"/>
      <c r="S185" s="1909"/>
      <c r="T185" s="1909"/>
      <c r="U185" s="1909"/>
      <c r="V185" s="1909"/>
      <c r="W185" s="1909"/>
      <c r="X185" s="1909"/>
      <c r="Y185" s="1909"/>
      <c r="Z185" s="1909"/>
      <c r="AA185" s="1909"/>
      <c r="AB185" s="1909"/>
      <c r="AC185" s="1909"/>
    </row>
    <row r="186" spans="1:29">
      <c r="A186" s="1909"/>
      <c r="B186" s="1909"/>
      <c r="C186" s="1909"/>
      <c r="D186" s="1909"/>
      <c r="E186" s="1909"/>
      <c r="F186" s="1909"/>
      <c r="G186" s="1909"/>
      <c r="H186" s="1909"/>
      <c r="I186" s="1909"/>
      <c r="J186" s="1909"/>
      <c r="K186" s="1909"/>
      <c r="L186" s="1909"/>
      <c r="M186" s="1909"/>
      <c r="N186" s="1909"/>
      <c r="O186" s="1909"/>
      <c r="P186" s="1909"/>
      <c r="Q186" s="1909"/>
      <c r="R186" s="1909"/>
      <c r="S186" s="1909"/>
      <c r="T186" s="1909"/>
      <c r="U186" s="1909"/>
      <c r="V186" s="1909"/>
      <c r="W186" s="1909"/>
      <c r="X186" s="1909"/>
      <c r="Y186" s="1909"/>
      <c r="Z186" s="1909"/>
      <c r="AA186" s="1909"/>
      <c r="AB186" s="1909"/>
      <c r="AC186" s="1909"/>
    </row>
    <row r="187" spans="1:29">
      <c r="A187" s="1909"/>
      <c r="B187" s="1909"/>
      <c r="C187" s="1909"/>
      <c r="D187" s="1909"/>
      <c r="E187" s="1909"/>
      <c r="F187" s="1909"/>
      <c r="G187" s="1909"/>
      <c r="H187" s="1909"/>
      <c r="I187" s="1909"/>
      <c r="J187" s="1909"/>
      <c r="K187" s="1909"/>
      <c r="L187" s="1909"/>
      <c r="M187" s="1909"/>
      <c r="N187" s="1909"/>
      <c r="O187" s="1909"/>
      <c r="P187" s="1909"/>
      <c r="Q187" s="1909"/>
      <c r="R187" s="1909"/>
      <c r="S187" s="1909"/>
      <c r="T187" s="1909"/>
      <c r="U187" s="1909"/>
      <c r="V187" s="1909"/>
      <c r="W187" s="1909"/>
      <c r="X187" s="1909"/>
      <c r="Y187" s="1909"/>
      <c r="Z187" s="1909"/>
      <c r="AA187" s="1909"/>
      <c r="AB187" s="1909"/>
      <c r="AC187" s="1909"/>
    </row>
    <row r="188" spans="1:29">
      <c r="A188" s="1909"/>
      <c r="B188" s="1909"/>
      <c r="C188" s="1909"/>
      <c r="D188" s="1909"/>
      <c r="E188" s="1909"/>
      <c r="F188" s="1909"/>
      <c r="G188" s="1909"/>
      <c r="H188" s="1909"/>
      <c r="I188" s="1909"/>
      <c r="J188" s="1909"/>
      <c r="K188" s="1909"/>
      <c r="L188" s="1909"/>
      <c r="M188" s="1909"/>
      <c r="N188" s="1909"/>
      <c r="O188" s="1909"/>
      <c r="P188" s="1909"/>
      <c r="Q188" s="1909"/>
      <c r="R188" s="1909"/>
      <c r="S188" s="1909"/>
      <c r="T188" s="1909"/>
      <c r="U188" s="1909"/>
      <c r="V188" s="1909"/>
      <c r="W188" s="1909"/>
      <c r="X188" s="1909"/>
      <c r="Y188" s="1909"/>
      <c r="Z188" s="1909"/>
      <c r="AA188" s="1909"/>
      <c r="AB188" s="1909"/>
      <c r="AC188" s="1909"/>
    </row>
    <row r="189" spans="1:29">
      <c r="A189" s="1909"/>
      <c r="B189" s="1909"/>
      <c r="C189" s="1909"/>
      <c r="D189" s="1909"/>
      <c r="E189" s="1909"/>
      <c r="F189" s="1909"/>
      <c r="G189" s="1909"/>
      <c r="H189" s="1909"/>
      <c r="I189" s="1909"/>
      <c r="J189" s="1909"/>
      <c r="K189" s="1909"/>
      <c r="L189" s="1909"/>
      <c r="M189" s="1909"/>
      <c r="N189" s="1909"/>
      <c r="O189" s="1909"/>
      <c r="P189" s="1909"/>
      <c r="Q189" s="1909"/>
      <c r="R189" s="1909"/>
      <c r="S189" s="1909"/>
      <c r="T189" s="1909"/>
      <c r="U189" s="1909"/>
      <c r="V189" s="1909"/>
      <c r="W189" s="1909"/>
      <c r="X189" s="1909"/>
      <c r="Y189" s="1909"/>
      <c r="Z189" s="1909"/>
      <c r="AA189" s="1909"/>
      <c r="AB189" s="1909"/>
      <c r="AC189" s="1909"/>
    </row>
    <row r="190" spans="1:29">
      <c r="A190" s="1909"/>
      <c r="B190" s="1909"/>
      <c r="C190" s="1909"/>
      <c r="D190" s="1909"/>
      <c r="E190" s="1909"/>
      <c r="F190" s="1909"/>
      <c r="G190" s="1909"/>
      <c r="H190" s="1909"/>
      <c r="I190" s="1909"/>
      <c r="J190" s="1909"/>
      <c r="K190" s="1909"/>
      <c r="L190" s="1909"/>
      <c r="M190" s="1909"/>
      <c r="N190" s="1909"/>
      <c r="O190" s="1909"/>
      <c r="P190" s="1909"/>
      <c r="Q190" s="1909"/>
      <c r="R190" s="1909"/>
      <c r="S190" s="1909"/>
      <c r="T190" s="1909"/>
      <c r="U190" s="1909"/>
      <c r="V190" s="1909"/>
      <c r="W190" s="1909"/>
      <c r="X190" s="1909"/>
      <c r="Y190" s="1909"/>
      <c r="Z190" s="1909"/>
      <c r="AA190" s="1909"/>
      <c r="AB190" s="1909"/>
      <c r="AC190" s="1909"/>
    </row>
    <row r="191" spans="1:29">
      <c r="A191" s="1909"/>
      <c r="B191" s="1909"/>
      <c r="C191" s="1909"/>
      <c r="D191" s="1909"/>
      <c r="E191" s="1909"/>
      <c r="F191" s="1909"/>
      <c r="G191" s="1909"/>
      <c r="H191" s="1909"/>
      <c r="I191" s="1909"/>
      <c r="J191" s="1909"/>
      <c r="K191" s="1909"/>
      <c r="L191" s="1909"/>
      <c r="M191" s="1909"/>
      <c r="N191" s="1909"/>
      <c r="O191" s="1909"/>
      <c r="P191" s="1909"/>
      <c r="Q191" s="1909"/>
      <c r="R191" s="1909"/>
      <c r="S191" s="1909"/>
      <c r="T191" s="1909"/>
      <c r="U191" s="1909"/>
      <c r="V191" s="1909"/>
      <c r="W191" s="1909"/>
      <c r="X191" s="1909"/>
      <c r="Y191" s="1909"/>
      <c r="Z191" s="1909"/>
      <c r="AA191" s="1909"/>
      <c r="AB191" s="1909"/>
      <c r="AC191" s="1909"/>
    </row>
    <row r="192" spans="1:29">
      <c r="A192" s="1909"/>
      <c r="B192" s="1909"/>
      <c r="C192" s="1909"/>
      <c r="D192" s="1909"/>
      <c r="E192" s="1909"/>
      <c r="F192" s="1909"/>
      <c r="G192" s="1909"/>
      <c r="H192" s="1909"/>
      <c r="I192" s="1909"/>
      <c r="J192" s="1909"/>
      <c r="K192" s="1909"/>
      <c r="L192" s="1909"/>
      <c r="M192" s="1909"/>
      <c r="N192" s="1909"/>
      <c r="O192" s="1909"/>
      <c r="P192" s="1909"/>
      <c r="Q192" s="1909"/>
      <c r="R192" s="1909"/>
      <c r="S192" s="1909"/>
      <c r="T192" s="1909"/>
      <c r="U192" s="1909"/>
      <c r="V192" s="1909"/>
      <c r="W192" s="1909"/>
      <c r="X192" s="1909"/>
      <c r="Y192" s="1909"/>
      <c r="Z192" s="1909"/>
      <c r="AA192" s="1909"/>
      <c r="AB192" s="1909"/>
      <c r="AC192" s="1909"/>
    </row>
    <row r="193" spans="1:29">
      <c r="A193" s="1909"/>
      <c r="B193" s="1909"/>
      <c r="C193" s="1909"/>
      <c r="D193" s="1909"/>
      <c r="E193" s="1909"/>
      <c r="F193" s="1909"/>
      <c r="G193" s="1909"/>
      <c r="H193" s="1909"/>
      <c r="I193" s="1909"/>
      <c r="J193" s="1909"/>
      <c r="K193" s="1909"/>
      <c r="L193" s="1909"/>
      <c r="M193" s="1909"/>
      <c r="N193" s="1909"/>
      <c r="O193" s="1909"/>
      <c r="P193" s="1909"/>
      <c r="Q193" s="1909"/>
      <c r="R193" s="1909"/>
      <c r="S193" s="1909"/>
      <c r="T193" s="1909"/>
      <c r="U193" s="1909"/>
      <c r="V193" s="1909"/>
      <c r="W193" s="1909"/>
      <c r="X193" s="1909"/>
      <c r="Y193" s="1909"/>
      <c r="Z193" s="1909"/>
      <c r="AA193" s="1909"/>
      <c r="AB193" s="1909"/>
      <c r="AC193" s="1909"/>
    </row>
    <row r="194" spans="1:29">
      <c r="A194" s="1909"/>
      <c r="B194" s="1909"/>
      <c r="C194" s="1909"/>
      <c r="D194" s="1909"/>
      <c r="E194" s="1909"/>
      <c r="F194" s="1909"/>
      <c r="G194" s="1909"/>
      <c r="H194" s="1909"/>
      <c r="I194" s="1909"/>
      <c r="J194" s="1909"/>
      <c r="K194" s="1909"/>
      <c r="L194" s="1909"/>
      <c r="M194" s="1909"/>
      <c r="N194" s="1909"/>
      <c r="O194" s="1909"/>
      <c r="P194" s="1909"/>
      <c r="Q194" s="1909"/>
      <c r="R194" s="1909"/>
      <c r="S194" s="1909"/>
      <c r="T194" s="1909"/>
      <c r="U194" s="1909"/>
      <c r="V194" s="1909"/>
      <c r="W194" s="1909"/>
      <c r="X194" s="1909"/>
      <c r="Y194" s="1909"/>
      <c r="Z194" s="1909"/>
      <c r="AA194" s="1909"/>
      <c r="AB194" s="1909"/>
      <c r="AC194" s="1909"/>
    </row>
    <row r="195" spans="1:29">
      <c r="A195" s="1909"/>
      <c r="B195" s="1909"/>
      <c r="C195" s="1909"/>
      <c r="D195" s="1909"/>
      <c r="E195" s="1909"/>
      <c r="F195" s="1909"/>
      <c r="G195" s="1909"/>
      <c r="H195" s="1909"/>
      <c r="I195" s="1909"/>
      <c r="J195" s="1909"/>
      <c r="K195" s="1909"/>
      <c r="L195" s="1909"/>
      <c r="M195" s="1909"/>
      <c r="N195" s="1909"/>
      <c r="O195" s="1909"/>
      <c r="P195" s="1909"/>
      <c r="Q195" s="1909"/>
      <c r="R195" s="1909"/>
      <c r="S195" s="1909"/>
      <c r="T195" s="1909"/>
      <c r="U195" s="1909"/>
      <c r="V195" s="1909"/>
      <c r="W195" s="1909"/>
      <c r="X195" s="1909"/>
      <c r="Y195" s="1909"/>
      <c r="Z195" s="1909"/>
      <c r="AA195" s="1909"/>
      <c r="AB195" s="1909"/>
      <c r="AC195" s="1909"/>
    </row>
    <row r="196" spans="1:29">
      <c r="A196" s="1909"/>
      <c r="B196" s="1909"/>
      <c r="C196" s="1909"/>
      <c r="D196" s="1909"/>
      <c r="E196" s="1909"/>
      <c r="F196" s="1909"/>
      <c r="G196" s="1909"/>
      <c r="H196" s="1909"/>
      <c r="I196" s="1909"/>
      <c r="J196" s="1909"/>
      <c r="K196" s="1909"/>
      <c r="L196" s="1909"/>
      <c r="M196" s="1909"/>
      <c r="N196" s="1909"/>
      <c r="O196" s="1909"/>
      <c r="P196" s="1909"/>
      <c r="Q196" s="1909"/>
      <c r="R196" s="1909"/>
      <c r="S196" s="1909"/>
      <c r="T196" s="1909"/>
      <c r="U196" s="1909"/>
      <c r="V196" s="1909"/>
      <c r="W196" s="1909"/>
      <c r="X196" s="1909"/>
      <c r="Y196" s="1909"/>
      <c r="Z196" s="1909"/>
      <c r="AA196" s="1909"/>
      <c r="AB196" s="1909"/>
      <c r="AC196" s="1909"/>
    </row>
    <row r="197" spans="1:29">
      <c r="A197" s="1909"/>
      <c r="B197" s="1909"/>
      <c r="C197" s="1909"/>
      <c r="D197" s="1909"/>
      <c r="E197" s="1909"/>
      <c r="F197" s="1909"/>
      <c r="G197" s="1909"/>
      <c r="H197" s="1909"/>
      <c r="I197" s="1909"/>
      <c r="J197" s="1909"/>
      <c r="K197" s="1909"/>
      <c r="L197" s="1909"/>
      <c r="M197" s="1909"/>
      <c r="N197" s="1909"/>
      <c r="O197" s="1909"/>
      <c r="P197" s="1909"/>
      <c r="Q197" s="1909"/>
      <c r="R197" s="1909"/>
      <c r="S197" s="1909"/>
      <c r="T197" s="1909"/>
      <c r="U197" s="1909"/>
      <c r="V197" s="1909"/>
      <c r="W197" s="1909"/>
      <c r="X197" s="1909"/>
      <c r="Y197" s="1909"/>
      <c r="Z197" s="1909"/>
      <c r="AA197" s="1909"/>
      <c r="AB197" s="1909"/>
      <c r="AC197" s="1909"/>
    </row>
    <row r="198" spans="1:29">
      <c r="A198" s="1909"/>
      <c r="B198" s="1909"/>
      <c r="C198" s="1909"/>
      <c r="D198" s="1909"/>
      <c r="E198" s="1909"/>
      <c r="F198" s="1909"/>
      <c r="G198" s="1909"/>
      <c r="H198" s="1909"/>
      <c r="I198" s="1909"/>
      <c r="J198" s="1909"/>
      <c r="K198" s="1909"/>
      <c r="L198" s="1909"/>
      <c r="M198" s="1909"/>
      <c r="N198" s="1909"/>
      <c r="O198" s="1909"/>
      <c r="P198" s="1909"/>
      <c r="Q198" s="1909"/>
      <c r="R198" s="1909"/>
      <c r="S198" s="1909"/>
      <c r="T198" s="1909"/>
      <c r="U198" s="1909"/>
      <c r="V198" s="1909"/>
      <c r="W198" s="1909"/>
      <c r="X198" s="1909"/>
      <c r="Y198" s="1909"/>
      <c r="Z198" s="1909"/>
      <c r="AA198" s="1909"/>
      <c r="AB198" s="1909"/>
      <c r="AC198" s="1909"/>
    </row>
    <row r="199" spans="1:29">
      <c r="A199" s="1909"/>
      <c r="B199" s="1909"/>
      <c r="C199" s="1909"/>
      <c r="D199" s="1909"/>
      <c r="E199" s="1909"/>
      <c r="F199" s="1909"/>
      <c r="G199" s="1909"/>
      <c r="H199" s="1909"/>
      <c r="I199" s="1909"/>
      <c r="J199" s="1909"/>
      <c r="K199" s="1909"/>
      <c r="L199" s="1909"/>
      <c r="M199" s="1909"/>
      <c r="N199" s="1909"/>
      <c r="O199" s="1909"/>
      <c r="P199" s="1909"/>
      <c r="Q199" s="1909"/>
      <c r="R199" s="1909"/>
      <c r="S199" s="1909"/>
      <c r="T199" s="1909"/>
      <c r="U199" s="1909"/>
      <c r="V199" s="1909"/>
      <c r="W199" s="1909"/>
      <c r="X199" s="1909"/>
      <c r="Y199" s="1909"/>
      <c r="Z199" s="1909"/>
      <c r="AA199" s="1909"/>
      <c r="AB199" s="1909"/>
      <c r="AC199" s="1909"/>
    </row>
    <row r="200" spans="1:29">
      <c r="A200" s="1909"/>
      <c r="B200" s="1909"/>
      <c r="C200" s="1909"/>
      <c r="D200" s="1909"/>
      <c r="E200" s="1909"/>
      <c r="F200" s="1909"/>
      <c r="G200" s="1909"/>
      <c r="H200" s="1909"/>
      <c r="I200" s="1909"/>
      <c r="J200" s="1909"/>
      <c r="K200" s="1909"/>
      <c r="L200" s="1909"/>
      <c r="M200" s="1909"/>
      <c r="N200" s="1909"/>
      <c r="O200" s="1909"/>
      <c r="P200" s="1909"/>
      <c r="Q200" s="1909"/>
      <c r="R200" s="1909"/>
      <c r="S200" s="1909"/>
      <c r="T200" s="1909"/>
      <c r="U200" s="1909"/>
      <c r="V200" s="1909"/>
      <c r="W200" s="1909"/>
      <c r="X200" s="1909"/>
      <c r="Y200" s="1909"/>
      <c r="Z200" s="1909"/>
      <c r="AA200" s="1909"/>
      <c r="AB200" s="1909"/>
      <c r="AC200" s="1909"/>
    </row>
    <row r="201" spans="1:29">
      <c r="A201" s="1909"/>
      <c r="B201" s="1909"/>
      <c r="C201" s="1909"/>
      <c r="D201" s="1909"/>
      <c r="E201" s="1909"/>
      <c r="F201" s="1909"/>
      <c r="G201" s="1909"/>
      <c r="H201" s="1909"/>
      <c r="I201" s="1909"/>
      <c r="J201" s="1909"/>
      <c r="K201" s="1909"/>
      <c r="L201" s="1909"/>
      <c r="M201" s="1909"/>
      <c r="N201" s="1909"/>
      <c r="O201" s="1909"/>
      <c r="P201" s="1909"/>
      <c r="Q201" s="1909"/>
      <c r="R201" s="1909"/>
      <c r="S201" s="1909"/>
      <c r="T201" s="1909"/>
      <c r="U201" s="1909"/>
      <c r="V201" s="1909"/>
      <c r="W201" s="1909"/>
      <c r="X201" s="1909"/>
      <c r="Y201" s="1909"/>
      <c r="Z201" s="1909"/>
      <c r="AA201" s="1909"/>
      <c r="AB201" s="1909"/>
      <c r="AC201" s="1909"/>
    </row>
    <row r="202" spans="1:29">
      <c r="A202" s="1909"/>
      <c r="B202" s="1909"/>
      <c r="C202" s="1909"/>
      <c r="D202" s="1909"/>
      <c r="E202" s="1909"/>
      <c r="F202" s="1909"/>
      <c r="G202" s="1909"/>
      <c r="H202" s="1909"/>
      <c r="I202" s="1909"/>
      <c r="J202" s="1909"/>
      <c r="K202" s="1909"/>
      <c r="L202" s="1909"/>
      <c r="M202" s="1909"/>
      <c r="N202" s="1909"/>
      <c r="O202" s="1909"/>
      <c r="P202" s="1909"/>
      <c r="Q202" s="1909"/>
      <c r="R202" s="1909"/>
      <c r="S202" s="1909"/>
      <c r="T202" s="1909"/>
      <c r="U202" s="1909"/>
      <c r="V202" s="1909"/>
      <c r="W202" s="1909"/>
      <c r="X202" s="1909"/>
      <c r="Y202" s="1909"/>
      <c r="Z202" s="1909"/>
      <c r="AA202" s="1909"/>
      <c r="AB202" s="1909"/>
      <c r="AC202" s="1909"/>
    </row>
    <row r="203" spans="1:29">
      <c r="A203" s="1909"/>
      <c r="B203" s="1909"/>
      <c r="C203" s="1909"/>
      <c r="D203" s="1909"/>
      <c r="E203" s="1909"/>
      <c r="F203" s="1909"/>
      <c r="G203" s="1909"/>
      <c r="H203" s="1909"/>
      <c r="I203" s="1909"/>
      <c r="J203" s="1909"/>
      <c r="K203" s="1909"/>
      <c r="L203" s="1909"/>
      <c r="M203" s="1909"/>
      <c r="N203" s="1909"/>
      <c r="O203" s="1909"/>
      <c r="P203" s="1909"/>
      <c r="Q203" s="1909"/>
      <c r="R203" s="1909"/>
      <c r="S203" s="1909"/>
      <c r="T203" s="1909"/>
      <c r="U203" s="1909"/>
      <c r="V203" s="1909"/>
      <c r="W203" s="1909"/>
      <c r="X203" s="1909"/>
      <c r="Y203" s="1909"/>
      <c r="Z203" s="1909"/>
      <c r="AA203" s="1909"/>
      <c r="AB203" s="1909"/>
      <c r="AC203" s="1909"/>
    </row>
    <row r="204" spans="1:29">
      <c r="A204" s="1909"/>
      <c r="B204" s="1909"/>
      <c r="C204" s="1909"/>
      <c r="D204" s="1909"/>
      <c r="E204" s="1909"/>
      <c r="F204" s="1909"/>
      <c r="G204" s="1909"/>
      <c r="H204" s="1909"/>
      <c r="I204" s="1909"/>
      <c r="J204" s="1909"/>
      <c r="K204" s="1909"/>
      <c r="L204" s="1909"/>
      <c r="M204" s="1909"/>
      <c r="N204" s="1909"/>
      <c r="O204" s="1909"/>
      <c r="P204" s="1909"/>
      <c r="Q204" s="1909"/>
      <c r="R204" s="1909"/>
      <c r="S204" s="1909"/>
      <c r="T204" s="1909"/>
      <c r="U204" s="1909"/>
      <c r="V204" s="1909"/>
      <c r="W204" s="1909"/>
      <c r="X204" s="1909"/>
      <c r="Y204" s="1909"/>
      <c r="Z204" s="1909"/>
      <c r="AA204" s="1909"/>
      <c r="AB204" s="1909"/>
      <c r="AC204" s="1909"/>
    </row>
    <row r="205" spans="1:29">
      <c r="A205" s="1909"/>
      <c r="B205" s="1909"/>
      <c r="C205" s="1909"/>
      <c r="D205" s="1909"/>
      <c r="E205" s="1909"/>
      <c r="F205" s="1909"/>
      <c r="G205" s="1909"/>
      <c r="H205" s="1909"/>
      <c r="I205" s="1909"/>
      <c r="J205" s="1909"/>
      <c r="K205" s="1909"/>
      <c r="L205" s="1909"/>
      <c r="M205" s="1909"/>
      <c r="N205" s="1909"/>
      <c r="O205" s="1909"/>
      <c r="P205" s="1909"/>
      <c r="Q205" s="1909"/>
      <c r="R205" s="1909"/>
      <c r="S205" s="1909"/>
      <c r="T205" s="1909"/>
      <c r="U205" s="1909"/>
      <c r="V205" s="1909"/>
      <c r="W205" s="1909"/>
      <c r="X205" s="1909"/>
      <c r="Y205" s="1909"/>
      <c r="Z205" s="1909"/>
      <c r="AA205" s="1909"/>
      <c r="AB205" s="1909"/>
      <c r="AC205" s="1909"/>
    </row>
    <row r="206" spans="1:29">
      <c r="A206" s="1909"/>
      <c r="B206" s="1909"/>
      <c r="C206" s="1909"/>
      <c r="D206" s="1909"/>
      <c r="E206" s="1909"/>
      <c r="F206" s="1909"/>
      <c r="G206" s="1909"/>
      <c r="H206" s="1909"/>
      <c r="I206" s="1909"/>
      <c r="J206" s="1909"/>
      <c r="K206" s="1909"/>
      <c r="L206" s="1909"/>
      <c r="M206" s="1909"/>
      <c r="N206" s="1909"/>
      <c r="O206" s="1909"/>
      <c r="P206" s="1909"/>
      <c r="Q206" s="1909"/>
      <c r="R206" s="1909"/>
      <c r="S206" s="1909"/>
      <c r="T206" s="1909"/>
      <c r="U206" s="1909"/>
      <c r="V206" s="1909"/>
      <c r="W206" s="1909"/>
      <c r="X206" s="1909"/>
      <c r="Y206" s="1909"/>
      <c r="Z206" s="1909"/>
      <c r="AA206" s="1909"/>
      <c r="AB206" s="1909"/>
      <c r="AC206" s="1909"/>
    </row>
    <row r="207" spans="1:29">
      <c r="A207" s="1909"/>
      <c r="B207" s="1909"/>
      <c r="C207" s="1909"/>
      <c r="D207" s="1909"/>
      <c r="E207" s="1909"/>
      <c r="F207" s="1909"/>
      <c r="G207" s="1909"/>
      <c r="H207" s="1909"/>
      <c r="I207" s="1909"/>
      <c r="J207" s="1909"/>
      <c r="K207" s="1909"/>
      <c r="L207" s="1909"/>
      <c r="M207" s="1909"/>
      <c r="N207" s="1909"/>
      <c r="O207" s="1909"/>
      <c r="P207" s="1909"/>
      <c r="Q207" s="1909"/>
      <c r="R207" s="1909"/>
      <c r="S207" s="1909"/>
      <c r="T207" s="1909"/>
      <c r="U207" s="1909"/>
      <c r="V207" s="1909"/>
      <c r="W207" s="1909"/>
      <c r="X207" s="1909"/>
      <c r="Y207" s="1909"/>
      <c r="Z207" s="1909"/>
      <c r="AA207" s="1909"/>
      <c r="AB207" s="1909"/>
      <c r="AC207" s="1909"/>
    </row>
    <row r="208" spans="1:29">
      <c r="A208" s="1909"/>
      <c r="B208" s="1909"/>
      <c r="C208" s="1909"/>
      <c r="D208" s="1909"/>
      <c r="E208" s="1909"/>
      <c r="F208" s="1909"/>
      <c r="G208" s="1909"/>
      <c r="H208" s="1909"/>
      <c r="I208" s="1909"/>
      <c r="J208" s="1909"/>
      <c r="K208" s="1909"/>
      <c r="L208" s="1909"/>
      <c r="M208" s="1909"/>
      <c r="N208" s="1909"/>
      <c r="O208" s="1909"/>
      <c r="P208" s="1909"/>
      <c r="Q208" s="1909"/>
      <c r="R208" s="1909"/>
      <c r="S208" s="1909"/>
      <c r="T208" s="1909"/>
      <c r="U208" s="1909"/>
      <c r="V208" s="1909"/>
      <c r="W208" s="1909"/>
      <c r="X208" s="1909"/>
      <c r="Y208" s="1909"/>
      <c r="Z208" s="1909"/>
      <c r="AA208" s="1909"/>
      <c r="AB208" s="1909"/>
      <c r="AC208" s="1909"/>
    </row>
    <row r="209" spans="1:29">
      <c r="A209" s="1909"/>
      <c r="B209" s="1909"/>
      <c r="C209" s="1909"/>
      <c r="D209" s="1909"/>
      <c r="E209" s="1909"/>
      <c r="F209" s="1909"/>
      <c r="G209" s="1909"/>
      <c r="H209" s="1909"/>
      <c r="I209" s="1909"/>
      <c r="J209" s="1909"/>
      <c r="K209" s="1909"/>
      <c r="L209" s="1909"/>
      <c r="M209" s="1909"/>
      <c r="N209" s="1909"/>
      <c r="O209" s="1909"/>
      <c r="P209" s="1909"/>
      <c r="Q209" s="1909"/>
      <c r="R209" s="1909"/>
      <c r="S209" s="1909"/>
      <c r="T209" s="1909"/>
      <c r="U209" s="1909"/>
      <c r="V209" s="1909"/>
      <c r="W209" s="1909"/>
      <c r="X209" s="1909"/>
      <c r="Y209" s="1909"/>
      <c r="Z209" s="1909"/>
      <c r="AA209" s="1909"/>
      <c r="AB209" s="1909"/>
      <c r="AC209" s="1909"/>
    </row>
    <row r="210" spans="1:29">
      <c r="A210" s="1909"/>
      <c r="B210" s="1909"/>
      <c r="C210" s="1909"/>
      <c r="D210" s="1909"/>
      <c r="E210" s="1909"/>
      <c r="F210" s="1909"/>
      <c r="G210" s="1909"/>
      <c r="H210" s="1909"/>
      <c r="I210" s="1909"/>
      <c r="J210" s="1909"/>
      <c r="K210" s="1909"/>
      <c r="L210" s="1909"/>
      <c r="M210" s="1909"/>
      <c r="N210" s="1909"/>
      <c r="O210" s="1909"/>
      <c r="P210" s="1909"/>
      <c r="Q210" s="1909"/>
      <c r="R210" s="1909"/>
      <c r="S210" s="1909"/>
      <c r="T210" s="1909"/>
      <c r="U210" s="1909"/>
      <c r="V210" s="1909"/>
      <c r="W210" s="1909"/>
      <c r="X210" s="1909"/>
      <c r="Y210" s="1909"/>
      <c r="Z210" s="1909"/>
      <c r="AA210" s="1909"/>
      <c r="AB210" s="1909"/>
      <c r="AC210" s="1909"/>
    </row>
    <row r="211" spans="1:29">
      <c r="A211" s="1909"/>
      <c r="B211" s="1909"/>
      <c r="C211" s="1909"/>
      <c r="D211" s="1909"/>
      <c r="E211" s="1909"/>
      <c r="F211" s="1909"/>
      <c r="G211" s="1909"/>
      <c r="H211" s="1909"/>
      <c r="I211" s="1909"/>
      <c r="J211" s="1909"/>
      <c r="K211" s="1909"/>
      <c r="L211" s="1909"/>
      <c r="M211" s="1909"/>
      <c r="N211" s="1909"/>
      <c r="O211" s="1909"/>
      <c r="P211" s="1909"/>
      <c r="Q211" s="1909"/>
      <c r="R211" s="1909"/>
      <c r="S211" s="1909"/>
      <c r="T211" s="1909"/>
      <c r="U211" s="1909"/>
      <c r="V211" s="1909"/>
      <c r="W211" s="1909"/>
      <c r="X211" s="1909"/>
      <c r="Y211" s="1909"/>
      <c r="Z211" s="1909"/>
      <c r="AA211" s="1909"/>
      <c r="AB211" s="1909"/>
      <c r="AC211" s="1909"/>
    </row>
    <row r="212" spans="1:29">
      <c r="A212" s="1909"/>
      <c r="B212" s="1909"/>
      <c r="C212" s="1909"/>
      <c r="D212" s="1909"/>
      <c r="E212" s="1909"/>
      <c r="F212" s="1909"/>
      <c r="G212" s="1909"/>
      <c r="H212" s="1909"/>
      <c r="I212" s="1909"/>
      <c r="J212" s="1909"/>
      <c r="K212" s="1909"/>
      <c r="L212" s="1909"/>
      <c r="M212" s="1909"/>
      <c r="N212" s="1909"/>
      <c r="O212" s="1909"/>
      <c r="P212" s="1909"/>
      <c r="Q212" s="1909"/>
      <c r="R212" s="1909"/>
      <c r="S212" s="1909"/>
      <c r="T212" s="1909"/>
      <c r="U212" s="1909"/>
      <c r="V212" s="1909"/>
      <c r="W212" s="1909"/>
      <c r="X212" s="1909"/>
      <c r="Y212" s="1909"/>
      <c r="Z212" s="1909"/>
      <c r="AA212" s="1909"/>
      <c r="AB212" s="1909"/>
      <c r="AC212" s="1909"/>
    </row>
    <row r="213" spans="1:29">
      <c r="A213" s="1909"/>
      <c r="B213" s="1909"/>
      <c r="C213" s="1909"/>
      <c r="D213" s="1909"/>
      <c r="E213" s="1909"/>
      <c r="F213" s="1909"/>
      <c r="G213" s="1909"/>
      <c r="H213" s="1909"/>
      <c r="I213" s="1909"/>
      <c r="J213" s="1909"/>
      <c r="K213" s="1909"/>
      <c r="L213" s="1909"/>
      <c r="M213" s="1909"/>
      <c r="N213" s="1909"/>
      <c r="O213" s="1909"/>
      <c r="P213" s="1909"/>
      <c r="Q213" s="1909"/>
      <c r="R213" s="1909"/>
      <c r="S213" s="1909"/>
      <c r="T213" s="1909"/>
      <c r="U213" s="1909"/>
      <c r="V213" s="1909"/>
      <c r="W213" s="1909"/>
      <c r="X213" s="1909"/>
      <c r="Y213" s="1909"/>
      <c r="Z213" s="1909"/>
      <c r="AA213" s="1909"/>
      <c r="AB213" s="1909"/>
      <c r="AC213" s="1909"/>
    </row>
    <row r="214" spans="1:29">
      <c r="A214" s="1909"/>
      <c r="B214" s="1909"/>
      <c r="C214" s="1909"/>
      <c r="D214" s="1909"/>
      <c r="E214" s="1909"/>
      <c r="F214" s="1909"/>
      <c r="G214" s="1909"/>
      <c r="H214" s="1909"/>
      <c r="I214" s="1909"/>
      <c r="J214" s="1909"/>
      <c r="K214" s="1909"/>
      <c r="L214" s="1909"/>
      <c r="M214" s="1909"/>
      <c r="N214" s="1909"/>
      <c r="O214" s="1909"/>
      <c r="P214" s="1909"/>
      <c r="Q214" s="1909"/>
      <c r="R214" s="1909"/>
      <c r="S214" s="1909"/>
      <c r="T214" s="1909"/>
      <c r="U214" s="1909"/>
      <c r="V214" s="1909"/>
      <c r="W214" s="1909"/>
      <c r="X214" s="1909"/>
      <c r="Y214" s="1909"/>
      <c r="Z214" s="1909"/>
      <c r="AA214" s="1909"/>
      <c r="AB214" s="1909"/>
      <c r="AC214" s="1909"/>
    </row>
    <row r="215" spans="1:29">
      <c r="A215" s="1909"/>
      <c r="B215" s="1909"/>
      <c r="C215" s="1909"/>
      <c r="D215" s="1909"/>
      <c r="E215" s="1909"/>
      <c r="F215" s="1909"/>
      <c r="G215" s="1909"/>
      <c r="H215" s="1909"/>
      <c r="I215" s="1909"/>
      <c r="J215" s="1909"/>
      <c r="K215" s="1909"/>
      <c r="L215" s="1909"/>
      <c r="M215" s="1909"/>
      <c r="N215" s="1909"/>
      <c r="O215" s="1909"/>
      <c r="P215" s="1909"/>
      <c r="Q215" s="1909"/>
      <c r="R215" s="1909"/>
      <c r="S215" s="1909"/>
      <c r="T215" s="1909"/>
      <c r="U215" s="1909"/>
      <c r="V215" s="1909"/>
      <c r="W215" s="1909"/>
      <c r="X215" s="1909"/>
      <c r="Y215" s="1909"/>
      <c r="Z215" s="1909"/>
      <c r="AA215" s="1909"/>
      <c r="AB215" s="1909"/>
      <c r="AC215" s="1909"/>
    </row>
    <row r="216" spans="1:29">
      <c r="A216" s="1909"/>
      <c r="B216" s="1909"/>
      <c r="C216" s="1909"/>
      <c r="D216" s="1909"/>
      <c r="E216" s="1909"/>
      <c r="F216" s="1909"/>
      <c r="G216" s="1909"/>
      <c r="H216" s="1909"/>
      <c r="I216" s="1909"/>
      <c r="J216" s="1909"/>
      <c r="K216" s="1909"/>
      <c r="L216" s="1909"/>
      <c r="M216" s="1909"/>
      <c r="N216" s="1909"/>
      <c r="O216" s="1909"/>
      <c r="P216" s="1909"/>
      <c r="Q216" s="1909"/>
      <c r="R216" s="1909"/>
      <c r="S216" s="1909"/>
      <c r="T216" s="1909"/>
      <c r="U216" s="1909"/>
      <c r="V216" s="1909"/>
      <c r="W216" s="1909"/>
      <c r="X216" s="1909"/>
      <c r="Y216" s="1909"/>
      <c r="Z216" s="1909"/>
      <c r="AA216" s="1909"/>
      <c r="AB216" s="1909"/>
      <c r="AC216" s="1909"/>
    </row>
    <row r="217" spans="1:29">
      <c r="A217" s="1909"/>
      <c r="B217" s="1909"/>
      <c r="C217" s="1909"/>
      <c r="D217" s="1909"/>
      <c r="E217" s="1909"/>
      <c r="F217" s="1909"/>
      <c r="G217" s="1909"/>
      <c r="H217" s="1909"/>
      <c r="I217" s="1909"/>
      <c r="J217" s="1909"/>
      <c r="K217" s="1909"/>
      <c r="L217" s="1909"/>
      <c r="M217" s="1909"/>
      <c r="N217" s="1909"/>
      <c r="O217" s="1909"/>
      <c r="P217" s="1909"/>
      <c r="Q217" s="1909"/>
      <c r="R217" s="1909"/>
      <c r="S217" s="1909"/>
      <c r="T217" s="1909"/>
      <c r="U217" s="1909"/>
      <c r="V217" s="1909"/>
      <c r="W217" s="1909"/>
      <c r="X217" s="1909"/>
      <c r="Y217" s="1909"/>
      <c r="Z217" s="1909"/>
      <c r="AA217" s="1909"/>
      <c r="AB217" s="1909"/>
      <c r="AC217" s="1909"/>
    </row>
    <row r="218" spans="1:29">
      <c r="A218" s="1909"/>
      <c r="B218" s="1909"/>
      <c r="C218" s="1909"/>
      <c r="D218" s="1909"/>
      <c r="E218" s="1909"/>
      <c r="F218" s="1909"/>
      <c r="G218" s="1909"/>
      <c r="H218" s="1909"/>
      <c r="I218" s="1909"/>
      <c r="J218" s="1909"/>
      <c r="K218" s="1909"/>
      <c r="L218" s="1909"/>
      <c r="M218" s="1909"/>
      <c r="N218" s="1909"/>
      <c r="O218" s="1909"/>
      <c r="P218" s="1909"/>
      <c r="Q218" s="1909"/>
      <c r="R218" s="1909"/>
      <c r="S218" s="1909"/>
      <c r="T218" s="1909"/>
      <c r="U218" s="1909"/>
      <c r="V218" s="1909"/>
      <c r="W218" s="1909"/>
      <c r="X218" s="1909"/>
      <c r="Y218" s="1909"/>
      <c r="Z218" s="1909"/>
      <c r="AA218" s="1909"/>
      <c r="AB218" s="1909"/>
      <c r="AC218" s="1909"/>
    </row>
    <row r="219" spans="1:29">
      <c r="A219" s="1909"/>
      <c r="B219" s="1909"/>
      <c r="C219" s="1909"/>
      <c r="D219" s="1909"/>
      <c r="E219" s="1909"/>
      <c r="F219" s="1909"/>
      <c r="G219" s="1909"/>
      <c r="H219" s="1909"/>
      <c r="I219" s="1909"/>
      <c r="J219" s="1909"/>
      <c r="K219" s="1909"/>
      <c r="L219" s="1909"/>
      <c r="M219" s="1909"/>
      <c r="N219" s="1909"/>
      <c r="O219" s="1909"/>
      <c r="P219" s="1909"/>
      <c r="Q219" s="1909"/>
      <c r="R219" s="1909"/>
      <c r="S219" s="1909"/>
      <c r="T219" s="1909"/>
      <c r="U219" s="1909"/>
      <c r="V219" s="1909"/>
      <c r="W219" s="1909"/>
      <c r="X219" s="1909"/>
      <c r="Y219" s="1909"/>
      <c r="Z219" s="1909"/>
      <c r="AA219" s="1909"/>
      <c r="AB219" s="1909"/>
      <c r="AC219" s="1909"/>
    </row>
    <row r="220" spans="1:29">
      <c r="A220" s="1909"/>
      <c r="B220" s="1909"/>
      <c r="C220" s="1909"/>
      <c r="D220" s="1909"/>
      <c r="E220" s="1909"/>
      <c r="F220" s="1909"/>
      <c r="G220" s="1909"/>
      <c r="H220" s="1909"/>
      <c r="I220" s="1909"/>
      <c r="J220" s="1909"/>
      <c r="K220" s="1909"/>
      <c r="L220" s="1909"/>
      <c r="M220" s="1909"/>
      <c r="N220" s="1909"/>
      <c r="O220" s="1909"/>
      <c r="P220" s="1909"/>
      <c r="Q220" s="1909"/>
      <c r="R220" s="1909"/>
      <c r="S220" s="1909"/>
      <c r="T220" s="1909"/>
      <c r="U220" s="1909"/>
      <c r="V220" s="1909"/>
      <c r="W220" s="1909"/>
      <c r="X220" s="1909"/>
      <c r="Y220" s="1909"/>
      <c r="Z220" s="1909"/>
      <c r="AA220" s="1909"/>
      <c r="AB220" s="1909"/>
      <c r="AC220" s="1909"/>
    </row>
    <row r="221" spans="1:29">
      <c r="A221" s="1909"/>
      <c r="B221" s="1909"/>
      <c r="C221" s="1909"/>
      <c r="D221" s="1909"/>
      <c r="E221" s="1909"/>
      <c r="F221" s="1909"/>
      <c r="G221" s="1909"/>
      <c r="H221" s="1909"/>
      <c r="I221" s="1909"/>
      <c r="J221" s="1909"/>
      <c r="K221" s="1909"/>
      <c r="L221" s="1909"/>
      <c r="M221" s="1909"/>
      <c r="N221" s="1909"/>
      <c r="O221" s="1909"/>
      <c r="P221" s="1909"/>
      <c r="Q221" s="1909"/>
      <c r="R221" s="1909"/>
      <c r="S221" s="1909"/>
      <c r="T221" s="1909"/>
      <c r="U221" s="1909"/>
      <c r="V221" s="1909"/>
      <c r="W221" s="1909"/>
      <c r="X221" s="1909"/>
      <c r="Y221" s="1909"/>
      <c r="Z221" s="1909"/>
      <c r="AA221" s="1909"/>
      <c r="AB221" s="1909"/>
      <c r="AC221" s="1909"/>
    </row>
    <row r="222" spans="1:29">
      <c r="A222" s="1909"/>
      <c r="B222" s="1909"/>
      <c r="C222" s="1909"/>
      <c r="D222" s="1909"/>
      <c r="E222" s="1909"/>
      <c r="F222" s="1909"/>
      <c r="G222" s="1909"/>
      <c r="H222" s="1909"/>
      <c r="I222" s="1909"/>
      <c r="J222" s="1909"/>
      <c r="K222" s="1909"/>
      <c r="L222" s="1909"/>
      <c r="M222" s="1909"/>
      <c r="N222" s="1909"/>
      <c r="O222" s="1909"/>
      <c r="P222" s="1909"/>
      <c r="Q222" s="1909"/>
      <c r="R222" s="1909"/>
      <c r="S222" s="1909"/>
      <c r="T222" s="1909"/>
      <c r="U222" s="1909"/>
      <c r="V222" s="1909"/>
      <c r="W222" s="1909"/>
      <c r="X222" s="1909"/>
      <c r="Y222" s="1909"/>
      <c r="Z222" s="1909"/>
      <c r="AA222" s="1909"/>
      <c r="AB222" s="1909"/>
      <c r="AC222" s="1909"/>
    </row>
    <row r="223" spans="1:29">
      <c r="A223" s="1909"/>
      <c r="B223" s="1909"/>
      <c r="C223" s="1909"/>
      <c r="D223" s="1909"/>
      <c r="E223" s="1909"/>
      <c r="F223" s="1909"/>
      <c r="G223" s="1909"/>
      <c r="H223" s="1909"/>
      <c r="I223" s="1909"/>
      <c r="J223" s="1909"/>
      <c r="K223" s="1909"/>
      <c r="L223" s="1909"/>
      <c r="M223" s="1909"/>
      <c r="N223" s="1909"/>
      <c r="O223" s="1909"/>
      <c r="P223" s="1909"/>
      <c r="Q223" s="1909"/>
      <c r="R223" s="1909"/>
      <c r="S223" s="1909"/>
      <c r="T223" s="1909"/>
      <c r="U223" s="1909"/>
      <c r="V223" s="1909"/>
      <c r="W223" s="1909"/>
      <c r="X223" s="1909"/>
      <c r="Y223" s="1909"/>
      <c r="Z223" s="1909"/>
      <c r="AA223" s="1909"/>
      <c r="AB223" s="1909"/>
      <c r="AC223" s="1909"/>
    </row>
    <row r="224" spans="1:29">
      <c r="A224" s="1909"/>
      <c r="B224" s="1909"/>
      <c r="C224" s="1909"/>
      <c r="D224" s="1909"/>
      <c r="E224" s="1909"/>
      <c r="F224" s="1909"/>
      <c r="G224" s="1909"/>
      <c r="H224" s="1909"/>
      <c r="I224" s="1909"/>
      <c r="J224" s="1909"/>
      <c r="K224" s="1909"/>
      <c r="L224" s="1909"/>
      <c r="M224" s="1909"/>
      <c r="N224" s="1909"/>
      <c r="O224" s="1909"/>
      <c r="P224" s="1909"/>
      <c r="Q224" s="1909"/>
      <c r="R224" s="1909"/>
      <c r="S224" s="1909"/>
      <c r="T224" s="1909"/>
      <c r="U224" s="1909"/>
      <c r="V224" s="1909"/>
      <c r="W224" s="1909"/>
      <c r="X224" s="1909"/>
      <c r="Y224" s="1909"/>
      <c r="Z224" s="1909"/>
      <c r="AA224" s="1909"/>
      <c r="AB224" s="1909"/>
      <c r="AC224" s="1909"/>
    </row>
    <row r="225" spans="1:29">
      <c r="A225" s="1909"/>
      <c r="B225" s="1909"/>
      <c r="C225" s="1909"/>
      <c r="D225" s="1909"/>
      <c r="E225" s="1909"/>
      <c r="F225" s="1909"/>
      <c r="G225" s="1909"/>
      <c r="H225" s="1909"/>
      <c r="I225" s="1909"/>
      <c r="J225" s="1909"/>
      <c r="K225" s="1909"/>
      <c r="L225" s="1909"/>
      <c r="M225" s="1909"/>
      <c r="N225" s="1909"/>
      <c r="O225" s="1909"/>
      <c r="P225" s="1909"/>
      <c r="Q225" s="1909"/>
      <c r="R225" s="1909"/>
      <c r="S225" s="1909"/>
      <c r="T225" s="1909"/>
      <c r="U225" s="1909"/>
      <c r="V225" s="1909"/>
      <c r="W225" s="1909"/>
      <c r="X225" s="1909"/>
      <c r="Y225" s="1909"/>
      <c r="Z225" s="1909"/>
      <c r="AA225" s="1909"/>
      <c r="AB225" s="1909"/>
      <c r="AC225" s="1909"/>
    </row>
    <row r="226" spans="1:29">
      <c r="A226" s="1909"/>
      <c r="B226" s="1909"/>
      <c r="C226" s="1909"/>
      <c r="D226" s="1909"/>
      <c r="E226" s="1909"/>
      <c r="F226" s="1909"/>
      <c r="G226" s="1909"/>
      <c r="H226" s="1909"/>
      <c r="I226" s="1909"/>
      <c r="J226" s="1909"/>
      <c r="K226" s="1909"/>
      <c r="L226" s="1909"/>
      <c r="M226" s="1909"/>
      <c r="N226" s="1909"/>
      <c r="O226" s="1909"/>
      <c r="P226" s="1909"/>
      <c r="Q226" s="1909"/>
      <c r="R226" s="1909"/>
      <c r="S226" s="1909"/>
      <c r="T226" s="1909"/>
      <c r="U226" s="1909"/>
      <c r="V226" s="1909"/>
      <c r="W226" s="1909"/>
      <c r="X226" s="1909"/>
      <c r="Y226" s="1909"/>
      <c r="Z226" s="1909"/>
      <c r="AA226" s="1909"/>
      <c r="AB226" s="1909"/>
      <c r="AC226" s="1909"/>
    </row>
    <row r="227" spans="1:29">
      <c r="A227" s="1909"/>
      <c r="B227" s="1909"/>
      <c r="C227" s="1909"/>
      <c r="D227" s="1909"/>
      <c r="E227" s="1909"/>
      <c r="F227" s="1909"/>
      <c r="G227" s="1909"/>
      <c r="H227" s="1909"/>
      <c r="I227" s="1909"/>
      <c r="J227" s="1909"/>
      <c r="K227" s="1909"/>
      <c r="L227" s="1909"/>
      <c r="M227" s="1909"/>
      <c r="N227" s="1909"/>
      <c r="O227" s="1909"/>
      <c r="P227" s="1909"/>
      <c r="Q227" s="1909"/>
      <c r="R227" s="1909"/>
      <c r="S227" s="1909"/>
      <c r="T227" s="1909"/>
      <c r="U227" s="1909"/>
      <c r="V227" s="1909"/>
      <c r="W227" s="1909"/>
      <c r="X227" s="1909"/>
      <c r="Y227" s="1909"/>
      <c r="Z227" s="1909"/>
      <c r="AA227" s="1909"/>
      <c r="AB227" s="1909"/>
      <c r="AC227" s="1909"/>
    </row>
    <row r="228" spans="1:29">
      <c r="A228" s="1909"/>
      <c r="B228" s="1909"/>
      <c r="C228" s="1909"/>
      <c r="D228" s="1909"/>
      <c r="E228" s="1909"/>
      <c r="F228" s="1909"/>
      <c r="G228" s="1909"/>
      <c r="H228" s="1909"/>
      <c r="I228" s="1909"/>
      <c r="J228" s="1909"/>
      <c r="K228" s="1909"/>
      <c r="L228" s="1909"/>
      <c r="M228" s="1909"/>
      <c r="N228" s="1909"/>
      <c r="O228" s="1909"/>
      <c r="P228" s="1909"/>
      <c r="Q228" s="1909"/>
      <c r="R228" s="1909"/>
      <c r="S228" s="1909"/>
      <c r="T228" s="1909"/>
      <c r="U228" s="1909"/>
      <c r="V228" s="1909"/>
      <c r="W228" s="1909"/>
      <c r="X228" s="1909"/>
      <c r="Y228" s="1909"/>
      <c r="Z228" s="1909"/>
      <c r="AA228" s="1909"/>
      <c r="AB228" s="1909"/>
      <c r="AC228" s="1909"/>
    </row>
    <row r="229" spans="1:29">
      <c r="A229" s="1909"/>
      <c r="B229" s="1909"/>
      <c r="C229" s="1909"/>
      <c r="D229" s="1909"/>
      <c r="E229" s="1909"/>
      <c r="F229" s="1909"/>
      <c r="G229" s="1909"/>
      <c r="H229" s="1909"/>
      <c r="I229" s="1909"/>
      <c r="J229" s="1909"/>
      <c r="K229" s="1909"/>
      <c r="L229" s="1909"/>
      <c r="M229" s="1909"/>
      <c r="N229" s="1909"/>
      <c r="O229" s="1909"/>
      <c r="P229" s="1909"/>
      <c r="Q229" s="1909"/>
      <c r="R229" s="1909"/>
      <c r="S229" s="1909"/>
      <c r="T229" s="1909"/>
      <c r="U229" s="1909"/>
      <c r="V229" s="1909"/>
      <c r="W229" s="1909"/>
      <c r="X229" s="1909"/>
      <c r="Y229" s="1909"/>
      <c r="Z229" s="1909"/>
      <c r="AA229" s="1909"/>
      <c r="AB229" s="1909"/>
      <c r="AC229" s="1909"/>
    </row>
    <row r="230" spans="1:29">
      <c r="A230" s="1909"/>
      <c r="B230" s="1909"/>
      <c r="C230" s="1909"/>
      <c r="D230" s="1909"/>
      <c r="E230" s="1909"/>
      <c r="F230" s="1909"/>
      <c r="G230" s="1909"/>
      <c r="H230" s="1909"/>
      <c r="I230" s="1909"/>
      <c r="J230" s="1909"/>
      <c r="K230" s="1909"/>
      <c r="L230" s="1909"/>
      <c r="M230" s="1909"/>
      <c r="N230" s="1909"/>
      <c r="O230" s="1909"/>
      <c r="P230" s="1909"/>
      <c r="Q230" s="1909"/>
      <c r="R230" s="1909"/>
      <c r="S230" s="1909"/>
      <c r="T230" s="1909"/>
      <c r="U230" s="1909"/>
      <c r="V230" s="1909"/>
      <c r="W230" s="1909"/>
      <c r="X230" s="1909"/>
      <c r="Y230" s="1909"/>
      <c r="Z230" s="1909"/>
      <c r="AA230" s="1909"/>
      <c r="AB230" s="1909"/>
      <c r="AC230" s="1909"/>
    </row>
    <row r="231" spans="1:29">
      <c r="A231" s="1909"/>
      <c r="B231" s="1909"/>
      <c r="C231" s="1909"/>
      <c r="D231" s="1909"/>
      <c r="E231" s="1909"/>
      <c r="F231" s="1909"/>
      <c r="G231" s="1909"/>
      <c r="H231" s="1909"/>
      <c r="I231" s="1909"/>
      <c r="J231" s="1909"/>
      <c r="K231" s="1909"/>
      <c r="L231" s="1909"/>
      <c r="M231" s="1909"/>
      <c r="N231" s="1909"/>
      <c r="O231" s="1909"/>
      <c r="P231" s="1909"/>
      <c r="Q231" s="1909"/>
      <c r="R231" s="1909"/>
      <c r="S231" s="1909"/>
      <c r="T231" s="1909"/>
      <c r="U231" s="1909"/>
      <c r="V231" s="1909"/>
      <c r="W231" s="1909"/>
      <c r="X231" s="1909"/>
      <c r="Y231" s="1909"/>
      <c r="Z231" s="1909"/>
      <c r="AA231" s="1909"/>
      <c r="AB231" s="1909"/>
      <c r="AC231" s="1909"/>
    </row>
    <row r="232" spans="1:29">
      <c r="A232" s="1909"/>
      <c r="B232" s="1909"/>
      <c r="C232" s="1909"/>
      <c r="D232" s="1909"/>
      <c r="E232" s="1909"/>
      <c r="F232" s="1909"/>
      <c r="G232" s="1909"/>
      <c r="H232" s="1909"/>
      <c r="I232" s="1909"/>
      <c r="J232" s="1909"/>
      <c r="K232" s="1909"/>
      <c r="L232" s="1909"/>
      <c r="M232" s="1909"/>
      <c r="N232" s="1909"/>
      <c r="O232" s="1909"/>
      <c r="P232" s="1909"/>
      <c r="Q232" s="1909"/>
      <c r="R232" s="1909"/>
      <c r="S232" s="1909"/>
      <c r="T232" s="1909"/>
      <c r="U232" s="1909"/>
      <c r="V232" s="1909"/>
      <c r="W232" s="1909"/>
      <c r="X232" s="1909"/>
      <c r="Y232" s="1909"/>
      <c r="Z232" s="1909"/>
      <c r="AA232" s="1909"/>
      <c r="AB232" s="1909"/>
      <c r="AC232" s="1909"/>
    </row>
    <row r="233" spans="1:29">
      <c r="A233" s="1909"/>
      <c r="B233" s="1909"/>
      <c r="C233" s="1909"/>
      <c r="D233" s="1909"/>
      <c r="E233" s="1909"/>
      <c r="F233" s="1909"/>
      <c r="G233" s="1909"/>
      <c r="H233" s="1909"/>
      <c r="I233" s="1909"/>
      <c r="J233" s="1909"/>
      <c r="K233" s="1909"/>
      <c r="L233" s="1909"/>
      <c r="M233" s="1909"/>
      <c r="N233" s="1909"/>
      <c r="O233" s="1909"/>
      <c r="P233" s="1909"/>
      <c r="Q233" s="1909"/>
      <c r="R233" s="1909"/>
      <c r="S233" s="1909"/>
      <c r="T233" s="1909"/>
      <c r="U233" s="1909"/>
      <c r="V233" s="1909"/>
      <c r="W233" s="1909"/>
      <c r="X233" s="1909"/>
      <c r="Y233" s="1909"/>
      <c r="Z233" s="1909"/>
      <c r="AA233" s="1909"/>
      <c r="AB233" s="1909"/>
      <c r="AC233" s="1909"/>
    </row>
    <row r="234" spans="1:29">
      <c r="A234" s="1909"/>
      <c r="B234" s="1909"/>
      <c r="C234" s="1909"/>
      <c r="D234" s="1909"/>
      <c r="E234" s="1909"/>
      <c r="F234" s="1909"/>
      <c r="G234" s="1909"/>
      <c r="H234" s="1909"/>
      <c r="I234" s="1909"/>
      <c r="J234" s="1909"/>
      <c r="K234" s="1909"/>
      <c r="L234" s="1909"/>
      <c r="M234" s="1909"/>
      <c r="N234" s="1909"/>
      <c r="O234" s="1909"/>
      <c r="P234" s="1909"/>
      <c r="Q234" s="1909"/>
      <c r="R234" s="1909"/>
      <c r="S234" s="1909"/>
      <c r="T234" s="1909"/>
      <c r="U234" s="1909"/>
      <c r="V234" s="1909"/>
      <c r="W234" s="1909"/>
      <c r="X234" s="1909"/>
      <c r="Y234" s="1909"/>
      <c r="Z234" s="1909"/>
      <c r="AA234" s="1909"/>
      <c r="AB234" s="1909"/>
      <c r="AC234" s="1909"/>
    </row>
    <row r="235" spans="1:29">
      <c r="A235" s="1909"/>
      <c r="B235" s="1909"/>
      <c r="C235" s="1909"/>
      <c r="D235" s="1909"/>
      <c r="E235" s="1909"/>
      <c r="F235" s="1909"/>
      <c r="G235" s="1909"/>
      <c r="H235" s="1909"/>
      <c r="I235" s="1909"/>
      <c r="J235" s="1909"/>
      <c r="K235" s="1909"/>
      <c r="L235" s="1909"/>
      <c r="M235" s="1909"/>
      <c r="N235" s="1909"/>
      <c r="O235" s="1909"/>
      <c r="P235" s="1909"/>
      <c r="Q235" s="1909"/>
      <c r="R235" s="1909"/>
      <c r="S235" s="1909"/>
      <c r="T235" s="1909"/>
      <c r="U235" s="1909"/>
      <c r="V235" s="1909"/>
      <c r="W235" s="1909"/>
      <c r="X235" s="1909"/>
      <c r="Y235" s="1909"/>
      <c r="Z235" s="1909"/>
      <c r="AA235" s="1909"/>
      <c r="AB235" s="1909"/>
      <c r="AC235" s="1909"/>
    </row>
    <row r="236" spans="1:29">
      <c r="A236" s="1909"/>
      <c r="B236" s="1909"/>
      <c r="C236" s="1909"/>
      <c r="D236" s="1909"/>
      <c r="E236" s="1909"/>
      <c r="F236" s="1909"/>
      <c r="G236" s="1909"/>
      <c r="H236" s="1909"/>
      <c r="I236" s="1909"/>
      <c r="J236" s="1909"/>
      <c r="K236" s="1909"/>
      <c r="L236" s="1909"/>
      <c r="M236" s="1909"/>
      <c r="N236" s="1909"/>
      <c r="O236" s="1909"/>
      <c r="P236" s="1909"/>
      <c r="Q236" s="1909"/>
      <c r="R236" s="1909"/>
      <c r="S236" s="1909"/>
      <c r="T236" s="1909"/>
      <c r="U236" s="1909"/>
      <c r="V236" s="1909"/>
      <c r="W236" s="1909"/>
      <c r="X236" s="1909"/>
      <c r="Y236" s="1909"/>
      <c r="Z236" s="1909"/>
      <c r="AA236" s="1909"/>
      <c r="AB236" s="1909"/>
      <c r="AC236" s="1909"/>
    </row>
    <row r="237" spans="1:29">
      <c r="A237" s="1909"/>
      <c r="B237" s="1909"/>
      <c r="C237" s="1909"/>
      <c r="D237" s="1909"/>
      <c r="E237" s="1909"/>
      <c r="F237" s="1909"/>
      <c r="G237" s="1909"/>
      <c r="H237" s="1909"/>
      <c r="I237" s="1909"/>
      <c r="J237" s="1909"/>
      <c r="K237" s="1909"/>
      <c r="L237" s="1909"/>
      <c r="M237" s="1909"/>
      <c r="N237" s="1909"/>
      <c r="O237" s="1909"/>
      <c r="P237" s="1909"/>
      <c r="Q237" s="1909"/>
      <c r="R237" s="1909"/>
      <c r="S237" s="1909"/>
      <c r="T237" s="1909"/>
      <c r="U237" s="1909"/>
      <c r="V237" s="1909"/>
      <c r="W237" s="1909"/>
      <c r="X237" s="1909"/>
      <c r="Y237" s="1909"/>
      <c r="Z237" s="1909"/>
      <c r="AA237" s="1909"/>
      <c r="AB237" s="1909"/>
      <c r="AC237" s="1909"/>
    </row>
    <row r="238" spans="1:29">
      <c r="A238" s="1909"/>
      <c r="B238" s="1909"/>
      <c r="C238" s="1909"/>
      <c r="D238" s="1909"/>
      <c r="E238" s="1909"/>
      <c r="F238" s="1909"/>
      <c r="G238" s="1909"/>
      <c r="H238" s="1909"/>
      <c r="I238" s="1909"/>
      <c r="J238" s="1909"/>
      <c r="K238" s="1909"/>
      <c r="L238" s="1909"/>
      <c r="M238" s="1909"/>
      <c r="N238" s="1909"/>
      <c r="O238" s="1909"/>
      <c r="P238" s="1909"/>
      <c r="Q238" s="1909"/>
      <c r="R238" s="1909"/>
      <c r="S238" s="1909"/>
      <c r="T238" s="1909"/>
      <c r="U238" s="1909"/>
      <c r="V238" s="1909"/>
      <c r="W238" s="1909"/>
      <c r="X238" s="1909"/>
      <c r="Y238" s="1909"/>
      <c r="Z238" s="1909"/>
      <c r="AA238" s="1909"/>
      <c r="AB238" s="1909"/>
      <c r="AC238" s="1909"/>
    </row>
    <row r="239" spans="1:29">
      <c r="A239" s="1909"/>
      <c r="B239" s="1909"/>
      <c r="C239" s="1909"/>
      <c r="D239" s="1909"/>
      <c r="E239" s="1909"/>
      <c r="F239" s="1909"/>
      <c r="G239" s="1909"/>
      <c r="H239" s="1909"/>
      <c r="I239" s="1909"/>
      <c r="J239" s="1909"/>
      <c r="K239" s="1909"/>
      <c r="L239" s="1909"/>
      <c r="M239" s="1909"/>
      <c r="N239" s="1909"/>
      <c r="O239" s="1909"/>
      <c r="P239" s="1909"/>
      <c r="Q239" s="1909"/>
      <c r="R239" s="1909"/>
      <c r="S239" s="1909"/>
      <c r="T239" s="1909"/>
      <c r="U239" s="1909"/>
      <c r="V239" s="1909"/>
      <c r="W239" s="1909"/>
      <c r="X239" s="1909"/>
      <c r="Y239" s="1909"/>
      <c r="Z239" s="1909"/>
      <c r="AA239" s="1909"/>
      <c r="AB239" s="1909"/>
      <c r="AC239" s="1909"/>
    </row>
    <row r="240" spans="1:29">
      <c r="A240" s="1909"/>
      <c r="B240" s="1909"/>
      <c r="C240" s="1909"/>
      <c r="D240" s="1909"/>
      <c r="E240" s="1909"/>
      <c r="F240" s="1909"/>
      <c r="G240" s="1909"/>
      <c r="H240" s="1909"/>
      <c r="I240" s="1909"/>
      <c r="J240" s="1909"/>
      <c r="K240" s="1909"/>
      <c r="L240" s="1909"/>
      <c r="M240" s="1909"/>
      <c r="N240" s="1909"/>
      <c r="O240" s="1909"/>
      <c r="P240" s="1909"/>
      <c r="Q240" s="1909"/>
      <c r="R240" s="1909"/>
      <c r="S240" s="1909"/>
      <c r="T240" s="1909"/>
      <c r="U240" s="1909"/>
      <c r="V240" s="1909"/>
      <c r="W240" s="1909"/>
      <c r="X240" s="1909"/>
      <c r="Y240" s="1909"/>
      <c r="Z240" s="1909"/>
      <c r="AA240" s="1909"/>
      <c r="AB240" s="1909"/>
      <c r="AC240" s="1909"/>
    </row>
    <row r="241" spans="1:29">
      <c r="A241" s="1909"/>
      <c r="B241" s="1909"/>
      <c r="C241" s="1909"/>
      <c r="D241" s="1909"/>
      <c r="E241" s="1909"/>
      <c r="F241" s="1909"/>
      <c r="G241" s="1909"/>
      <c r="H241" s="1909"/>
      <c r="I241" s="1909"/>
      <c r="J241" s="1909"/>
      <c r="K241" s="1909"/>
      <c r="L241" s="1909"/>
      <c r="M241" s="1909"/>
      <c r="N241" s="1909"/>
      <c r="O241" s="1909"/>
      <c r="P241" s="1909"/>
      <c r="Q241" s="1909"/>
      <c r="R241" s="1909"/>
      <c r="S241" s="1909"/>
      <c r="T241" s="1909"/>
      <c r="U241" s="1909"/>
      <c r="V241" s="1909"/>
      <c r="W241" s="1909"/>
      <c r="X241" s="1909"/>
      <c r="Y241" s="1909"/>
      <c r="Z241" s="1909"/>
      <c r="AA241" s="1909"/>
      <c r="AB241" s="1909"/>
      <c r="AC241" s="1909"/>
    </row>
    <row r="242" spans="1:29">
      <c r="A242" s="1909"/>
      <c r="B242" s="1909"/>
      <c r="C242" s="1909"/>
      <c r="D242" s="1909"/>
      <c r="E242" s="1909"/>
      <c r="F242" s="1909"/>
      <c r="G242" s="1909"/>
      <c r="H242" s="1909"/>
      <c r="I242" s="1909"/>
      <c r="J242" s="1909"/>
      <c r="K242" s="1909"/>
      <c r="L242" s="1909"/>
      <c r="M242" s="1909"/>
      <c r="N242" s="1909"/>
      <c r="O242" s="1909"/>
      <c r="P242" s="1909"/>
      <c r="Q242" s="1909"/>
      <c r="R242" s="1909"/>
      <c r="S242" s="1909"/>
      <c r="T242" s="1909"/>
      <c r="U242" s="1909"/>
      <c r="V242" s="1909"/>
      <c r="W242" s="1909"/>
      <c r="X242" s="1909"/>
      <c r="Y242" s="1909"/>
      <c r="Z242" s="1909"/>
      <c r="AA242" s="1909"/>
      <c r="AB242" s="1909"/>
      <c r="AC242" s="1909"/>
    </row>
    <row r="243" spans="1:29">
      <c r="A243" s="1909"/>
      <c r="B243" s="1909"/>
      <c r="C243" s="1909"/>
      <c r="D243" s="1909"/>
      <c r="E243" s="1909"/>
      <c r="F243" s="1909"/>
      <c r="G243" s="1909"/>
      <c r="H243" s="1909"/>
      <c r="I243" s="1909"/>
      <c r="J243" s="1909"/>
      <c r="K243" s="1909"/>
      <c r="L243" s="1909"/>
      <c r="M243" s="1909"/>
      <c r="N243" s="1909"/>
      <c r="O243" s="1909"/>
      <c r="P243" s="1909"/>
      <c r="Q243" s="1909"/>
      <c r="R243" s="1909"/>
      <c r="S243" s="1909"/>
      <c r="T243" s="1909"/>
      <c r="U243" s="1909"/>
      <c r="V243" s="1909"/>
      <c r="W243" s="1909"/>
      <c r="X243" s="1909"/>
      <c r="Y243" s="1909"/>
      <c r="Z243" s="1909"/>
      <c r="AA243" s="1909"/>
      <c r="AB243" s="1909"/>
      <c r="AC243" s="1909"/>
    </row>
    <row r="244" spans="1:29">
      <c r="A244" s="1909"/>
      <c r="B244" s="1909"/>
      <c r="C244" s="1909"/>
      <c r="D244" s="1909"/>
      <c r="E244" s="1909"/>
      <c r="F244" s="1909"/>
      <c r="G244" s="1909"/>
      <c r="H244" s="1909"/>
      <c r="I244" s="1909"/>
      <c r="J244" s="1909"/>
      <c r="K244" s="1909"/>
      <c r="L244" s="1909"/>
      <c r="M244" s="1909"/>
      <c r="N244" s="1909"/>
      <c r="O244" s="1909"/>
      <c r="P244" s="1909"/>
      <c r="Q244" s="1909"/>
      <c r="R244" s="1909"/>
      <c r="S244" s="1909"/>
      <c r="T244" s="1909"/>
      <c r="U244" s="1909"/>
      <c r="V244" s="1909"/>
      <c r="W244" s="1909"/>
      <c r="X244" s="1909"/>
      <c r="Y244" s="1909"/>
      <c r="Z244" s="1909"/>
      <c r="AA244" s="1909"/>
      <c r="AB244" s="1909"/>
      <c r="AC244" s="1909"/>
    </row>
    <row r="245" spans="1:29">
      <c r="A245" s="1909"/>
      <c r="B245" s="1909"/>
      <c r="C245" s="1909"/>
      <c r="D245" s="1909"/>
      <c r="E245" s="1909"/>
      <c r="F245" s="1909"/>
      <c r="G245" s="1909"/>
      <c r="H245" s="1909"/>
      <c r="I245" s="1909"/>
      <c r="J245" s="1909"/>
      <c r="K245" s="1909"/>
      <c r="L245" s="1909"/>
      <c r="M245" s="1909"/>
      <c r="N245" s="1909"/>
      <c r="O245" s="1909"/>
      <c r="P245" s="1909"/>
      <c r="Q245" s="1909"/>
      <c r="R245" s="1909"/>
      <c r="S245" s="1909"/>
      <c r="T245" s="1909"/>
      <c r="U245" s="1909"/>
      <c r="V245" s="1909"/>
      <c r="W245" s="1909"/>
      <c r="X245" s="1909"/>
      <c r="Y245" s="1909"/>
      <c r="Z245" s="1909"/>
      <c r="AA245" s="1909"/>
      <c r="AB245" s="1909"/>
      <c r="AC245" s="1909"/>
    </row>
    <row r="246" spans="1:29">
      <c r="A246" s="1909"/>
      <c r="B246" s="1909"/>
      <c r="C246" s="1909"/>
      <c r="D246" s="1909"/>
      <c r="E246" s="1909"/>
      <c r="F246" s="1909"/>
      <c r="G246" s="1909"/>
      <c r="H246" s="1909"/>
      <c r="I246" s="1909"/>
      <c r="J246" s="1909"/>
      <c r="K246" s="1909"/>
      <c r="L246" s="1909"/>
      <c r="M246" s="1909"/>
      <c r="N246" s="1909"/>
      <c r="O246" s="1909"/>
      <c r="P246" s="1909"/>
      <c r="Q246" s="1909"/>
      <c r="R246" s="1909"/>
      <c r="S246" s="1909"/>
      <c r="T246" s="1909"/>
      <c r="U246" s="1909"/>
      <c r="V246" s="1909"/>
      <c r="W246" s="1909"/>
      <c r="X246" s="1909"/>
      <c r="Y246" s="1909"/>
      <c r="Z246" s="1909"/>
      <c r="AA246" s="1909"/>
      <c r="AB246" s="1909"/>
      <c r="AC246" s="1909"/>
    </row>
    <row r="247" spans="1:29">
      <c r="A247" s="1909"/>
      <c r="B247" s="1909"/>
      <c r="C247" s="1909"/>
      <c r="D247" s="1909"/>
      <c r="E247" s="1909"/>
      <c r="F247" s="1909"/>
      <c r="G247" s="1909"/>
      <c r="H247" s="1909"/>
      <c r="I247" s="1909"/>
      <c r="J247" s="1909"/>
      <c r="K247" s="1909"/>
      <c r="L247" s="1909"/>
      <c r="M247" s="1909"/>
      <c r="N247" s="1909"/>
      <c r="O247" s="1909"/>
      <c r="P247" s="1909"/>
      <c r="Q247" s="1909"/>
      <c r="R247" s="1909"/>
      <c r="S247" s="1909"/>
      <c r="T247" s="1909"/>
      <c r="U247" s="1909"/>
      <c r="V247" s="1909"/>
      <c r="W247" s="1909"/>
      <c r="X247" s="1909"/>
      <c r="Y247" s="1909"/>
      <c r="Z247" s="1909"/>
      <c r="AA247" s="1909"/>
      <c r="AB247" s="1909"/>
      <c r="AC247" s="1909"/>
    </row>
    <row r="248" spans="1:29">
      <c r="A248" s="1909"/>
      <c r="B248" s="1909"/>
      <c r="C248" s="1909"/>
      <c r="D248" s="1909"/>
      <c r="E248" s="1909"/>
      <c r="F248" s="1909"/>
      <c r="G248" s="1909"/>
      <c r="H248" s="1909"/>
      <c r="I248" s="1909"/>
      <c r="J248" s="1909"/>
      <c r="K248" s="1909"/>
      <c r="L248" s="1909"/>
      <c r="M248" s="1909"/>
      <c r="N248" s="1909"/>
      <c r="O248" s="1909"/>
      <c r="P248" s="1909"/>
      <c r="Q248" s="1909"/>
      <c r="R248" s="1909"/>
      <c r="S248" s="1909"/>
      <c r="T248" s="1909"/>
      <c r="U248" s="1909"/>
      <c r="V248" s="1909"/>
      <c r="W248" s="1909"/>
      <c r="X248" s="1909"/>
      <c r="Y248" s="1909"/>
      <c r="Z248" s="1909"/>
      <c r="AA248" s="1909"/>
      <c r="AB248" s="1909"/>
      <c r="AC248" s="1909"/>
    </row>
    <row r="249" spans="1:29">
      <c r="A249" s="1909"/>
      <c r="B249" s="1909"/>
      <c r="C249" s="1909"/>
      <c r="D249" s="1909"/>
      <c r="E249" s="1909"/>
      <c r="F249" s="1909"/>
      <c r="G249" s="1909"/>
      <c r="H249" s="1909"/>
      <c r="I249" s="1909"/>
      <c r="J249" s="1909"/>
      <c r="K249" s="1909"/>
      <c r="L249" s="1909"/>
      <c r="M249" s="1909"/>
      <c r="N249" s="1909"/>
      <c r="O249" s="1909"/>
      <c r="P249" s="1909"/>
      <c r="Q249" s="1909"/>
      <c r="R249" s="1909"/>
      <c r="S249" s="1909"/>
      <c r="T249" s="1909"/>
      <c r="U249" s="1909"/>
      <c r="V249" s="1909"/>
      <c r="W249" s="1909"/>
      <c r="X249" s="1909"/>
      <c r="Y249" s="1909"/>
      <c r="Z249" s="1909"/>
      <c r="AA249" s="1909"/>
      <c r="AB249" s="1909"/>
      <c r="AC249" s="1909"/>
    </row>
    <row r="250" spans="1:29">
      <c r="A250" s="1909"/>
      <c r="B250" s="1909"/>
      <c r="C250" s="1909"/>
      <c r="D250" s="1909"/>
      <c r="E250" s="1909"/>
      <c r="F250" s="1909"/>
      <c r="G250" s="1909"/>
      <c r="H250" s="1909"/>
      <c r="I250" s="1909"/>
      <c r="J250" s="1909"/>
      <c r="K250" s="1909"/>
      <c r="L250" s="1909"/>
      <c r="M250" s="1909"/>
      <c r="N250" s="1909"/>
      <c r="O250" s="1909"/>
      <c r="P250" s="1909"/>
      <c r="Q250" s="1909"/>
      <c r="R250" s="1909"/>
      <c r="S250" s="1909"/>
      <c r="T250" s="1909"/>
      <c r="U250" s="1909"/>
      <c r="V250" s="1909"/>
      <c r="W250" s="1909"/>
      <c r="X250" s="1909"/>
      <c r="Y250" s="1909"/>
      <c r="Z250" s="1909"/>
      <c r="AA250" s="1909"/>
      <c r="AB250" s="1909"/>
      <c r="AC250" s="1909"/>
    </row>
    <row r="251" spans="1:29">
      <c r="A251" s="1909"/>
      <c r="B251" s="1909"/>
      <c r="C251" s="1909"/>
      <c r="D251" s="1909"/>
      <c r="E251" s="1909"/>
      <c r="F251" s="1909"/>
      <c r="G251" s="1909"/>
      <c r="H251" s="1909"/>
      <c r="I251" s="1909"/>
      <c r="J251" s="1909"/>
      <c r="K251" s="1909"/>
      <c r="L251" s="1909"/>
      <c r="M251" s="1909"/>
      <c r="N251" s="1909"/>
      <c r="O251" s="1909"/>
      <c r="P251" s="1909"/>
      <c r="Q251" s="1909"/>
      <c r="R251" s="1909"/>
      <c r="S251" s="1909"/>
      <c r="T251" s="1909"/>
      <c r="U251" s="1909"/>
      <c r="V251" s="1909"/>
      <c r="W251" s="1909"/>
      <c r="X251" s="1909"/>
      <c r="Y251" s="1909"/>
      <c r="Z251" s="1909"/>
      <c r="AA251" s="1909"/>
      <c r="AB251" s="1909"/>
      <c r="AC251" s="1909"/>
    </row>
    <row r="252" spans="1:29">
      <c r="A252" s="1909"/>
      <c r="B252" s="1909"/>
      <c r="C252" s="1909"/>
      <c r="D252" s="1909"/>
      <c r="E252" s="1909"/>
      <c r="F252" s="1909"/>
      <c r="G252" s="1909"/>
      <c r="H252" s="1909"/>
      <c r="I252" s="1909"/>
      <c r="J252" s="1909"/>
      <c r="K252" s="1909"/>
      <c r="L252" s="1909"/>
      <c r="M252" s="1909"/>
      <c r="N252" s="1909"/>
      <c r="O252" s="1909"/>
      <c r="P252" s="1909"/>
      <c r="Q252" s="1909"/>
      <c r="R252" s="1909"/>
      <c r="S252" s="1909"/>
      <c r="T252" s="1909"/>
      <c r="U252" s="1909"/>
      <c r="V252" s="1909"/>
      <c r="W252" s="1909"/>
      <c r="X252" s="1909"/>
      <c r="Y252" s="1909"/>
      <c r="Z252" s="1909"/>
      <c r="AA252" s="1909"/>
      <c r="AB252" s="1909"/>
      <c r="AC252" s="1909"/>
    </row>
    <row r="253" spans="1:29">
      <c r="A253" s="1909"/>
      <c r="B253" s="1909"/>
      <c r="C253" s="1909"/>
      <c r="D253" s="1909"/>
      <c r="E253" s="1909"/>
      <c r="F253" s="1909"/>
      <c r="G253" s="1909"/>
      <c r="H253" s="1909"/>
      <c r="I253" s="1909"/>
      <c r="J253" s="1909"/>
      <c r="K253" s="1909"/>
      <c r="L253" s="1909"/>
      <c r="M253" s="1909"/>
      <c r="N253" s="1909"/>
      <c r="O253" s="1909"/>
      <c r="P253" s="1909"/>
      <c r="Q253" s="1909"/>
      <c r="R253" s="1909"/>
      <c r="S253" s="1909"/>
      <c r="T253" s="1909"/>
      <c r="U253" s="1909"/>
      <c r="V253" s="1909"/>
      <c r="W253" s="1909"/>
      <c r="X253" s="1909"/>
      <c r="Y253" s="1909"/>
      <c r="Z253" s="1909"/>
      <c r="AA253" s="1909"/>
      <c r="AB253" s="1909"/>
      <c r="AC253" s="1909"/>
    </row>
    <row r="254" spans="1:29">
      <c r="A254" s="1909"/>
      <c r="B254" s="1909"/>
      <c r="C254" s="1909"/>
      <c r="D254" s="1909"/>
      <c r="E254" s="1909"/>
      <c r="F254" s="1909"/>
      <c r="G254" s="1909"/>
      <c r="H254" s="1909"/>
      <c r="I254" s="1909"/>
      <c r="J254" s="1909"/>
      <c r="K254" s="1909"/>
      <c r="L254" s="1909"/>
      <c r="M254" s="1909"/>
      <c r="N254" s="1909"/>
      <c r="O254" s="1909"/>
      <c r="P254" s="1909"/>
      <c r="Q254" s="1909"/>
      <c r="R254" s="1909"/>
      <c r="S254" s="1909"/>
      <c r="T254" s="1909"/>
      <c r="U254" s="1909"/>
      <c r="V254" s="1909"/>
      <c r="W254" s="1909"/>
      <c r="X254" s="1909"/>
      <c r="Y254" s="1909"/>
      <c r="Z254" s="1909"/>
      <c r="AA254" s="1909"/>
      <c r="AB254" s="1909"/>
      <c r="AC254" s="1909"/>
    </row>
    <row r="255" spans="1:29">
      <c r="A255" s="1909"/>
      <c r="B255" s="1909"/>
      <c r="C255" s="1909"/>
      <c r="D255" s="1909"/>
      <c r="E255" s="1909"/>
      <c r="F255" s="1909"/>
      <c r="G255" s="1909"/>
      <c r="H255" s="1909"/>
      <c r="I255" s="1909"/>
      <c r="J255" s="1909"/>
      <c r="K255" s="1909"/>
      <c r="L255" s="1909"/>
      <c r="M255" s="1909"/>
      <c r="N255" s="1909"/>
      <c r="O255" s="1909"/>
      <c r="P255" s="1909"/>
      <c r="Q255" s="1909"/>
      <c r="R255" s="1909"/>
      <c r="S255" s="1909"/>
      <c r="T255" s="1909"/>
      <c r="U255" s="1909"/>
      <c r="V255" s="1909"/>
      <c r="W255" s="1909"/>
      <c r="X255" s="1909"/>
      <c r="Y255" s="1909"/>
      <c r="Z255" s="1909"/>
      <c r="AA255" s="1909"/>
      <c r="AB255" s="1909"/>
      <c r="AC255" s="1909"/>
    </row>
    <row r="256" spans="1:29">
      <c r="A256" s="1909"/>
      <c r="B256" s="1909"/>
      <c r="C256" s="1909"/>
      <c r="D256" s="1909"/>
      <c r="E256" s="1909"/>
      <c r="F256" s="1909"/>
      <c r="G256" s="1909"/>
      <c r="H256" s="1909"/>
      <c r="I256" s="1909"/>
      <c r="J256" s="1909"/>
      <c r="K256" s="1909"/>
      <c r="L256" s="1909"/>
      <c r="M256" s="1909"/>
      <c r="N256" s="1909"/>
      <c r="O256" s="1909"/>
      <c r="P256" s="1909"/>
      <c r="Q256" s="1909"/>
      <c r="R256" s="1909"/>
      <c r="S256" s="1909"/>
      <c r="T256" s="1909"/>
      <c r="U256" s="1909"/>
      <c r="V256" s="1909"/>
      <c r="W256" s="1909"/>
      <c r="X256" s="1909"/>
      <c r="Y256" s="1909"/>
      <c r="Z256" s="1909"/>
      <c r="AA256" s="1909"/>
      <c r="AB256" s="1909"/>
      <c r="AC256" s="1909"/>
    </row>
    <row r="257" spans="1:29">
      <c r="A257" s="1909"/>
      <c r="B257" s="1909"/>
      <c r="C257" s="1909"/>
      <c r="D257" s="1909"/>
      <c r="E257" s="1909"/>
      <c r="F257" s="1909"/>
      <c r="G257" s="1909"/>
      <c r="H257" s="1909"/>
      <c r="I257" s="1909"/>
      <c r="J257" s="1909"/>
      <c r="K257" s="1909"/>
      <c r="L257" s="1909"/>
      <c r="M257" s="1909"/>
      <c r="N257" s="1909"/>
      <c r="O257" s="1909"/>
      <c r="P257" s="1909"/>
      <c r="Q257" s="1909"/>
      <c r="R257" s="1909"/>
      <c r="S257" s="1909"/>
      <c r="T257" s="1909"/>
      <c r="U257" s="1909"/>
      <c r="V257" s="1909"/>
      <c r="W257" s="1909"/>
      <c r="X257" s="1909"/>
      <c r="Y257" s="1909"/>
      <c r="Z257" s="1909"/>
      <c r="AA257" s="1909"/>
      <c r="AB257" s="1909"/>
      <c r="AC257" s="1909"/>
    </row>
    <row r="258" spans="1:29">
      <c r="A258" s="1909"/>
      <c r="B258" s="1909"/>
      <c r="C258" s="1909"/>
      <c r="D258" s="1909"/>
      <c r="E258" s="1909"/>
      <c r="F258" s="1909"/>
      <c r="G258" s="1909"/>
      <c r="H258" s="1909"/>
      <c r="I258" s="1909"/>
      <c r="J258" s="1909"/>
      <c r="K258" s="1909"/>
      <c r="L258" s="1909"/>
      <c r="M258" s="1909"/>
      <c r="N258" s="1909"/>
      <c r="O258" s="1909"/>
      <c r="P258" s="1909"/>
      <c r="Q258" s="1909"/>
      <c r="R258" s="1909"/>
      <c r="S258" s="1909"/>
      <c r="T258" s="1909"/>
      <c r="U258" s="1909"/>
      <c r="V258" s="1909"/>
      <c r="W258" s="1909"/>
      <c r="X258" s="1909"/>
      <c r="Y258" s="1909"/>
      <c r="Z258" s="1909"/>
      <c r="AA258" s="1909"/>
      <c r="AB258" s="1909"/>
      <c r="AC258" s="1909"/>
    </row>
    <row r="259" spans="1:29">
      <c r="A259" s="1909"/>
      <c r="B259" s="1909"/>
      <c r="C259" s="1909"/>
      <c r="D259" s="1909"/>
      <c r="E259" s="1909"/>
      <c r="F259" s="1909"/>
      <c r="G259" s="1909"/>
      <c r="H259" s="1909"/>
      <c r="I259" s="1909"/>
      <c r="J259" s="1909"/>
      <c r="K259" s="1909"/>
      <c r="L259" s="1909"/>
      <c r="M259" s="1909"/>
      <c r="N259" s="1909"/>
      <c r="O259" s="1909"/>
      <c r="P259" s="1909"/>
      <c r="Q259" s="1909"/>
      <c r="R259" s="1909"/>
      <c r="S259" s="1909"/>
      <c r="T259" s="1909"/>
      <c r="U259" s="1909"/>
      <c r="V259" s="1909"/>
      <c r="W259" s="1909"/>
      <c r="X259" s="1909"/>
      <c r="Y259" s="1909"/>
      <c r="Z259" s="1909"/>
      <c r="AA259" s="1909"/>
      <c r="AB259" s="1909"/>
      <c r="AC259" s="1909"/>
    </row>
    <row r="260" spans="1:29">
      <c r="A260" s="1909"/>
      <c r="B260" s="1909"/>
      <c r="C260" s="1909"/>
      <c r="D260" s="1909"/>
      <c r="E260" s="1909"/>
      <c r="F260" s="1909"/>
      <c r="G260" s="1909"/>
      <c r="H260" s="1909"/>
      <c r="I260" s="1909"/>
      <c r="J260" s="1909"/>
      <c r="K260" s="1909"/>
      <c r="L260" s="1909"/>
      <c r="M260" s="1909"/>
      <c r="N260" s="1909"/>
      <c r="O260" s="1909"/>
      <c r="P260" s="1909"/>
      <c r="Q260" s="1909"/>
      <c r="R260" s="1909"/>
      <c r="S260" s="1909"/>
      <c r="T260" s="1909"/>
      <c r="U260" s="1909"/>
      <c r="V260" s="1909"/>
      <c r="W260" s="1909"/>
      <c r="X260" s="1909"/>
      <c r="Y260" s="1909"/>
      <c r="Z260" s="1909"/>
      <c r="AA260" s="1909"/>
      <c r="AB260" s="1909"/>
      <c r="AC260" s="1909"/>
    </row>
    <row r="261" spans="1:29">
      <c r="A261" s="1909"/>
      <c r="B261" s="1909"/>
      <c r="C261" s="1909"/>
      <c r="D261" s="1909"/>
      <c r="E261" s="1909"/>
      <c r="F261" s="1909"/>
      <c r="G261" s="1909"/>
      <c r="H261" s="1909"/>
      <c r="I261" s="1909"/>
      <c r="J261" s="1909"/>
      <c r="K261" s="1909"/>
      <c r="L261" s="1909"/>
      <c r="M261" s="1909"/>
      <c r="N261" s="1909"/>
      <c r="O261" s="1909"/>
      <c r="P261" s="1909"/>
      <c r="Q261" s="1909"/>
      <c r="R261" s="1909"/>
      <c r="S261" s="1909"/>
      <c r="T261" s="1909"/>
      <c r="U261" s="1909"/>
      <c r="V261" s="1909"/>
      <c r="W261" s="1909"/>
      <c r="X261" s="1909"/>
      <c r="Y261" s="1909"/>
      <c r="Z261" s="1909"/>
      <c r="AA261" s="1909"/>
      <c r="AB261" s="1909"/>
      <c r="AC261" s="1909"/>
    </row>
    <row r="262" spans="1:29">
      <c r="A262" s="1909"/>
      <c r="B262" s="1909"/>
      <c r="C262" s="1909"/>
      <c r="D262" s="1909"/>
      <c r="E262" s="1909"/>
      <c r="F262" s="1909"/>
      <c r="G262" s="1909"/>
      <c r="H262" s="1909"/>
      <c r="I262" s="1909"/>
      <c r="J262" s="1909"/>
      <c r="K262" s="1909"/>
      <c r="L262" s="1909"/>
      <c r="M262" s="1909"/>
      <c r="N262" s="1909"/>
      <c r="O262" s="1909"/>
      <c r="P262" s="1909"/>
      <c r="Q262" s="1909"/>
      <c r="R262" s="1909"/>
      <c r="S262" s="1909"/>
      <c r="T262" s="1909"/>
      <c r="U262" s="1909"/>
      <c r="V262" s="1909"/>
      <c r="W262" s="1909"/>
      <c r="X262" s="1909"/>
      <c r="Y262" s="1909"/>
      <c r="Z262" s="1909"/>
      <c r="AA262" s="1909"/>
      <c r="AB262" s="1909"/>
      <c r="AC262" s="1909"/>
    </row>
    <row r="263" spans="1:29">
      <c r="A263" s="1909"/>
      <c r="B263" s="1909"/>
      <c r="C263" s="1909"/>
      <c r="D263" s="1909"/>
      <c r="E263" s="1909"/>
      <c r="F263" s="1909"/>
      <c r="G263" s="1909"/>
      <c r="H263" s="1909"/>
      <c r="I263" s="1909"/>
      <c r="J263" s="1909"/>
      <c r="K263" s="1909"/>
      <c r="L263" s="1909"/>
      <c r="M263" s="1909"/>
      <c r="N263" s="1909"/>
      <c r="O263" s="1909"/>
      <c r="P263" s="1909"/>
      <c r="Q263" s="1909"/>
      <c r="R263" s="1909"/>
      <c r="S263" s="1909"/>
      <c r="T263" s="1909"/>
      <c r="U263" s="1909"/>
      <c r="V263" s="1909"/>
      <c r="W263" s="1909"/>
      <c r="X263" s="1909"/>
      <c r="Y263" s="1909"/>
      <c r="Z263" s="1909"/>
      <c r="AA263" s="1909"/>
      <c r="AB263" s="1909"/>
      <c r="AC263" s="1909"/>
    </row>
    <row r="264" spans="1:29">
      <c r="A264" s="1909"/>
      <c r="B264" s="1909"/>
      <c r="C264" s="1909"/>
      <c r="D264" s="1909"/>
      <c r="E264" s="1909"/>
      <c r="F264" s="1909"/>
      <c r="G264" s="1909"/>
      <c r="H264" s="1909"/>
      <c r="I264" s="1909"/>
      <c r="J264" s="1909"/>
      <c r="K264" s="1909"/>
      <c r="L264" s="1909"/>
      <c r="M264" s="1909"/>
      <c r="N264" s="1909"/>
      <c r="O264" s="1909"/>
      <c r="P264" s="1909"/>
      <c r="Q264" s="1909"/>
      <c r="R264" s="1909"/>
      <c r="S264" s="1909"/>
      <c r="T264" s="1909"/>
      <c r="U264" s="1909"/>
      <c r="V264" s="1909"/>
      <c r="W264" s="1909"/>
      <c r="X264" s="1909"/>
      <c r="Y264" s="1909"/>
      <c r="Z264" s="1909"/>
      <c r="AA264" s="1909"/>
      <c r="AB264" s="1909"/>
      <c r="AC264" s="1909"/>
    </row>
    <row r="265" spans="1:29">
      <c r="A265" s="1909"/>
      <c r="B265" s="1909"/>
      <c r="C265" s="1909"/>
      <c r="D265" s="1909"/>
      <c r="E265" s="1909"/>
      <c r="F265" s="1909"/>
      <c r="G265" s="1909"/>
      <c r="H265" s="1909"/>
      <c r="I265" s="1909"/>
      <c r="J265" s="1909"/>
      <c r="K265" s="1909"/>
      <c r="L265" s="1909"/>
      <c r="M265" s="1909"/>
      <c r="N265" s="1909"/>
      <c r="O265" s="1909"/>
      <c r="P265" s="1909"/>
      <c r="Q265" s="1909"/>
      <c r="R265" s="1909"/>
      <c r="S265" s="1909"/>
      <c r="T265" s="1909"/>
      <c r="U265" s="1909"/>
      <c r="V265" s="1909"/>
      <c r="W265" s="1909"/>
      <c r="X265" s="1909"/>
      <c r="Y265" s="1909"/>
      <c r="Z265" s="1909"/>
      <c r="AA265" s="1909"/>
      <c r="AB265" s="1909"/>
      <c r="AC265" s="1909"/>
    </row>
    <row r="266" spans="1:29">
      <c r="A266" s="1909"/>
      <c r="B266" s="1909"/>
      <c r="C266" s="1909"/>
      <c r="D266" s="1909"/>
      <c r="E266" s="1909"/>
      <c r="F266" s="1909"/>
      <c r="G266" s="1909"/>
      <c r="H266" s="1909"/>
      <c r="I266" s="1909"/>
      <c r="J266" s="1909"/>
      <c r="K266" s="1909"/>
      <c r="L266" s="1909"/>
      <c r="M266" s="1909"/>
      <c r="N266" s="1909"/>
      <c r="O266" s="1909"/>
      <c r="P266" s="1909"/>
      <c r="Q266" s="1909"/>
      <c r="R266" s="1909"/>
      <c r="S266" s="1909"/>
      <c r="T266" s="1909"/>
      <c r="U266" s="1909"/>
      <c r="V266" s="1909"/>
      <c r="W266" s="1909"/>
      <c r="X266" s="1909"/>
      <c r="Y266" s="1909"/>
      <c r="Z266" s="1909"/>
      <c r="AA266" s="1909"/>
      <c r="AB266" s="1909"/>
      <c r="AC266" s="1909"/>
    </row>
    <row r="267" spans="1:29">
      <c r="A267" s="1909"/>
      <c r="B267" s="1909"/>
      <c r="C267" s="1909"/>
      <c r="D267" s="1909"/>
      <c r="E267" s="1909"/>
      <c r="F267" s="1909"/>
      <c r="G267" s="1909"/>
      <c r="H267" s="1909"/>
      <c r="I267" s="1909"/>
      <c r="J267" s="1909"/>
      <c r="K267" s="1909"/>
      <c r="L267" s="1909"/>
      <c r="M267" s="1909"/>
      <c r="N267" s="1909"/>
      <c r="O267" s="1909"/>
      <c r="P267" s="1909"/>
      <c r="Q267" s="1909"/>
      <c r="R267" s="1909"/>
      <c r="S267" s="1909"/>
      <c r="T267" s="1909"/>
      <c r="U267" s="1909"/>
      <c r="V267" s="1909"/>
      <c r="W267" s="1909"/>
      <c r="X267" s="1909"/>
      <c r="Y267" s="1909"/>
      <c r="Z267" s="1909"/>
      <c r="AA267" s="1909"/>
      <c r="AB267" s="1909"/>
      <c r="AC267" s="1909"/>
    </row>
    <row r="268" spans="1:29">
      <c r="A268" s="1909"/>
      <c r="B268" s="1909"/>
      <c r="C268" s="1909"/>
      <c r="D268" s="1909"/>
      <c r="E268" s="1909"/>
      <c r="F268" s="1909"/>
      <c r="G268" s="1909"/>
      <c r="H268" s="1909"/>
      <c r="I268" s="1909"/>
      <c r="J268" s="1909"/>
      <c r="K268" s="1909"/>
      <c r="L268" s="1909"/>
      <c r="M268" s="1909"/>
      <c r="N268" s="1909"/>
      <c r="O268" s="1909"/>
      <c r="P268" s="1909"/>
      <c r="Q268" s="1909"/>
      <c r="R268" s="1909"/>
      <c r="S268" s="1909"/>
      <c r="T268" s="1909"/>
      <c r="U268" s="1909"/>
      <c r="V268" s="1909"/>
      <c r="W268" s="1909"/>
      <c r="X268" s="1909"/>
      <c r="Y268" s="1909"/>
      <c r="Z268" s="1909"/>
      <c r="AA268" s="1909"/>
      <c r="AB268" s="1909"/>
      <c r="AC268" s="1909"/>
    </row>
    <row r="269" spans="1:29">
      <c r="A269" s="1909"/>
      <c r="B269" s="1909"/>
      <c r="C269" s="1909"/>
      <c r="D269" s="1909"/>
      <c r="E269" s="1909"/>
      <c r="F269" s="1909"/>
      <c r="G269" s="1909"/>
      <c r="H269" s="1909"/>
      <c r="I269" s="1909"/>
      <c r="J269" s="1909"/>
      <c r="K269" s="1909"/>
      <c r="L269" s="1909"/>
      <c r="M269" s="1909"/>
      <c r="N269" s="1909"/>
      <c r="O269" s="1909"/>
      <c r="P269" s="1909"/>
      <c r="Q269" s="1909"/>
      <c r="R269" s="1909"/>
      <c r="S269" s="1909"/>
      <c r="T269" s="1909"/>
      <c r="U269" s="1909"/>
      <c r="V269" s="1909"/>
      <c r="W269" s="1909"/>
      <c r="X269" s="1909"/>
      <c r="Y269" s="1909"/>
      <c r="Z269" s="1909"/>
      <c r="AA269" s="1909"/>
      <c r="AB269" s="1909"/>
      <c r="AC269" s="1909"/>
    </row>
    <row r="270" spans="1:29">
      <c r="A270" s="1909"/>
      <c r="B270" s="1909"/>
      <c r="C270" s="1909"/>
      <c r="D270" s="1909"/>
      <c r="E270" s="1909"/>
      <c r="F270" s="1909"/>
      <c r="G270" s="1909"/>
      <c r="H270" s="1909"/>
      <c r="I270" s="1909"/>
      <c r="J270" s="1909"/>
      <c r="K270" s="1909"/>
      <c r="L270" s="1909"/>
      <c r="M270" s="1909"/>
      <c r="N270" s="1909"/>
      <c r="O270" s="1909"/>
      <c r="P270" s="1909"/>
      <c r="Q270" s="1909"/>
      <c r="R270" s="1909"/>
      <c r="S270" s="1909"/>
      <c r="T270" s="1909"/>
      <c r="U270" s="1909"/>
      <c r="V270" s="1909"/>
      <c r="W270" s="1909"/>
      <c r="X270" s="1909"/>
      <c r="Y270" s="1909"/>
      <c r="Z270" s="1909"/>
      <c r="AA270" s="1909"/>
      <c r="AB270" s="1909"/>
      <c r="AC270" s="1909"/>
    </row>
    <row r="271" spans="1:29">
      <c r="A271" s="1909"/>
      <c r="B271" s="1909"/>
      <c r="C271" s="1909"/>
      <c r="D271" s="1909"/>
      <c r="E271" s="1909"/>
      <c r="F271" s="1909"/>
      <c r="G271" s="1909"/>
      <c r="H271" s="1909"/>
      <c r="I271" s="1909"/>
      <c r="J271" s="1909"/>
      <c r="K271" s="1909"/>
      <c r="L271" s="1909"/>
      <c r="M271" s="1909"/>
      <c r="N271" s="1909"/>
      <c r="O271" s="1909"/>
      <c r="P271" s="1909"/>
      <c r="Q271" s="1909"/>
      <c r="R271" s="1909"/>
      <c r="S271" s="1909"/>
      <c r="T271" s="1909"/>
      <c r="U271" s="1909"/>
      <c r="V271" s="1909"/>
      <c r="W271" s="1909"/>
      <c r="X271" s="1909"/>
      <c r="Y271" s="1909"/>
      <c r="Z271" s="1909"/>
      <c r="AA271" s="1909"/>
      <c r="AB271" s="1909"/>
      <c r="AC271" s="1909"/>
    </row>
    <row r="272" spans="1:29">
      <c r="A272" s="1909"/>
      <c r="B272" s="1909"/>
      <c r="C272" s="1909"/>
      <c r="D272" s="1909"/>
      <c r="E272" s="1909"/>
      <c r="F272" s="1909"/>
      <c r="G272" s="1909"/>
      <c r="H272" s="1909"/>
      <c r="I272" s="1909"/>
      <c r="J272" s="1909"/>
      <c r="K272" s="1909"/>
      <c r="L272" s="1909"/>
      <c r="M272" s="1909"/>
      <c r="N272" s="1909"/>
      <c r="O272" s="1909"/>
      <c r="P272" s="1909"/>
      <c r="Q272" s="1909"/>
      <c r="R272" s="1909"/>
      <c r="S272" s="1909"/>
      <c r="T272" s="1909"/>
      <c r="U272" s="1909"/>
      <c r="V272" s="1909"/>
      <c r="W272" s="1909"/>
      <c r="X272" s="1909"/>
      <c r="Y272" s="1909"/>
      <c r="Z272" s="1909"/>
      <c r="AA272" s="1909"/>
      <c r="AB272" s="1909"/>
      <c r="AC272" s="1909"/>
    </row>
    <row r="273" spans="1:29">
      <c r="A273" s="1909"/>
      <c r="B273" s="1909"/>
      <c r="C273" s="1909"/>
      <c r="D273" s="1909"/>
      <c r="E273" s="1909"/>
      <c r="F273" s="1909"/>
      <c r="G273" s="1909"/>
      <c r="H273" s="1909"/>
      <c r="I273" s="1909"/>
      <c r="J273" s="1909"/>
      <c r="K273" s="1909"/>
      <c r="L273" s="1909"/>
      <c r="M273" s="1909"/>
      <c r="N273" s="1909"/>
      <c r="O273" s="1909"/>
      <c r="P273" s="1909"/>
      <c r="Q273" s="1909"/>
      <c r="R273" s="1909"/>
      <c r="S273" s="1909"/>
      <c r="T273" s="1909"/>
      <c r="U273" s="1909"/>
      <c r="V273" s="1909"/>
      <c r="W273" s="1909"/>
      <c r="X273" s="1909"/>
      <c r="Y273" s="1909"/>
      <c r="Z273" s="1909"/>
      <c r="AA273" s="1909"/>
      <c r="AB273" s="1909"/>
      <c r="AC273" s="1909"/>
    </row>
    <row r="274" spans="1:29">
      <c r="A274" s="1909"/>
      <c r="B274" s="1909"/>
      <c r="C274" s="1909"/>
      <c r="D274" s="1909"/>
      <c r="E274" s="1909"/>
      <c r="F274" s="1909"/>
      <c r="G274" s="1909"/>
      <c r="H274" s="1909"/>
      <c r="I274" s="1909"/>
      <c r="J274" s="1909"/>
      <c r="K274" s="1909"/>
      <c r="L274" s="1909"/>
      <c r="M274" s="1909"/>
      <c r="N274" s="1909"/>
      <c r="O274" s="1909"/>
      <c r="P274" s="1909"/>
      <c r="Q274" s="1909"/>
      <c r="R274" s="1909"/>
      <c r="S274" s="1909"/>
      <c r="T274" s="1909"/>
      <c r="U274" s="1909"/>
      <c r="V274" s="1909"/>
      <c r="W274" s="1909"/>
      <c r="X274" s="1909"/>
      <c r="Y274" s="1909"/>
      <c r="Z274" s="1909"/>
      <c r="AA274" s="1909"/>
      <c r="AB274" s="1909"/>
      <c r="AC274" s="1909"/>
    </row>
    <row r="275" spans="1:29">
      <c r="A275" s="1909"/>
      <c r="B275" s="1909"/>
      <c r="C275" s="1909"/>
      <c r="D275" s="1909"/>
      <c r="E275" s="1909"/>
      <c r="F275" s="1909"/>
      <c r="G275" s="1909"/>
      <c r="H275" s="1909"/>
      <c r="I275" s="1909"/>
      <c r="J275" s="1909"/>
      <c r="K275" s="1909"/>
      <c r="L275" s="1909"/>
      <c r="M275" s="1909"/>
      <c r="N275" s="1909"/>
      <c r="O275" s="1909"/>
      <c r="P275" s="1909"/>
      <c r="Q275" s="1909"/>
      <c r="R275" s="1909"/>
      <c r="S275" s="1909"/>
      <c r="T275" s="1909"/>
      <c r="U275" s="1909"/>
      <c r="V275" s="1909"/>
      <c r="W275" s="1909"/>
      <c r="X275" s="1909"/>
      <c r="Y275" s="1909"/>
      <c r="Z275" s="1909"/>
      <c r="AA275" s="1909"/>
      <c r="AB275" s="1909"/>
      <c r="AC275" s="1909"/>
    </row>
    <row r="276" spans="1:29">
      <c r="A276" s="1909"/>
      <c r="B276" s="1909"/>
      <c r="C276" s="1909"/>
      <c r="D276" s="1909"/>
      <c r="E276" s="1909"/>
      <c r="F276" s="1909"/>
      <c r="G276" s="1909"/>
      <c r="H276" s="1909"/>
      <c r="I276" s="1909"/>
      <c r="J276" s="1909"/>
      <c r="K276" s="1909"/>
      <c r="L276" s="1909"/>
      <c r="M276" s="1909"/>
      <c r="N276" s="1909"/>
      <c r="O276" s="1909"/>
      <c r="P276" s="1909"/>
      <c r="Q276" s="1909"/>
      <c r="R276" s="1909"/>
      <c r="S276" s="1909"/>
      <c r="T276" s="1909"/>
      <c r="U276" s="1909"/>
      <c r="V276" s="1909"/>
      <c r="W276" s="1909"/>
      <c r="X276" s="1909"/>
      <c r="Y276" s="1909"/>
      <c r="Z276" s="1909"/>
      <c r="AA276" s="1909"/>
      <c r="AB276" s="1909"/>
      <c r="AC276" s="1909"/>
    </row>
    <row r="277" spans="1:29">
      <c r="A277" s="1909"/>
      <c r="B277" s="1909"/>
      <c r="C277" s="1909"/>
      <c r="D277" s="1909"/>
      <c r="E277" s="1909"/>
      <c r="F277" s="1909"/>
      <c r="G277" s="1909"/>
      <c r="H277" s="1909"/>
      <c r="I277" s="1909"/>
      <c r="J277" s="1909"/>
      <c r="K277" s="1909"/>
      <c r="L277" s="1909"/>
      <c r="M277" s="1909"/>
      <c r="N277" s="1909"/>
      <c r="O277" s="1909"/>
      <c r="P277" s="1909"/>
      <c r="Q277" s="1909"/>
      <c r="R277" s="1909"/>
      <c r="S277" s="1909"/>
      <c r="T277" s="1909"/>
      <c r="U277" s="1909"/>
      <c r="V277" s="1909"/>
      <c r="W277" s="1909"/>
      <c r="X277" s="1909"/>
      <c r="Y277" s="1909"/>
      <c r="Z277" s="1909"/>
      <c r="AA277" s="1909"/>
      <c r="AB277" s="1909"/>
      <c r="AC277" s="1909"/>
    </row>
    <row r="278" spans="1:29">
      <c r="A278" s="1909"/>
      <c r="B278" s="1909"/>
      <c r="C278" s="1909"/>
      <c r="D278" s="1909"/>
      <c r="E278" s="1909"/>
      <c r="F278" s="1909"/>
      <c r="G278" s="1909"/>
      <c r="H278" s="1909"/>
      <c r="I278" s="1909"/>
      <c r="J278" s="1909"/>
      <c r="K278" s="1909"/>
      <c r="L278" s="1909"/>
      <c r="M278" s="1909"/>
      <c r="N278" s="1909"/>
      <c r="O278" s="1909"/>
      <c r="P278" s="1909"/>
      <c r="Q278" s="1909"/>
      <c r="R278" s="1909"/>
      <c r="S278" s="1909"/>
      <c r="T278" s="1909"/>
      <c r="U278" s="1909"/>
      <c r="V278" s="1909"/>
      <c r="W278" s="1909"/>
      <c r="X278" s="1909"/>
      <c r="Y278" s="1909"/>
      <c r="Z278" s="1909"/>
      <c r="AA278" s="1909"/>
      <c r="AB278" s="1909"/>
      <c r="AC278" s="1909"/>
    </row>
    <row r="279" spans="1:29">
      <c r="A279" s="1909"/>
      <c r="B279" s="1909"/>
      <c r="C279" s="1909"/>
      <c r="D279" s="1909"/>
      <c r="E279" s="1909"/>
      <c r="F279" s="1909"/>
      <c r="G279" s="1909"/>
      <c r="H279" s="1909"/>
      <c r="I279" s="1909"/>
      <c r="J279" s="1909"/>
      <c r="K279" s="1909"/>
      <c r="L279" s="1909"/>
      <c r="M279" s="1909"/>
      <c r="N279" s="1909"/>
      <c r="O279" s="1909"/>
      <c r="P279" s="1909"/>
      <c r="Q279" s="1909"/>
      <c r="R279" s="1909"/>
      <c r="S279" s="1909"/>
      <c r="T279" s="1909"/>
      <c r="U279" s="1909"/>
      <c r="V279" s="1909"/>
      <c r="W279" s="1909"/>
      <c r="X279" s="1909"/>
      <c r="Y279" s="1909"/>
      <c r="Z279" s="1909"/>
      <c r="AA279" s="1909"/>
      <c r="AB279" s="1909"/>
      <c r="AC279" s="1909"/>
    </row>
    <row r="280" spans="1:29">
      <c r="A280" s="1909"/>
      <c r="B280" s="1909"/>
      <c r="C280" s="1909"/>
      <c r="D280" s="1909"/>
      <c r="E280" s="1909"/>
      <c r="F280" s="1909"/>
      <c r="G280" s="1909"/>
      <c r="H280" s="1909"/>
      <c r="I280" s="1909"/>
      <c r="J280" s="1909"/>
      <c r="K280" s="1909"/>
      <c r="L280" s="1909"/>
      <c r="M280" s="1909"/>
      <c r="N280" s="1909"/>
      <c r="O280" s="1909"/>
      <c r="P280" s="1909"/>
      <c r="Q280" s="1909"/>
      <c r="R280" s="1909"/>
      <c r="S280" s="1909"/>
      <c r="T280" s="1909"/>
      <c r="U280" s="1909"/>
      <c r="V280" s="1909"/>
      <c r="W280" s="1909"/>
      <c r="X280" s="1909"/>
      <c r="Y280" s="1909"/>
      <c r="Z280" s="1909"/>
      <c r="AA280" s="1909"/>
      <c r="AB280" s="1909"/>
      <c r="AC280" s="1909"/>
    </row>
    <row r="281" spans="1:29">
      <c r="A281" s="1909"/>
      <c r="B281" s="1909"/>
      <c r="C281" s="1909"/>
      <c r="D281" s="1909"/>
      <c r="E281" s="1909"/>
      <c r="F281" s="1909"/>
      <c r="G281" s="1909"/>
      <c r="H281" s="1909"/>
      <c r="I281" s="1909"/>
      <c r="J281" s="1909"/>
      <c r="K281" s="1909"/>
      <c r="L281" s="1909"/>
      <c r="M281" s="1909"/>
      <c r="N281" s="1909"/>
      <c r="O281" s="1909"/>
      <c r="P281" s="1909"/>
      <c r="Q281" s="1909"/>
      <c r="R281" s="1909"/>
      <c r="S281" s="1909"/>
      <c r="T281" s="1909"/>
      <c r="U281" s="1909"/>
      <c r="V281" s="1909"/>
      <c r="W281" s="1909"/>
      <c r="X281" s="1909"/>
      <c r="Y281" s="1909"/>
      <c r="Z281" s="1909"/>
      <c r="AA281" s="1909"/>
      <c r="AB281" s="1909"/>
      <c r="AC281" s="1909"/>
    </row>
    <row r="282" spans="1:29">
      <c r="A282" s="1909"/>
      <c r="B282" s="1909"/>
      <c r="C282" s="1909"/>
      <c r="D282" s="1909"/>
      <c r="E282" s="1909"/>
      <c r="F282" s="1909"/>
      <c r="G282" s="1909"/>
      <c r="H282" s="1909"/>
      <c r="I282" s="1909"/>
      <c r="J282" s="1909"/>
      <c r="K282" s="1909"/>
      <c r="L282" s="1909"/>
      <c r="M282" s="1909"/>
      <c r="N282" s="1909"/>
      <c r="O282" s="1909"/>
      <c r="P282" s="1909"/>
      <c r="Q282" s="1909"/>
      <c r="R282" s="1909"/>
      <c r="S282" s="1909"/>
      <c r="T282" s="1909"/>
      <c r="U282" s="1909"/>
      <c r="V282" s="1909"/>
      <c r="W282" s="1909"/>
      <c r="X282" s="1909"/>
      <c r="Y282" s="1909"/>
      <c r="Z282" s="1909"/>
      <c r="AA282" s="1909"/>
      <c r="AB282" s="1909"/>
      <c r="AC282" s="1909"/>
    </row>
    <row r="283" spans="1:29">
      <c r="A283" s="1909"/>
      <c r="B283" s="1909"/>
      <c r="C283" s="1909"/>
      <c r="D283" s="1909"/>
      <c r="E283" s="1909"/>
      <c r="F283" s="1909"/>
      <c r="G283" s="1909"/>
      <c r="H283" s="1909"/>
      <c r="I283" s="1909"/>
      <c r="J283" s="1909"/>
      <c r="K283" s="1909"/>
      <c r="L283" s="1909"/>
      <c r="M283" s="1909"/>
      <c r="N283" s="1909"/>
      <c r="O283" s="1909"/>
      <c r="P283" s="1909"/>
      <c r="Q283" s="1909"/>
      <c r="R283" s="1909"/>
      <c r="S283" s="1909"/>
      <c r="T283" s="1909"/>
      <c r="U283" s="1909"/>
      <c r="V283" s="1909"/>
      <c r="W283" s="1909"/>
      <c r="X283" s="1909"/>
      <c r="Y283" s="1909"/>
      <c r="Z283" s="1909"/>
      <c r="AA283" s="1909"/>
      <c r="AB283" s="1909"/>
      <c r="AC283" s="1909"/>
    </row>
    <row r="284" spans="1:29">
      <c r="A284" s="1909"/>
      <c r="B284" s="1909"/>
      <c r="C284" s="1909"/>
      <c r="D284" s="1909"/>
      <c r="E284" s="1909"/>
      <c r="F284" s="1909"/>
      <c r="G284" s="1909"/>
      <c r="H284" s="1909"/>
      <c r="I284" s="1909"/>
      <c r="J284" s="1909"/>
      <c r="K284" s="1909"/>
      <c r="L284" s="1909"/>
      <c r="M284" s="1909"/>
      <c r="N284" s="1909"/>
      <c r="O284" s="1909"/>
      <c r="P284" s="1909"/>
      <c r="Q284" s="1909"/>
      <c r="R284" s="1909"/>
      <c r="S284" s="1909"/>
      <c r="T284" s="1909"/>
      <c r="U284" s="1909"/>
      <c r="V284" s="1909"/>
      <c r="W284" s="1909"/>
      <c r="X284" s="1909"/>
      <c r="Y284" s="1909"/>
      <c r="Z284" s="1909"/>
      <c r="AA284" s="1909"/>
      <c r="AB284" s="1909"/>
      <c r="AC284" s="1909"/>
    </row>
    <row r="285" spans="1:29">
      <c r="A285" s="1909"/>
      <c r="B285" s="1909"/>
      <c r="C285" s="1909"/>
      <c r="D285" s="1909"/>
      <c r="E285" s="1909"/>
      <c r="F285" s="1909"/>
      <c r="G285" s="1909"/>
      <c r="H285" s="1909"/>
      <c r="I285" s="1909"/>
      <c r="J285" s="1909"/>
      <c r="K285" s="1909"/>
      <c r="L285" s="1909"/>
      <c r="M285" s="1909"/>
      <c r="N285" s="1909"/>
      <c r="O285" s="1909"/>
      <c r="P285" s="1909"/>
      <c r="Q285" s="1909"/>
      <c r="R285" s="1909"/>
      <c r="S285" s="1909"/>
      <c r="T285" s="1909"/>
      <c r="U285" s="1909"/>
      <c r="V285" s="1909"/>
      <c r="W285" s="1909"/>
      <c r="X285" s="1909"/>
      <c r="Y285" s="1909"/>
      <c r="Z285" s="1909"/>
      <c r="AA285" s="1909"/>
      <c r="AB285" s="1909"/>
      <c r="AC285" s="1909"/>
    </row>
    <row r="286" spans="1:29">
      <c r="A286" s="1909"/>
      <c r="B286" s="1909"/>
      <c r="C286" s="1909"/>
      <c r="D286" s="1909"/>
      <c r="E286" s="1909"/>
      <c r="F286" s="1909"/>
      <c r="G286" s="1909"/>
      <c r="H286" s="1909"/>
      <c r="I286" s="1909"/>
      <c r="J286" s="1909"/>
      <c r="K286" s="1909"/>
      <c r="L286" s="1909"/>
      <c r="M286" s="1909"/>
      <c r="N286" s="1909"/>
      <c r="O286" s="1909"/>
      <c r="P286" s="1909"/>
      <c r="Q286" s="1909"/>
      <c r="R286" s="1909"/>
      <c r="S286" s="1909"/>
      <c r="T286" s="1909"/>
      <c r="U286" s="1909"/>
      <c r="V286" s="1909"/>
      <c r="W286" s="1909"/>
      <c r="X286" s="1909"/>
      <c r="Y286" s="1909"/>
      <c r="Z286" s="1909"/>
      <c r="AA286" s="1909"/>
      <c r="AB286" s="1909"/>
      <c r="AC286" s="1909"/>
    </row>
    <row r="287" spans="1:29">
      <c r="A287" s="1909"/>
      <c r="B287" s="1909"/>
      <c r="C287" s="1909"/>
      <c r="D287" s="1909"/>
      <c r="E287" s="1909"/>
      <c r="F287" s="1909"/>
      <c r="G287" s="1909"/>
      <c r="H287" s="1909"/>
      <c r="I287" s="1909"/>
      <c r="J287" s="1909"/>
      <c r="K287" s="1909"/>
      <c r="L287" s="1909"/>
      <c r="M287" s="1909"/>
      <c r="N287" s="1909"/>
      <c r="O287" s="1909"/>
      <c r="P287" s="1909"/>
      <c r="Q287" s="1909"/>
      <c r="R287" s="1909"/>
      <c r="S287" s="1909"/>
      <c r="T287" s="1909"/>
      <c r="U287" s="1909"/>
      <c r="V287" s="1909"/>
      <c r="W287" s="1909"/>
      <c r="X287" s="1909"/>
      <c r="Y287" s="1909"/>
      <c r="Z287" s="1909"/>
      <c r="AA287" s="1909"/>
      <c r="AB287" s="1909"/>
      <c r="AC287" s="1909"/>
    </row>
    <row r="288" spans="1:29">
      <c r="A288" s="1909"/>
      <c r="B288" s="1909"/>
      <c r="C288" s="1909"/>
      <c r="D288" s="1909"/>
      <c r="E288" s="1909"/>
      <c r="F288" s="1909"/>
      <c r="G288" s="1909"/>
      <c r="H288" s="1909"/>
      <c r="I288" s="1909"/>
      <c r="J288" s="1909"/>
      <c r="K288" s="1909"/>
      <c r="L288" s="1909"/>
      <c r="M288" s="1909"/>
      <c r="N288" s="1909"/>
      <c r="O288" s="1909"/>
      <c r="P288" s="1909"/>
      <c r="Q288" s="1909"/>
      <c r="R288" s="1909"/>
      <c r="S288" s="1909"/>
      <c r="T288" s="1909"/>
      <c r="U288" s="1909"/>
      <c r="V288" s="1909"/>
      <c r="W288" s="1909"/>
      <c r="X288" s="1909"/>
      <c r="Y288" s="1909"/>
      <c r="Z288" s="1909"/>
      <c r="AA288" s="1909"/>
      <c r="AB288" s="1909"/>
      <c r="AC288" s="1909"/>
    </row>
    <row r="289" spans="1:29">
      <c r="A289" s="1909"/>
      <c r="B289" s="1909"/>
      <c r="C289" s="1909"/>
      <c r="D289" s="1909"/>
      <c r="E289" s="1909"/>
      <c r="F289" s="1909"/>
      <c r="G289" s="1909"/>
      <c r="H289" s="1909"/>
      <c r="I289" s="1909"/>
      <c r="J289" s="1909"/>
      <c r="K289" s="1909"/>
      <c r="L289" s="1909"/>
      <c r="M289" s="1909"/>
      <c r="N289" s="1909"/>
      <c r="O289" s="1909"/>
      <c r="P289" s="1909"/>
      <c r="Q289" s="1909"/>
      <c r="R289" s="1909"/>
      <c r="S289" s="1909"/>
      <c r="T289" s="1909"/>
      <c r="U289" s="1909"/>
      <c r="V289" s="1909"/>
      <c r="W289" s="1909"/>
      <c r="X289" s="1909"/>
      <c r="Y289" s="1909"/>
      <c r="Z289" s="1909"/>
      <c r="AA289" s="1909"/>
      <c r="AB289" s="1909"/>
      <c r="AC289" s="1909"/>
    </row>
    <row r="290" spans="1:29">
      <c r="A290" s="1909"/>
      <c r="B290" s="1909"/>
      <c r="C290" s="1909"/>
      <c r="D290" s="1909"/>
      <c r="E290" s="1909"/>
      <c r="F290" s="1909"/>
      <c r="G290" s="1909"/>
      <c r="H290" s="1909"/>
      <c r="I290" s="1909"/>
      <c r="J290" s="1909"/>
      <c r="K290" s="1909"/>
      <c r="L290" s="1909"/>
      <c r="M290" s="1909"/>
      <c r="N290" s="1909"/>
      <c r="O290" s="1909"/>
      <c r="P290" s="1909"/>
      <c r="Q290" s="1909"/>
      <c r="R290" s="1909"/>
      <c r="S290" s="1909"/>
      <c r="T290" s="1909"/>
      <c r="U290" s="1909"/>
      <c r="V290" s="1909"/>
      <c r="W290" s="1909"/>
      <c r="X290" s="1909"/>
      <c r="Y290" s="1909"/>
      <c r="Z290" s="1909"/>
      <c r="AA290" s="1909"/>
      <c r="AB290" s="1909"/>
      <c r="AC290" s="1909"/>
    </row>
    <row r="291" spans="1:29">
      <c r="A291" s="1909"/>
      <c r="B291" s="1909"/>
      <c r="C291" s="1909"/>
      <c r="D291" s="1909"/>
      <c r="E291" s="1909"/>
      <c r="F291" s="1909"/>
      <c r="G291" s="1909"/>
      <c r="H291" s="1909"/>
      <c r="I291" s="1909"/>
      <c r="J291" s="1909"/>
      <c r="K291" s="1909"/>
      <c r="L291" s="1909"/>
      <c r="M291" s="1909"/>
      <c r="N291" s="1909"/>
      <c r="O291" s="1909"/>
      <c r="P291" s="1909"/>
      <c r="Q291" s="1909"/>
      <c r="R291" s="1909"/>
      <c r="S291" s="1909"/>
      <c r="T291" s="1909"/>
      <c r="U291" s="1909"/>
      <c r="V291" s="1909"/>
      <c r="W291" s="1909"/>
      <c r="X291" s="1909"/>
      <c r="Y291" s="1909"/>
      <c r="Z291" s="1909"/>
      <c r="AA291" s="1909"/>
      <c r="AB291" s="1909"/>
      <c r="AC291" s="1909"/>
    </row>
    <row r="292" spans="1:29">
      <c r="A292" s="1909"/>
      <c r="B292" s="1909"/>
      <c r="C292" s="1909"/>
      <c r="D292" s="1909"/>
      <c r="E292" s="1909"/>
      <c r="F292" s="1909"/>
      <c r="G292" s="1909"/>
      <c r="H292" s="1909"/>
      <c r="I292" s="1909"/>
      <c r="J292" s="1909"/>
      <c r="K292" s="1909"/>
      <c r="L292" s="1909"/>
      <c r="M292" s="1909"/>
      <c r="N292" s="1909"/>
      <c r="O292" s="1909"/>
      <c r="P292" s="1909"/>
      <c r="Q292" s="1909"/>
      <c r="R292" s="1909"/>
      <c r="S292" s="1909"/>
      <c r="T292" s="1909"/>
      <c r="U292" s="1909"/>
      <c r="V292" s="1909"/>
      <c r="W292" s="1909"/>
      <c r="X292" s="1909"/>
      <c r="Y292" s="1909"/>
      <c r="Z292" s="1909"/>
      <c r="AA292" s="1909"/>
      <c r="AB292" s="1909"/>
      <c r="AC292" s="1909"/>
    </row>
    <row r="293" spans="1:29">
      <c r="A293" s="1909"/>
      <c r="B293" s="1909"/>
      <c r="C293" s="1909"/>
      <c r="D293" s="1909"/>
      <c r="E293" s="1909"/>
      <c r="F293" s="1909"/>
      <c r="G293" s="1909"/>
      <c r="H293" s="1909"/>
      <c r="I293" s="1909"/>
      <c r="J293" s="1909"/>
      <c r="K293" s="1909"/>
      <c r="L293" s="1909"/>
      <c r="M293" s="1909"/>
      <c r="N293" s="1909"/>
      <c r="O293" s="1909"/>
      <c r="P293" s="1909"/>
      <c r="Q293" s="1909"/>
      <c r="R293" s="1909"/>
      <c r="S293" s="1909"/>
      <c r="T293" s="1909"/>
      <c r="U293" s="1909"/>
      <c r="V293" s="1909"/>
      <c r="W293" s="1909"/>
      <c r="X293" s="1909"/>
      <c r="Y293" s="1909"/>
      <c r="Z293" s="1909"/>
      <c r="AA293" s="1909"/>
      <c r="AB293" s="1909"/>
      <c r="AC293" s="1909"/>
    </row>
    <row r="294" spans="1:29">
      <c r="A294" s="1909"/>
      <c r="B294" s="1909"/>
      <c r="C294" s="1909"/>
      <c r="D294" s="1909"/>
      <c r="E294" s="1909"/>
      <c r="F294" s="1909"/>
      <c r="G294" s="1909"/>
      <c r="H294" s="1909"/>
      <c r="I294" s="1909"/>
      <c r="J294" s="1909"/>
      <c r="K294" s="1909"/>
      <c r="L294" s="1909"/>
      <c r="M294" s="1909"/>
      <c r="N294" s="1909"/>
      <c r="O294" s="1909"/>
      <c r="P294" s="1909"/>
      <c r="Q294" s="1909"/>
      <c r="R294" s="1909"/>
      <c r="S294" s="1909"/>
      <c r="T294" s="1909"/>
      <c r="U294" s="1909"/>
      <c r="V294" s="1909"/>
      <c r="W294" s="1909"/>
      <c r="X294" s="1909"/>
      <c r="Y294" s="1909"/>
      <c r="Z294" s="1909"/>
      <c r="AA294" s="1909"/>
      <c r="AB294" s="1909"/>
      <c r="AC294" s="1909"/>
    </row>
    <row r="295" spans="1:29">
      <c r="A295" s="1909"/>
      <c r="B295" s="1909"/>
      <c r="C295" s="1909"/>
      <c r="D295" s="1909"/>
      <c r="E295" s="1909"/>
      <c r="F295" s="1909"/>
      <c r="G295" s="1909"/>
      <c r="H295" s="1909"/>
      <c r="I295" s="1909"/>
      <c r="J295" s="1909"/>
      <c r="K295" s="1909"/>
      <c r="L295" s="1909"/>
      <c r="M295" s="1909"/>
      <c r="N295" s="1909"/>
      <c r="O295" s="1909"/>
      <c r="P295" s="1909"/>
      <c r="Q295" s="1909"/>
      <c r="R295" s="1909"/>
      <c r="S295" s="1909"/>
      <c r="T295" s="1909"/>
      <c r="U295" s="1909"/>
      <c r="V295" s="1909"/>
      <c r="W295" s="1909"/>
      <c r="X295" s="1909"/>
      <c r="Y295" s="1909"/>
      <c r="Z295" s="1909"/>
      <c r="AA295" s="1909"/>
      <c r="AB295" s="1909"/>
      <c r="AC295" s="1909"/>
    </row>
    <row r="296" spans="1:29">
      <c r="A296" s="1909"/>
      <c r="B296" s="1909"/>
      <c r="C296" s="1909"/>
      <c r="D296" s="1909"/>
      <c r="E296" s="1909"/>
      <c r="F296" s="1909"/>
      <c r="G296" s="1909"/>
      <c r="H296" s="1909"/>
      <c r="I296" s="1909"/>
      <c r="J296" s="1909"/>
      <c r="K296" s="1909"/>
      <c r="L296" s="1909"/>
      <c r="M296" s="1909"/>
      <c r="N296" s="1909"/>
      <c r="O296" s="1909"/>
      <c r="P296" s="1909"/>
      <c r="Q296" s="1909"/>
      <c r="R296" s="1909"/>
      <c r="S296" s="1909"/>
      <c r="T296" s="1909"/>
      <c r="U296" s="1909"/>
      <c r="V296" s="1909"/>
      <c r="W296" s="1909"/>
      <c r="X296" s="1909"/>
      <c r="Y296" s="1909"/>
      <c r="Z296" s="1909"/>
      <c r="AA296" s="1909"/>
      <c r="AB296" s="1909"/>
      <c r="AC296" s="1909"/>
    </row>
    <row r="297" spans="1:29">
      <c r="A297" s="1909"/>
      <c r="B297" s="1909"/>
      <c r="C297" s="1909"/>
      <c r="D297" s="1909"/>
      <c r="E297" s="1909"/>
      <c r="F297" s="1909"/>
      <c r="G297" s="1909"/>
      <c r="H297" s="1909"/>
      <c r="I297" s="1909"/>
      <c r="J297" s="1909"/>
      <c r="K297" s="1909"/>
      <c r="L297" s="1909"/>
      <c r="M297" s="1909"/>
      <c r="N297" s="1909"/>
      <c r="O297" s="1909"/>
      <c r="P297" s="1909"/>
      <c r="Q297" s="1909"/>
      <c r="R297" s="1909"/>
      <c r="S297" s="1909"/>
      <c r="T297" s="1909"/>
      <c r="U297" s="1909"/>
      <c r="V297" s="1909"/>
      <c r="W297" s="1909"/>
      <c r="X297" s="1909"/>
      <c r="Y297" s="1909"/>
      <c r="Z297" s="1909"/>
      <c r="AA297" s="1909"/>
      <c r="AB297" s="1909"/>
      <c r="AC297" s="1909"/>
    </row>
    <row r="298" spans="1:29">
      <c r="A298" s="1909"/>
      <c r="B298" s="1909"/>
      <c r="C298" s="1909"/>
      <c r="D298" s="1909"/>
      <c r="E298" s="1909"/>
      <c r="F298" s="1909"/>
      <c r="G298" s="1909"/>
      <c r="H298" s="1909"/>
      <c r="I298" s="1909"/>
      <c r="J298" s="1909"/>
      <c r="K298" s="1909"/>
      <c r="L298" s="1909"/>
      <c r="M298" s="1909"/>
      <c r="N298" s="1909"/>
      <c r="O298" s="1909"/>
      <c r="P298" s="1909"/>
      <c r="Q298" s="1909"/>
      <c r="R298" s="1909"/>
      <c r="S298" s="1909"/>
      <c r="T298" s="1909"/>
      <c r="U298" s="1909"/>
      <c r="V298" s="1909"/>
      <c r="W298" s="1909"/>
      <c r="X298" s="1909"/>
      <c r="Y298" s="1909"/>
      <c r="Z298" s="1909"/>
      <c r="AA298" s="1909"/>
      <c r="AB298" s="1909"/>
      <c r="AC298" s="1909"/>
    </row>
    <row r="299" spans="1:29">
      <c r="A299" s="1909"/>
      <c r="B299" s="1909"/>
      <c r="C299" s="1909"/>
      <c r="D299" s="1909"/>
      <c r="E299" s="1909"/>
      <c r="F299" s="1909"/>
      <c r="G299" s="1909"/>
      <c r="H299" s="1909"/>
      <c r="I299" s="1909"/>
      <c r="J299" s="1909"/>
      <c r="K299" s="1909"/>
      <c r="L299" s="1909"/>
      <c r="M299" s="1909"/>
      <c r="N299" s="1909"/>
      <c r="O299" s="1909"/>
      <c r="P299" s="1909"/>
      <c r="Q299" s="1909"/>
      <c r="R299" s="1909"/>
      <c r="S299" s="1909"/>
      <c r="T299" s="1909"/>
      <c r="U299" s="1909"/>
      <c r="V299" s="1909"/>
      <c r="W299" s="1909"/>
      <c r="X299" s="1909"/>
      <c r="Y299" s="1909"/>
      <c r="Z299" s="1909"/>
      <c r="AA299" s="1909"/>
      <c r="AB299" s="1909"/>
      <c r="AC299" s="1909"/>
    </row>
    <row r="300" spans="1:29">
      <c r="A300" s="1909"/>
      <c r="B300" s="1909"/>
      <c r="C300" s="1909"/>
      <c r="D300" s="1909"/>
      <c r="E300" s="1909"/>
      <c r="F300" s="1909"/>
      <c r="G300" s="1909"/>
      <c r="H300" s="1909"/>
      <c r="I300" s="1909"/>
      <c r="J300" s="1909"/>
      <c r="K300" s="1909"/>
      <c r="L300" s="1909"/>
      <c r="M300" s="1909"/>
      <c r="N300" s="1909"/>
      <c r="O300" s="1909"/>
      <c r="P300" s="1909"/>
      <c r="Q300" s="1909"/>
      <c r="R300" s="1909"/>
      <c r="S300" s="1909"/>
      <c r="T300" s="1909"/>
      <c r="U300" s="1909"/>
      <c r="V300" s="1909"/>
      <c r="W300" s="1909"/>
      <c r="X300" s="1909"/>
      <c r="Y300" s="1909"/>
      <c r="Z300" s="1909"/>
      <c r="AA300" s="1909"/>
      <c r="AB300" s="1909"/>
      <c r="AC300" s="1909"/>
    </row>
    <row r="301" spans="1:29">
      <c r="A301" s="1909"/>
      <c r="B301" s="1909"/>
      <c r="C301" s="1909"/>
      <c r="D301" s="1909"/>
      <c r="E301" s="1909"/>
      <c r="F301" s="1909"/>
      <c r="G301" s="1909"/>
      <c r="H301" s="1909"/>
      <c r="I301" s="1909"/>
      <c r="J301" s="1909"/>
      <c r="K301" s="1909"/>
      <c r="L301" s="1909"/>
      <c r="M301" s="1909"/>
      <c r="N301" s="1909"/>
      <c r="O301" s="1909"/>
      <c r="P301" s="1909"/>
      <c r="Q301" s="1909"/>
      <c r="R301" s="1909"/>
      <c r="S301" s="1909"/>
      <c r="T301" s="1909"/>
      <c r="U301" s="1909"/>
      <c r="V301" s="1909"/>
      <c r="W301" s="1909"/>
      <c r="X301" s="1909"/>
      <c r="Y301" s="1909"/>
      <c r="Z301" s="1909"/>
      <c r="AA301" s="1909"/>
      <c r="AB301" s="1909"/>
      <c r="AC301" s="1909"/>
    </row>
    <row r="302" spans="1:29">
      <c r="A302" s="1909"/>
      <c r="B302" s="1909"/>
      <c r="C302" s="1909"/>
      <c r="D302" s="1909"/>
      <c r="E302" s="1909"/>
      <c r="F302" s="1909"/>
      <c r="G302" s="1909"/>
      <c r="H302" s="1909"/>
      <c r="I302" s="1909"/>
      <c r="J302" s="1909"/>
      <c r="K302" s="1909"/>
      <c r="L302" s="1909"/>
      <c r="M302" s="1909"/>
      <c r="N302" s="1909"/>
      <c r="O302" s="1909"/>
      <c r="P302" s="1909"/>
      <c r="Q302" s="1909"/>
      <c r="R302" s="1909"/>
      <c r="S302" s="1909"/>
      <c r="T302" s="1909"/>
      <c r="U302" s="1909"/>
      <c r="V302" s="1909"/>
      <c r="W302" s="1909"/>
      <c r="X302" s="1909"/>
      <c r="Y302" s="1909"/>
      <c r="Z302" s="1909"/>
      <c r="AA302" s="1909"/>
      <c r="AB302" s="1909"/>
      <c r="AC302" s="1909"/>
    </row>
    <row r="303" spans="1:29">
      <c r="A303" s="1909"/>
      <c r="B303" s="1909"/>
      <c r="C303" s="1909"/>
      <c r="D303" s="1909"/>
      <c r="E303" s="1909"/>
      <c r="F303" s="1909"/>
      <c r="G303" s="1909"/>
      <c r="H303" s="1909"/>
      <c r="I303" s="1909"/>
      <c r="J303" s="1909"/>
      <c r="K303" s="1909"/>
      <c r="L303" s="1909"/>
      <c r="M303" s="1909"/>
      <c r="N303" s="1909"/>
      <c r="O303" s="1909"/>
      <c r="P303" s="1909"/>
      <c r="Q303" s="1909"/>
      <c r="R303" s="1909"/>
      <c r="S303" s="1909"/>
      <c r="T303" s="1909"/>
      <c r="U303" s="1909"/>
      <c r="V303" s="1909"/>
      <c r="W303" s="1909"/>
      <c r="X303" s="1909"/>
      <c r="Y303" s="1909"/>
      <c r="Z303" s="1909"/>
      <c r="AA303" s="1909"/>
      <c r="AB303" s="1909"/>
      <c r="AC303" s="1909"/>
    </row>
    <row r="304" spans="1:29">
      <c r="A304" s="1909"/>
      <c r="B304" s="1909"/>
      <c r="C304" s="1909"/>
      <c r="D304" s="1909"/>
      <c r="E304" s="1909"/>
      <c r="F304" s="1909"/>
      <c r="G304" s="1909"/>
      <c r="H304" s="1909"/>
      <c r="I304" s="1909"/>
      <c r="J304" s="1909"/>
      <c r="K304" s="1909"/>
      <c r="L304" s="1909"/>
      <c r="M304" s="1909"/>
      <c r="N304" s="1909"/>
      <c r="O304" s="1909"/>
      <c r="P304" s="1909"/>
      <c r="Q304" s="1909"/>
      <c r="R304" s="1909"/>
      <c r="S304" s="1909"/>
      <c r="T304" s="1909"/>
      <c r="U304" s="1909"/>
      <c r="V304" s="1909"/>
      <c r="W304" s="1909"/>
      <c r="X304" s="1909"/>
      <c r="Y304" s="1909"/>
      <c r="Z304" s="1909"/>
      <c r="AA304" s="1909"/>
      <c r="AB304" s="1909"/>
      <c r="AC304" s="1909"/>
    </row>
    <row r="305" spans="1:29">
      <c r="A305" s="1909"/>
      <c r="B305" s="1909"/>
      <c r="C305" s="1909"/>
      <c r="D305" s="1909"/>
      <c r="E305" s="1909"/>
      <c r="F305" s="1909"/>
      <c r="G305" s="1909"/>
      <c r="H305" s="1909"/>
      <c r="I305" s="1909"/>
      <c r="J305" s="1909"/>
      <c r="K305" s="1909"/>
      <c r="L305" s="1909"/>
      <c r="M305" s="1909"/>
      <c r="N305" s="1909"/>
      <c r="O305" s="1909"/>
      <c r="P305" s="1909"/>
      <c r="Q305" s="1909"/>
      <c r="R305" s="1909"/>
      <c r="S305" s="1909"/>
      <c r="T305" s="1909"/>
      <c r="U305" s="1909"/>
      <c r="V305" s="1909"/>
      <c r="W305" s="1909"/>
      <c r="X305" s="1909"/>
      <c r="Y305" s="1909"/>
      <c r="Z305" s="1909"/>
      <c r="AA305" s="1909"/>
      <c r="AB305" s="1909"/>
      <c r="AC305" s="1909"/>
    </row>
    <row r="306" spans="1:29">
      <c r="A306" s="1909"/>
      <c r="B306" s="1909"/>
      <c r="C306" s="1909"/>
      <c r="D306" s="1909"/>
      <c r="E306" s="1909"/>
      <c r="F306" s="1909"/>
      <c r="G306" s="1909"/>
      <c r="H306" s="1909"/>
      <c r="I306" s="1909"/>
      <c r="J306" s="1909"/>
      <c r="K306" s="1909"/>
      <c r="L306" s="1909"/>
      <c r="M306" s="1909"/>
      <c r="N306" s="1909"/>
      <c r="O306" s="1909"/>
      <c r="P306" s="1909"/>
      <c r="Q306" s="1909"/>
      <c r="R306" s="1909"/>
      <c r="S306" s="1909"/>
      <c r="T306" s="1909"/>
      <c r="U306" s="1909"/>
      <c r="V306" s="1909"/>
      <c r="W306" s="1909"/>
      <c r="X306" s="1909"/>
      <c r="Y306" s="1909"/>
      <c r="Z306" s="1909"/>
      <c r="AA306" s="1909"/>
      <c r="AB306" s="1909"/>
      <c r="AC306" s="1909"/>
    </row>
    <row r="307" spans="1:29">
      <c r="A307" s="1909"/>
      <c r="B307" s="1909"/>
      <c r="C307" s="1909"/>
      <c r="D307" s="1909"/>
      <c r="E307" s="1909"/>
      <c r="F307" s="1909"/>
      <c r="G307" s="1909"/>
      <c r="H307" s="1909"/>
      <c r="I307" s="1909"/>
      <c r="J307" s="1909"/>
      <c r="K307" s="1909"/>
      <c r="L307" s="1909"/>
      <c r="M307" s="1909"/>
      <c r="N307" s="1909"/>
      <c r="O307" s="1909"/>
      <c r="P307" s="1909"/>
      <c r="Q307" s="1909"/>
      <c r="R307" s="1909"/>
      <c r="S307" s="1909"/>
      <c r="T307" s="1909"/>
      <c r="U307" s="1909"/>
      <c r="V307" s="1909"/>
      <c r="W307" s="1909"/>
      <c r="X307" s="1909"/>
      <c r="Y307" s="1909"/>
      <c r="Z307" s="1909"/>
      <c r="AA307" s="1909"/>
      <c r="AB307" s="1909"/>
      <c r="AC307" s="1909"/>
    </row>
    <row r="308" spans="1:29">
      <c r="A308" s="1909"/>
      <c r="B308" s="1909"/>
      <c r="C308" s="1909"/>
      <c r="D308" s="1909"/>
      <c r="E308" s="1909"/>
      <c r="F308" s="1909"/>
      <c r="G308" s="1909"/>
      <c r="H308" s="1909"/>
      <c r="I308" s="1909"/>
      <c r="J308" s="1909"/>
      <c r="K308" s="1909"/>
      <c r="L308" s="1909"/>
      <c r="M308" s="1909"/>
      <c r="N308" s="1909"/>
      <c r="O308" s="1909"/>
      <c r="P308" s="1909"/>
      <c r="Q308" s="1909"/>
      <c r="R308" s="1909"/>
      <c r="S308" s="1909"/>
      <c r="T308" s="1909"/>
      <c r="U308" s="1909"/>
      <c r="V308" s="1909"/>
      <c r="W308" s="1909"/>
      <c r="X308" s="1909"/>
      <c r="Y308" s="1909"/>
      <c r="Z308" s="1909"/>
      <c r="AA308" s="1909"/>
      <c r="AB308" s="1909"/>
      <c r="AC308" s="1909"/>
    </row>
    <row r="309" spans="1:29">
      <c r="A309" s="1909"/>
      <c r="B309" s="1909"/>
      <c r="C309" s="1909"/>
      <c r="D309" s="1909"/>
      <c r="E309" s="1909"/>
      <c r="F309" s="1909"/>
      <c r="G309" s="1909"/>
      <c r="H309" s="1909"/>
      <c r="I309" s="1909"/>
      <c r="J309" s="1909"/>
      <c r="K309" s="1909"/>
      <c r="L309" s="1909"/>
      <c r="M309" s="1909"/>
      <c r="N309" s="1909"/>
      <c r="O309" s="1909"/>
      <c r="P309" s="1909"/>
      <c r="Q309" s="1909"/>
      <c r="R309" s="1909"/>
      <c r="S309" s="1909"/>
      <c r="T309" s="1909"/>
      <c r="U309" s="1909"/>
      <c r="V309" s="1909"/>
      <c r="W309" s="1909"/>
      <c r="X309" s="1909"/>
      <c r="Y309" s="1909"/>
      <c r="Z309" s="1909"/>
      <c r="AA309" s="1909"/>
      <c r="AB309" s="1909"/>
      <c r="AC309" s="1909"/>
    </row>
    <row r="310" spans="1:29">
      <c r="A310" s="1909"/>
      <c r="B310" s="1909"/>
      <c r="C310" s="1909"/>
      <c r="D310" s="1909"/>
      <c r="E310" s="1909"/>
      <c r="F310" s="1909"/>
      <c r="G310" s="1909"/>
      <c r="H310" s="1909"/>
      <c r="I310" s="1909"/>
      <c r="J310" s="1909"/>
      <c r="K310" s="1909"/>
      <c r="L310" s="1909"/>
      <c r="M310" s="1909"/>
      <c r="N310" s="1909"/>
      <c r="O310" s="1909"/>
      <c r="P310" s="1909"/>
      <c r="Q310" s="1909"/>
      <c r="R310" s="1909"/>
      <c r="S310" s="1909"/>
      <c r="T310" s="1909"/>
      <c r="U310" s="1909"/>
      <c r="V310" s="1909"/>
      <c r="W310" s="1909"/>
      <c r="X310" s="1909"/>
      <c r="Y310" s="1909"/>
      <c r="Z310" s="1909"/>
      <c r="AA310" s="1909"/>
      <c r="AB310" s="1909"/>
      <c r="AC310" s="1909"/>
    </row>
    <row r="311" spans="1:29">
      <c r="A311" s="1909"/>
      <c r="B311" s="1909"/>
      <c r="C311" s="1909"/>
      <c r="D311" s="1909"/>
      <c r="E311" s="1909"/>
      <c r="F311" s="1909"/>
      <c r="G311" s="1909"/>
      <c r="H311" s="1909"/>
      <c r="I311" s="1909"/>
      <c r="J311" s="1909"/>
      <c r="K311" s="1909"/>
      <c r="L311" s="1909"/>
      <c r="M311" s="1909"/>
      <c r="N311" s="1909"/>
      <c r="O311" s="1909"/>
      <c r="P311" s="1909"/>
      <c r="Q311" s="1909"/>
      <c r="R311" s="1909"/>
      <c r="S311" s="1909"/>
      <c r="T311" s="1909"/>
      <c r="U311" s="1909"/>
      <c r="V311" s="1909"/>
      <c r="W311" s="1909"/>
      <c r="X311" s="1909"/>
      <c r="Y311" s="1909"/>
      <c r="Z311" s="1909"/>
      <c r="AA311" s="1909"/>
      <c r="AB311" s="1909"/>
      <c r="AC311" s="1909"/>
    </row>
    <row r="312" spans="1:29">
      <c r="A312" s="1909"/>
      <c r="B312" s="1909"/>
      <c r="C312" s="1909"/>
      <c r="D312" s="1909"/>
      <c r="E312" s="1909"/>
      <c r="F312" s="1909"/>
      <c r="G312" s="1909"/>
      <c r="H312" s="1909"/>
      <c r="I312" s="1909"/>
      <c r="J312" s="1909"/>
      <c r="K312" s="1909"/>
      <c r="L312" s="1909"/>
      <c r="M312" s="1909"/>
      <c r="N312" s="1909"/>
      <c r="O312" s="1909"/>
      <c r="P312" s="1909"/>
      <c r="Q312" s="1909"/>
      <c r="R312" s="1909"/>
      <c r="S312" s="1909"/>
      <c r="T312" s="1909"/>
      <c r="U312" s="1909"/>
      <c r="V312" s="1909"/>
      <c r="W312" s="1909"/>
      <c r="X312" s="1909"/>
      <c r="Y312" s="1909"/>
      <c r="Z312" s="1909"/>
      <c r="AA312" s="1909"/>
      <c r="AB312" s="1909"/>
      <c r="AC312" s="1909"/>
    </row>
    <row r="313" spans="1:29">
      <c r="A313" s="1909"/>
      <c r="B313" s="1909"/>
      <c r="C313" s="1909"/>
      <c r="D313" s="1909"/>
      <c r="E313" s="1909"/>
      <c r="F313" s="1909"/>
      <c r="G313" s="1909"/>
      <c r="H313" s="1909"/>
      <c r="I313" s="1909"/>
      <c r="J313" s="1909"/>
      <c r="K313" s="1909"/>
      <c r="L313" s="1909"/>
      <c r="M313" s="1909"/>
      <c r="N313" s="1909"/>
      <c r="O313" s="1909"/>
      <c r="P313" s="1909"/>
      <c r="Q313" s="1909"/>
      <c r="R313" s="1909"/>
      <c r="S313" s="1909"/>
      <c r="T313" s="1909"/>
      <c r="U313" s="1909"/>
      <c r="V313" s="1909"/>
      <c r="W313" s="1909"/>
      <c r="X313" s="1909"/>
      <c r="Y313" s="1909"/>
      <c r="Z313" s="1909"/>
      <c r="AA313" s="1909"/>
      <c r="AB313" s="1909"/>
      <c r="AC313" s="1909"/>
    </row>
    <row r="314" spans="1:29">
      <c r="A314" s="1909"/>
      <c r="B314" s="1909"/>
      <c r="C314" s="1909"/>
      <c r="D314" s="1909"/>
      <c r="E314" s="1909"/>
      <c r="F314" s="1909"/>
      <c r="G314" s="1909"/>
      <c r="H314" s="1909"/>
      <c r="I314" s="1909"/>
      <c r="J314" s="1909"/>
      <c r="K314" s="1909"/>
      <c r="L314" s="1909"/>
      <c r="M314" s="1909"/>
      <c r="N314" s="1909"/>
      <c r="O314" s="1909"/>
      <c r="P314" s="1909"/>
      <c r="Q314" s="1909"/>
      <c r="R314" s="1909"/>
      <c r="S314" s="1909"/>
      <c r="T314" s="1909"/>
      <c r="U314" s="1909"/>
      <c r="V314" s="1909"/>
      <c r="W314" s="1909"/>
      <c r="X314" s="1909"/>
      <c r="Y314" s="1909"/>
      <c r="Z314" s="1909"/>
      <c r="AA314" s="1909"/>
      <c r="AB314" s="1909"/>
      <c r="AC314" s="1909"/>
    </row>
    <row r="315" spans="1:29">
      <c r="A315" s="1909"/>
      <c r="B315" s="1909"/>
      <c r="C315" s="1909"/>
      <c r="D315" s="1909"/>
      <c r="E315" s="1909"/>
      <c r="F315" s="1909"/>
      <c r="G315" s="1909"/>
      <c r="H315" s="1909"/>
      <c r="I315" s="1909"/>
      <c r="J315" s="1909"/>
      <c r="K315" s="1909"/>
      <c r="L315" s="1909"/>
      <c r="M315" s="1909"/>
      <c r="N315" s="1909"/>
      <c r="O315" s="1909"/>
      <c r="P315" s="1909"/>
      <c r="Q315" s="1909"/>
      <c r="R315" s="1909"/>
      <c r="S315" s="1909"/>
      <c r="T315" s="1909"/>
      <c r="U315" s="1909"/>
      <c r="V315" s="1909"/>
      <c r="W315" s="1909"/>
      <c r="X315" s="1909"/>
      <c r="Y315" s="1909"/>
      <c r="Z315" s="1909"/>
      <c r="AA315" s="1909"/>
      <c r="AB315" s="1909"/>
      <c r="AC315" s="1909"/>
    </row>
    <row r="316" spans="1:29">
      <c r="A316" s="1909"/>
      <c r="B316" s="1909"/>
      <c r="C316" s="1909"/>
      <c r="D316" s="1909"/>
      <c r="E316" s="1909"/>
      <c r="F316" s="1909"/>
      <c r="G316" s="1909"/>
      <c r="H316" s="1909"/>
      <c r="I316" s="1909"/>
      <c r="J316" s="1909"/>
      <c r="K316" s="1909"/>
      <c r="L316" s="1909"/>
      <c r="M316" s="1909"/>
      <c r="N316" s="1909"/>
      <c r="O316" s="1909"/>
      <c r="P316" s="1909"/>
      <c r="Q316" s="1909"/>
      <c r="R316" s="1909"/>
      <c r="S316" s="1909"/>
      <c r="T316" s="1909"/>
      <c r="U316" s="1909"/>
      <c r="V316" s="1909"/>
      <c r="W316" s="1909"/>
      <c r="X316" s="1909"/>
      <c r="Y316" s="1909"/>
      <c r="Z316" s="1909"/>
      <c r="AA316" s="1909"/>
      <c r="AB316" s="1909"/>
      <c r="AC316" s="1909"/>
    </row>
    <row r="317" spans="1:29">
      <c r="A317" s="1909"/>
      <c r="B317" s="1909"/>
      <c r="C317" s="1909"/>
      <c r="D317" s="1909"/>
      <c r="E317" s="1909"/>
      <c r="F317" s="1909"/>
      <c r="G317" s="1909"/>
      <c r="H317" s="1909"/>
      <c r="I317" s="1909"/>
      <c r="J317" s="1909"/>
      <c r="K317" s="1909"/>
      <c r="L317" s="1909"/>
      <c r="M317" s="1909"/>
      <c r="N317" s="1909"/>
      <c r="O317" s="1909"/>
      <c r="P317" s="1909"/>
      <c r="Q317" s="1909"/>
      <c r="R317" s="1909"/>
      <c r="S317" s="1909"/>
      <c r="T317" s="1909"/>
      <c r="U317" s="1909"/>
      <c r="V317" s="1909"/>
      <c r="W317" s="1909"/>
      <c r="X317" s="1909"/>
      <c r="Y317" s="1909"/>
      <c r="Z317" s="1909"/>
      <c r="AA317" s="1909"/>
      <c r="AB317" s="1909"/>
      <c r="AC317" s="1909"/>
    </row>
    <row r="318" spans="1:29">
      <c r="A318" s="1909"/>
      <c r="B318" s="1909"/>
      <c r="C318" s="1909"/>
      <c r="D318" s="1909"/>
      <c r="E318" s="1909"/>
      <c r="F318" s="1909"/>
      <c r="G318" s="1909"/>
      <c r="H318" s="1909"/>
      <c r="I318" s="1909"/>
      <c r="J318" s="1909"/>
      <c r="K318" s="1909"/>
      <c r="L318" s="1909"/>
      <c r="M318" s="1909"/>
      <c r="N318" s="1909"/>
      <c r="O318" s="1909"/>
      <c r="P318" s="1909"/>
      <c r="Q318" s="1909"/>
      <c r="R318" s="1909"/>
      <c r="S318" s="1909"/>
      <c r="T318" s="1909"/>
      <c r="U318" s="1909"/>
      <c r="V318" s="1909"/>
      <c r="W318" s="1909"/>
      <c r="X318" s="1909"/>
      <c r="Y318" s="1909"/>
      <c r="Z318" s="1909"/>
      <c r="AA318" s="1909"/>
      <c r="AB318" s="1909"/>
      <c r="AC318" s="1909"/>
    </row>
    <row r="319" spans="1:29">
      <c r="A319" s="1909"/>
      <c r="B319" s="1909"/>
      <c r="C319" s="1909"/>
      <c r="D319" s="1909"/>
      <c r="E319" s="1909"/>
      <c r="F319" s="1909"/>
      <c r="G319" s="1909"/>
      <c r="H319" s="1909"/>
      <c r="I319" s="1909"/>
      <c r="J319" s="1909"/>
      <c r="K319" s="1909"/>
      <c r="L319" s="1909"/>
      <c r="M319" s="1909"/>
      <c r="N319" s="1909"/>
      <c r="O319" s="1909"/>
      <c r="P319" s="1909"/>
      <c r="Q319" s="1909"/>
      <c r="R319" s="1909"/>
      <c r="S319" s="1909"/>
      <c r="T319" s="1909"/>
      <c r="U319" s="1909"/>
      <c r="V319" s="1909"/>
      <c r="W319" s="1909"/>
      <c r="X319" s="1909"/>
      <c r="Y319" s="1909"/>
      <c r="Z319" s="1909"/>
      <c r="AA319" s="1909"/>
      <c r="AB319" s="1909"/>
      <c r="AC319" s="1909"/>
    </row>
    <row r="320" spans="1:29">
      <c r="A320" s="1909"/>
      <c r="B320" s="1909"/>
      <c r="C320" s="1909"/>
      <c r="D320" s="1909"/>
      <c r="E320" s="1909"/>
      <c r="F320" s="1909"/>
      <c r="G320" s="1909"/>
      <c r="H320" s="1909"/>
      <c r="I320" s="1909"/>
      <c r="J320" s="1909"/>
      <c r="K320" s="1909"/>
      <c r="L320" s="1909"/>
      <c r="M320" s="1909"/>
      <c r="N320" s="1909"/>
      <c r="O320" s="1909"/>
      <c r="P320" s="1909"/>
      <c r="Q320" s="1909"/>
      <c r="R320" s="1909"/>
      <c r="S320" s="1909"/>
      <c r="T320" s="1909"/>
      <c r="U320" s="1909"/>
      <c r="V320" s="1909"/>
      <c r="W320" s="1909"/>
      <c r="X320" s="1909"/>
      <c r="Y320" s="1909"/>
      <c r="Z320" s="1909"/>
      <c r="AA320" s="1909"/>
      <c r="AB320" s="1909"/>
      <c r="AC320" s="1909"/>
    </row>
    <row r="321" spans="1:29">
      <c r="A321" s="1909"/>
      <c r="B321" s="1909"/>
      <c r="C321" s="1909"/>
      <c r="D321" s="1909"/>
      <c r="E321" s="1909"/>
      <c r="F321" s="1909"/>
      <c r="G321" s="1909"/>
      <c r="H321" s="1909"/>
      <c r="I321" s="1909"/>
      <c r="J321" s="1909"/>
      <c r="K321" s="1909"/>
      <c r="L321" s="1909"/>
      <c r="M321" s="1909"/>
      <c r="N321" s="1909"/>
      <c r="O321" s="1909"/>
      <c r="P321" s="1909"/>
      <c r="Q321" s="1909"/>
      <c r="R321" s="1909"/>
      <c r="S321" s="1909"/>
      <c r="T321" s="1909"/>
      <c r="U321" s="1909"/>
      <c r="V321" s="1909"/>
      <c r="W321" s="1909"/>
      <c r="X321" s="1909"/>
      <c r="Y321" s="1909"/>
      <c r="Z321" s="1909"/>
      <c r="AA321" s="1909"/>
      <c r="AB321" s="1909"/>
      <c r="AC321" s="1909"/>
    </row>
    <row r="322" spans="1:29">
      <c r="A322" s="1909"/>
      <c r="B322" s="1909"/>
      <c r="C322" s="1909"/>
      <c r="D322" s="1909"/>
      <c r="E322" s="1909"/>
      <c r="F322" s="1909"/>
      <c r="G322" s="1909"/>
      <c r="H322" s="1909"/>
      <c r="I322" s="1909"/>
      <c r="J322" s="1909"/>
      <c r="K322" s="1909"/>
      <c r="L322" s="1909"/>
      <c r="M322" s="1909"/>
      <c r="N322" s="1909"/>
      <c r="O322" s="1909"/>
      <c r="P322" s="1909"/>
      <c r="Q322" s="1909"/>
      <c r="R322" s="1909"/>
      <c r="S322" s="1909"/>
      <c r="T322" s="1909"/>
      <c r="U322" s="1909"/>
      <c r="V322" s="1909"/>
      <c r="W322" s="1909"/>
      <c r="X322" s="1909"/>
      <c r="Y322" s="1909"/>
      <c r="Z322" s="1909"/>
      <c r="AA322" s="1909"/>
      <c r="AB322" s="1909"/>
      <c r="AC322" s="1909"/>
    </row>
    <row r="323" spans="1:29">
      <c r="A323" s="1909"/>
      <c r="B323" s="1909"/>
      <c r="C323" s="1909"/>
      <c r="D323" s="1909"/>
      <c r="E323" s="1909"/>
      <c r="F323" s="1909"/>
      <c r="G323" s="1909"/>
      <c r="H323" s="1909"/>
      <c r="I323" s="1909"/>
      <c r="J323" s="1909"/>
      <c r="K323" s="1909"/>
      <c r="L323" s="1909"/>
      <c r="M323" s="1909"/>
      <c r="N323" s="1909"/>
      <c r="O323" s="1909"/>
      <c r="P323" s="1909"/>
      <c r="Q323" s="1909"/>
      <c r="R323" s="1909"/>
      <c r="S323" s="1909"/>
      <c r="T323" s="1909"/>
      <c r="U323" s="1909"/>
      <c r="V323" s="1909"/>
      <c r="W323" s="1909"/>
      <c r="X323" s="1909"/>
      <c r="Y323" s="1909"/>
      <c r="Z323" s="1909"/>
      <c r="AA323" s="1909"/>
      <c r="AB323" s="1909"/>
      <c r="AC323" s="1909"/>
    </row>
    <row r="324" spans="1:29">
      <c r="A324" s="1909"/>
      <c r="B324" s="1909"/>
      <c r="C324" s="1909"/>
      <c r="D324" s="1909"/>
      <c r="E324" s="1909"/>
      <c r="F324" s="1909"/>
      <c r="G324" s="1909"/>
      <c r="H324" s="1909"/>
      <c r="I324" s="1909"/>
      <c r="J324" s="1909"/>
      <c r="K324" s="1909"/>
      <c r="L324" s="1909"/>
      <c r="M324" s="1909"/>
      <c r="N324" s="1909"/>
      <c r="O324" s="1909"/>
      <c r="P324" s="1909"/>
      <c r="Q324" s="1909"/>
      <c r="R324" s="1909"/>
      <c r="S324" s="1909"/>
      <c r="T324" s="1909"/>
      <c r="U324" s="1909"/>
      <c r="V324" s="1909"/>
      <c r="W324" s="1909"/>
      <c r="X324" s="1909"/>
      <c r="Y324" s="1909"/>
      <c r="Z324" s="1909"/>
      <c r="AA324" s="1909"/>
      <c r="AB324" s="1909"/>
      <c r="AC324" s="1909"/>
    </row>
    <row r="325" spans="1:29">
      <c r="A325" s="1909"/>
      <c r="B325" s="1909"/>
      <c r="C325" s="1909"/>
      <c r="D325" s="1909"/>
      <c r="E325" s="1909"/>
      <c r="F325" s="1909"/>
      <c r="G325" s="1909"/>
      <c r="H325" s="1909"/>
      <c r="I325" s="1909"/>
      <c r="J325" s="1909"/>
      <c r="K325" s="1909"/>
      <c r="L325" s="1909"/>
      <c r="M325" s="1909"/>
      <c r="N325" s="1909"/>
      <c r="O325" s="1909"/>
      <c r="P325" s="1909"/>
      <c r="Q325" s="1909"/>
      <c r="R325" s="1909"/>
      <c r="S325" s="1909"/>
      <c r="T325" s="1909"/>
      <c r="U325" s="1909"/>
      <c r="V325" s="1909"/>
      <c r="W325" s="1909"/>
      <c r="X325" s="1909"/>
      <c r="Y325" s="1909"/>
      <c r="Z325" s="1909"/>
      <c r="AA325" s="1909"/>
      <c r="AB325" s="1909"/>
      <c r="AC325" s="1909"/>
    </row>
    <row r="326" spans="1:29">
      <c r="A326" s="1909"/>
      <c r="B326" s="1909"/>
      <c r="C326" s="1909"/>
      <c r="D326" s="1909"/>
      <c r="E326" s="1909"/>
      <c r="F326" s="1909"/>
      <c r="G326" s="1909"/>
      <c r="H326" s="1909"/>
      <c r="I326" s="1909"/>
      <c r="J326" s="1909"/>
      <c r="K326" s="1909"/>
      <c r="L326" s="1909"/>
      <c r="M326" s="1909"/>
      <c r="N326" s="1909"/>
      <c r="O326" s="1909"/>
      <c r="P326" s="1909"/>
      <c r="Q326" s="1909"/>
      <c r="R326" s="1909"/>
      <c r="S326" s="1909"/>
      <c r="T326" s="1909"/>
      <c r="U326" s="1909"/>
      <c r="V326" s="1909"/>
      <c r="W326" s="1909"/>
      <c r="X326" s="1909"/>
      <c r="Y326" s="1909"/>
      <c r="Z326" s="1909"/>
      <c r="AA326" s="1909"/>
      <c r="AB326" s="1909"/>
      <c r="AC326" s="1909"/>
    </row>
    <row r="327" spans="1:29">
      <c r="A327" s="1909"/>
      <c r="B327" s="1909"/>
      <c r="C327" s="1909"/>
      <c r="D327" s="1909"/>
      <c r="E327" s="1909"/>
      <c r="F327" s="1909"/>
      <c r="G327" s="1909"/>
      <c r="H327" s="1909"/>
      <c r="I327" s="1909"/>
      <c r="J327" s="1909"/>
      <c r="K327" s="1909"/>
      <c r="L327" s="1909"/>
      <c r="M327" s="1909"/>
      <c r="N327" s="1909"/>
      <c r="O327" s="1909"/>
      <c r="P327" s="1909"/>
      <c r="Q327" s="1909"/>
      <c r="R327" s="1909"/>
      <c r="S327" s="1909"/>
      <c r="T327" s="1909"/>
      <c r="U327" s="1909"/>
      <c r="V327" s="1909"/>
      <c r="W327" s="1909"/>
      <c r="X327" s="1909"/>
      <c r="Y327" s="1909"/>
      <c r="Z327" s="1909"/>
      <c r="AA327" s="1909"/>
      <c r="AB327" s="1909"/>
      <c r="AC327" s="1909"/>
    </row>
    <row r="328" spans="1:29">
      <c r="A328" s="1909"/>
      <c r="B328" s="1909"/>
      <c r="C328" s="1909"/>
      <c r="D328" s="1909"/>
      <c r="E328" s="1909"/>
      <c r="F328" s="1909"/>
      <c r="G328" s="1909"/>
      <c r="H328" s="1909"/>
      <c r="I328" s="1909"/>
      <c r="J328" s="1909"/>
      <c r="K328" s="1909"/>
      <c r="L328" s="1909"/>
      <c r="M328" s="1909"/>
      <c r="N328" s="1909"/>
      <c r="O328" s="1909"/>
      <c r="P328" s="1909"/>
      <c r="Q328" s="1909"/>
      <c r="R328" s="1909"/>
      <c r="S328" s="1909"/>
      <c r="T328" s="1909"/>
      <c r="U328" s="1909"/>
      <c r="V328" s="1909"/>
      <c r="W328" s="1909"/>
      <c r="X328" s="1909"/>
      <c r="Y328" s="1909"/>
      <c r="Z328" s="1909"/>
      <c r="AA328" s="1909"/>
      <c r="AB328" s="1909"/>
      <c r="AC328" s="1909"/>
    </row>
    <row r="329" spans="1:29">
      <c r="A329" s="1909"/>
      <c r="B329" s="1909"/>
      <c r="C329" s="1909"/>
      <c r="D329" s="1909"/>
      <c r="E329" s="1909"/>
      <c r="F329" s="1909"/>
      <c r="G329" s="1909"/>
      <c r="H329" s="1909"/>
      <c r="I329" s="1909"/>
      <c r="J329" s="1909"/>
      <c r="K329" s="1909"/>
      <c r="L329" s="1909"/>
      <c r="M329" s="1909"/>
      <c r="N329" s="1909"/>
      <c r="O329" s="1909"/>
      <c r="P329" s="1909"/>
      <c r="Q329" s="1909"/>
      <c r="R329" s="1909"/>
      <c r="S329" s="1909"/>
      <c r="T329" s="1909"/>
      <c r="U329" s="1909"/>
      <c r="V329" s="1909"/>
      <c r="W329" s="1909"/>
      <c r="X329" s="1909"/>
      <c r="Y329" s="1909"/>
      <c r="Z329" s="1909"/>
      <c r="AA329" s="1909"/>
      <c r="AB329" s="1909"/>
      <c r="AC329" s="1909"/>
    </row>
    <row r="330" spans="1:29">
      <c r="A330" s="1909"/>
      <c r="B330" s="1909"/>
      <c r="C330" s="1909"/>
      <c r="D330" s="1909"/>
      <c r="E330" s="1909"/>
      <c r="F330" s="1909"/>
      <c r="G330" s="1909"/>
      <c r="H330" s="1909"/>
      <c r="I330" s="1909"/>
      <c r="J330" s="1909"/>
      <c r="K330" s="1909"/>
      <c r="L330" s="1909"/>
      <c r="M330" s="1909"/>
      <c r="N330" s="1909"/>
      <c r="O330" s="1909"/>
      <c r="P330" s="1909"/>
      <c r="Q330" s="1909"/>
      <c r="R330" s="1909"/>
      <c r="S330" s="1909"/>
      <c r="T330" s="1909"/>
      <c r="U330" s="1909"/>
      <c r="V330" s="1909"/>
      <c r="W330" s="1909"/>
      <c r="X330" s="1909"/>
      <c r="Y330" s="1909"/>
      <c r="Z330" s="1909"/>
      <c r="AA330" s="1909"/>
      <c r="AB330" s="1909"/>
      <c r="AC330" s="1909"/>
    </row>
    <row r="331" spans="1:29">
      <c r="A331" s="1909"/>
      <c r="B331" s="1909"/>
      <c r="C331" s="1909"/>
      <c r="D331" s="1909"/>
      <c r="E331" s="1909"/>
      <c r="F331" s="1909"/>
      <c r="G331" s="1909"/>
      <c r="H331" s="1909"/>
      <c r="I331" s="1909"/>
      <c r="J331" s="1909"/>
      <c r="K331" s="1909"/>
      <c r="L331" s="1909"/>
      <c r="M331" s="1909"/>
      <c r="N331" s="1909"/>
      <c r="O331" s="1909"/>
      <c r="P331" s="1909"/>
      <c r="Q331" s="1909"/>
      <c r="R331" s="1909"/>
      <c r="S331" s="1909"/>
      <c r="T331" s="1909"/>
      <c r="U331" s="1909"/>
      <c r="V331" s="1909"/>
      <c r="W331" s="1909"/>
      <c r="X331" s="1909"/>
      <c r="Y331" s="1909"/>
      <c r="Z331" s="1909"/>
      <c r="AA331" s="1909"/>
      <c r="AB331" s="1909"/>
      <c r="AC331" s="1909"/>
    </row>
    <row r="332" spans="1:29">
      <c r="A332" s="1909"/>
      <c r="B332" s="1909"/>
      <c r="C332" s="1909"/>
      <c r="D332" s="1909"/>
      <c r="E332" s="1909"/>
      <c r="F332" s="1909"/>
      <c r="G332" s="1909"/>
      <c r="H332" s="1909"/>
      <c r="I332" s="1909"/>
      <c r="J332" s="1909"/>
      <c r="K332" s="1909"/>
      <c r="L332" s="1909"/>
      <c r="M332" s="1909"/>
      <c r="N332" s="1909"/>
      <c r="O332" s="1909"/>
      <c r="P332" s="1909"/>
      <c r="Q332" s="1909"/>
      <c r="R332" s="1909"/>
      <c r="S332" s="1909"/>
      <c r="T332" s="1909"/>
      <c r="U332" s="1909"/>
      <c r="V332" s="1909"/>
      <c r="W332" s="1909"/>
      <c r="X332" s="1909"/>
      <c r="Y332" s="1909"/>
      <c r="Z332" s="1909"/>
      <c r="AA332" s="1909"/>
      <c r="AB332" s="1909"/>
      <c r="AC332" s="1909"/>
    </row>
    <row r="333" spans="1:29">
      <c r="A333" s="1909"/>
      <c r="B333" s="1909"/>
      <c r="C333" s="1909"/>
      <c r="D333" s="1909"/>
      <c r="E333" s="1909"/>
      <c r="F333" s="1909"/>
      <c r="G333" s="1909"/>
      <c r="H333" s="1909"/>
      <c r="I333" s="1909"/>
      <c r="J333" s="1909"/>
      <c r="K333" s="1909"/>
      <c r="L333" s="1909"/>
      <c r="M333" s="1909"/>
      <c r="N333" s="1909"/>
      <c r="O333" s="1909"/>
      <c r="P333" s="1909"/>
      <c r="Q333" s="1909"/>
      <c r="R333" s="1909"/>
      <c r="S333" s="1909"/>
      <c r="T333" s="1909"/>
      <c r="U333" s="1909"/>
      <c r="V333" s="1909"/>
      <c r="W333" s="1909"/>
      <c r="X333" s="1909"/>
      <c r="Y333" s="1909"/>
      <c r="Z333" s="1909"/>
      <c r="AA333" s="1909"/>
      <c r="AB333" s="1909"/>
      <c r="AC333" s="1909"/>
    </row>
    <row r="334" spans="1:29">
      <c r="A334" s="1909"/>
      <c r="B334" s="1909"/>
      <c r="C334" s="1909"/>
      <c r="D334" s="1909"/>
      <c r="E334" s="1909"/>
      <c r="F334" s="1909"/>
      <c r="G334" s="1909"/>
      <c r="H334" s="1909"/>
      <c r="I334" s="1909"/>
      <c r="J334" s="1909"/>
      <c r="K334" s="1909"/>
      <c r="L334" s="1909"/>
      <c r="M334" s="1909"/>
      <c r="N334" s="1909"/>
      <c r="O334" s="1909"/>
      <c r="P334" s="1909"/>
      <c r="Q334" s="1909"/>
      <c r="R334" s="1909"/>
      <c r="S334" s="1909"/>
      <c r="T334" s="1909"/>
      <c r="U334" s="1909"/>
      <c r="V334" s="1909"/>
      <c r="W334" s="1909"/>
      <c r="X334" s="1909"/>
      <c r="Y334" s="1909"/>
      <c r="Z334" s="1909"/>
      <c r="AA334" s="1909"/>
      <c r="AB334" s="1909"/>
      <c r="AC334" s="1909"/>
    </row>
    <row r="335" spans="1:29">
      <c r="A335" s="1909"/>
      <c r="B335" s="1909"/>
      <c r="C335" s="1909"/>
      <c r="D335" s="1909"/>
      <c r="E335" s="1909"/>
      <c r="F335" s="1909"/>
      <c r="G335" s="1909"/>
      <c r="H335" s="1909"/>
      <c r="I335" s="1909"/>
      <c r="J335" s="1909"/>
      <c r="K335" s="1909"/>
      <c r="L335" s="1909"/>
      <c r="M335" s="1909"/>
      <c r="N335" s="1909"/>
      <c r="O335" s="1909"/>
      <c r="P335" s="1909"/>
      <c r="Q335" s="1909"/>
      <c r="R335" s="1909"/>
      <c r="S335" s="1909"/>
      <c r="T335" s="1909"/>
      <c r="U335" s="1909"/>
      <c r="V335" s="1909"/>
      <c r="W335" s="1909"/>
      <c r="X335" s="1909"/>
      <c r="Y335" s="1909"/>
      <c r="Z335" s="1909"/>
      <c r="AA335" s="1909"/>
      <c r="AB335" s="1909"/>
      <c r="AC335" s="1909"/>
    </row>
    <row r="336" spans="1:29">
      <c r="A336" s="1909"/>
      <c r="B336" s="1909"/>
      <c r="C336" s="1909"/>
      <c r="D336" s="1909"/>
      <c r="E336" s="1909"/>
      <c r="F336" s="1909"/>
      <c r="G336" s="1909"/>
      <c r="H336" s="1909"/>
      <c r="I336" s="1909"/>
      <c r="J336" s="1909"/>
      <c r="K336" s="1909"/>
      <c r="L336" s="1909"/>
      <c r="M336" s="1909"/>
      <c r="N336" s="1909"/>
      <c r="O336" s="1909"/>
      <c r="P336" s="1909"/>
      <c r="Q336" s="1909"/>
      <c r="R336" s="1909"/>
      <c r="S336" s="1909"/>
      <c r="T336" s="1909"/>
      <c r="U336" s="1909"/>
      <c r="V336" s="1909"/>
      <c r="W336" s="1909"/>
      <c r="X336" s="1909"/>
      <c r="Y336" s="1909"/>
      <c r="Z336" s="1909"/>
      <c r="AA336" s="1909"/>
      <c r="AB336" s="1909"/>
      <c r="AC336" s="1909"/>
    </row>
    <row r="337" spans="1:29">
      <c r="A337" s="1909"/>
      <c r="B337" s="1909"/>
      <c r="C337" s="1909"/>
      <c r="D337" s="1909"/>
      <c r="E337" s="1909"/>
      <c r="F337" s="1909"/>
      <c r="G337" s="1909"/>
      <c r="H337" s="1909"/>
      <c r="I337" s="1909"/>
      <c r="J337" s="1909"/>
      <c r="K337" s="1909"/>
      <c r="L337" s="1909"/>
      <c r="M337" s="1909"/>
      <c r="N337" s="1909"/>
      <c r="O337" s="1909"/>
      <c r="P337" s="1909"/>
      <c r="Q337" s="1909"/>
      <c r="R337" s="1909"/>
      <c r="S337" s="1909"/>
      <c r="T337" s="1909"/>
      <c r="U337" s="1909"/>
      <c r="V337" s="1909"/>
      <c r="W337" s="1909"/>
      <c r="X337" s="1909"/>
      <c r="Y337" s="1909"/>
      <c r="Z337" s="1909"/>
      <c r="AA337" s="1909"/>
      <c r="AB337" s="1909"/>
      <c r="AC337" s="1909"/>
    </row>
    <row r="338" spans="1:29">
      <c r="A338" s="1909"/>
      <c r="B338" s="1909"/>
      <c r="C338" s="1909"/>
      <c r="D338" s="1909"/>
      <c r="E338" s="1909"/>
      <c r="F338" s="1909"/>
      <c r="G338" s="1909"/>
      <c r="H338" s="1909"/>
      <c r="I338" s="1909"/>
      <c r="J338" s="1909"/>
      <c r="K338" s="1909"/>
      <c r="L338" s="1909"/>
      <c r="M338" s="1909"/>
      <c r="N338" s="1909"/>
      <c r="O338" s="1909"/>
      <c r="P338" s="1909"/>
      <c r="Q338" s="1909"/>
      <c r="R338" s="1909"/>
      <c r="S338" s="1909"/>
      <c r="T338" s="1909"/>
      <c r="U338" s="1909"/>
      <c r="V338" s="1909"/>
      <c r="W338" s="1909"/>
      <c r="X338" s="1909"/>
      <c r="Y338" s="1909"/>
      <c r="Z338" s="1909"/>
      <c r="AA338" s="1909"/>
      <c r="AB338" s="1909"/>
      <c r="AC338" s="1909"/>
    </row>
    <row r="339" spans="1:29">
      <c r="A339" s="1909"/>
      <c r="B339" s="1909"/>
      <c r="C339" s="1909"/>
      <c r="D339" s="1909"/>
      <c r="E339" s="1909"/>
      <c r="F339" s="1909"/>
      <c r="G339" s="1909"/>
      <c r="H339" s="1909"/>
      <c r="I339" s="1909"/>
      <c r="J339" s="1909"/>
      <c r="K339" s="1909"/>
      <c r="L339" s="1909"/>
      <c r="M339" s="1909"/>
      <c r="N339" s="1909"/>
      <c r="O339" s="1909"/>
      <c r="P339" s="1909"/>
      <c r="Q339" s="1909"/>
      <c r="R339" s="1909"/>
      <c r="S339" s="1909"/>
      <c r="T339" s="1909"/>
      <c r="U339" s="1909"/>
      <c r="V339" s="1909"/>
      <c r="W339" s="1909"/>
      <c r="X339" s="1909"/>
      <c r="Y339" s="1909"/>
      <c r="Z339" s="1909"/>
      <c r="AA339" s="1909"/>
      <c r="AB339" s="1909"/>
      <c r="AC339" s="1909"/>
    </row>
    <row r="340" spans="1:29">
      <c r="A340" s="1909"/>
      <c r="B340" s="1909"/>
      <c r="C340" s="1909"/>
      <c r="D340" s="1909"/>
      <c r="E340" s="1909"/>
      <c r="F340" s="1909"/>
      <c r="G340" s="1909"/>
      <c r="H340" s="1909"/>
      <c r="I340" s="1909"/>
      <c r="J340" s="1909"/>
      <c r="K340" s="1909"/>
      <c r="L340" s="1909"/>
      <c r="M340" s="1909"/>
      <c r="N340" s="1909"/>
      <c r="O340" s="1909"/>
      <c r="P340" s="1909"/>
      <c r="Q340" s="1909"/>
      <c r="R340" s="1909"/>
      <c r="S340" s="1909"/>
      <c r="T340" s="1909"/>
      <c r="U340" s="1909"/>
      <c r="V340" s="1909"/>
      <c r="W340" s="1909"/>
      <c r="X340" s="1909"/>
      <c r="Y340" s="1909"/>
      <c r="Z340" s="1909"/>
      <c r="AA340" s="1909"/>
      <c r="AB340" s="1909"/>
      <c r="AC340" s="1909"/>
    </row>
    <row r="341" spans="1:29">
      <c r="A341" s="1909"/>
      <c r="B341" s="1909"/>
      <c r="C341" s="1909"/>
      <c r="D341" s="1909"/>
      <c r="E341" s="1909"/>
      <c r="F341" s="1909"/>
      <c r="G341" s="1909"/>
      <c r="H341" s="1909"/>
      <c r="I341" s="1909"/>
      <c r="J341" s="1909"/>
      <c r="K341" s="1909"/>
      <c r="L341" s="1909"/>
      <c r="M341" s="1909"/>
      <c r="N341" s="1909"/>
      <c r="O341" s="1909"/>
      <c r="P341" s="1909"/>
      <c r="Q341" s="1909"/>
      <c r="R341" s="1909"/>
      <c r="S341" s="1909"/>
      <c r="T341" s="1909"/>
      <c r="U341" s="1909"/>
      <c r="V341" s="1909"/>
      <c r="W341" s="1909"/>
      <c r="X341" s="1909"/>
      <c r="Y341" s="1909"/>
      <c r="Z341" s="1909"/>
      <c r="AA341" s="1909"/>
      <c r="AB341" s="1909"/>
      <c r="AC341" s="1909"/>
    </row>
    <row r="342" spans="1:29">
      <c r="A342" s="1909"/>
      <c r="B342" s="1909"/>
      <c r="C342" s="1909"/>
      <c r="D342" s="1909"/>
      <c r="E342" s="1909"/>
      <c r="F342" s="1909"/>
      <c r="G342" s="1909"/>
      <c r="H342" s="1909"/>
      <c r="I342" s="1909"/>
      <c r="J342" s="1909"/>
      <c r="K342" s="1909"/>
      <c r="L342" s="1909"/>
      <c r="M342" s="1909"/>
      <c r="N342" s="1909"/>
      <c r="O342" s="1909"/>
      <c r="P342" s="1909"/>
      <c r="Q342" s="1909"/>
      <c r="R342" s="1909"/>
      <c r="S342" s="1909"/>
      <c r="T342" s="1909"/>
      <c r="U342" s="1909"/>
      <c r="V342" s="1909"/>
      <c r="W342" s="1909"/>
      <c r="X342" s="1909"/>
      <c r="Y342" s="1909"/>
      <c r="Z342" s="1909"/>
      <c r="AA342" s="1909"/>
      <c r="AB342" s="1909"/>
      <c r="AC342" s="1909"/>
    </row>
    <row r="343" spans="1:29">
      <c r="A343" s="1909"/>
      <c r="B343" s="1909"/>
      <c r="C343" s="1909"/>
      <c r="D343" s="1909"/>
      <c r="E343" s="1909"/>
      <c r="F343" s="1909"/>
      <c r="G343" s="1909"/>
      <c r="H343" s="1909"/>
      <c r="I343" s="1909"/>
      <c r="J343" s="1909"/>
      <c r="K343" s="1909"/>
      <c r="L343" s="1909"/>
      <c r="M343" s="1909"/>
      <c r="N343" s="1909"/>
      <c r="O343" s="1909"/>
      <c r="P343" s="1909"/>
      <c r="Q343" s="1909"/>
      <c r="R343" s="1909"/>
      <c r="S343" s="1909"/>
      <c r="T343" s="1909"/>
      <c r="U343" s="1909"/>
      <c r="V343" s="1909"/>
      <c r="W343" s="1909"/>
      <c r="X343" s="1909"/>
      <c r="Y343" s="1909"/>
      <c r="Z343" s="1909"/>
      <c r="AA343" s="1909"/>
      <c r="AB343" s="1909"/>
      <c r="AC343" s="1909"/>
    </row>
    <row r="344" spans="1:29">
      <c r="A344" s="1909"/>
      <c r="B344" s="1909"/>
      <c r="C344" s="1909"/>
      <c r="D344" s="1909"/>
      <c r="E344" s="1909"/>
      <c r="F344" s="1909"/>
      <c r="G344" s="1909"/>
      <c r="H344" s="1909"/>
      <c r="I344" s="1909"/>
      <c r="J344" s="1909"/>
      <c r="K344" s="1909"/>
      <c r="L344" s="1909"/>
      <c r="M344" s="1909"/>
      <c r="N344" s="1909"/>
      <c r="O344" s="1909"/>
      <c r="P344" s="1909"/>
      <c r="Q344" s="1909"/>
      <c r="R344" s="1909"/>
      <c r="S344" s="1909"/>
      <c r="T344" s="1909"/>
      <c r="U344" s="1909"/>
      <c r="V344" s="1909"/>
      <c r="W344" s="1909"/>
      <c r="X344" s="1909"/>
      <c r="Y344" s="1909"/>
      <c r="Z344" s="1909"/>
      <c r="AA344" s="1909"/>
      <c r="AB344" s="1909"/>
      <c r="AC344" s="1909"/>
    </row>
    <row r="345" spans="1:29">
      <c r="A345" s="1909"/>
      <c r="B345" s="1909"/>
      <c r="C345" s="1909"/>
      <c r="D345" s="1909"/>
      <c r="E345" s="1909"/>
      <c r="F345" s="1909"/>
      <c r="G345" s="1909"/>
      <c r="H345" s="1909"/>
      <c r="I345" s="1909"/>
      <c r="J345" s="1909"/>
      <c r="K345" s="1909"/>
      <c r="L345" s="1909"/>
      <c r="M345" s="1909"/>
      <c r="N345" s="1909"/>
      <c r="O345" s="1909"/>
      <c r="P345" s="1909"/>
      <c r="Q345" s="1909"/>
      <c r="R345" s="1909"/>
      <c r="S345" s="1909"/>
      <c r="T345" s="1909"/>
      <c r="U345" s="1909"/>
      <c r="V345" s="1909"/>
      <c r="W345" s="1909"/>
      <c r="X345" s="1909"/>
      <c r="Y345" s="1909"/>
      <c r="Z345" s="1909"/>
      <c r="AA345" s="1909"/>
      <c r="AB345" s="1909"/>
      <c r="AC345" s="1909"/>
    </row>
    <row r="346" spans="1:29">
      <c r="A346" s="1909"/>
      <c r="B346" s="1909"/>
      <c r="C346" s="1909"/>
      <c r="D346" s="1909"/>
      <c r="E346" s="1909"/>
      <c r="F346" s="1909"/>
      <c r="G346" s="1909"/>
      <c r="H346" s="1909"/>
      <c r="I346" s="1909"/>
      <c r="J346" s="1909"/>
      <c r="K346" s="1909"/>
      <c r="L346" s="1909"/>
      <c r="M346" s="1909"/>
      <c r="N346" s="1909"/>
      <c r="O346" s="1909"/>
      <c r="P346" s="1909"/>
      <c r="Q346" s="1909"/>
      <c r="R346" s="1909"/>
      <c r="S346" s="1909"/>
      <c r="T346" s="1909"/>
      <c r="U346" s="1909"/>
      <c r="V346" s="1909"/>
      <c r="W346" s="1909"/>
      <c r="X346" s="1909"/>
      <c r="Y346" s="1909"/>
      <c r="Z346" s="1909"/>
      <c r="AA346" s="1909"/>
      <c r="AB346" s="1909"/>
      <c r="AC346" s="1909"/>
    </row>
    <row r="347" spans="1:29">
      <c r="A347" s="1909"/>
      <c r="B347" s="1909"/>
      <c r="C347" s="1909"/>
      <c r="D347" s="1909"/>
      <c r="E347" s="1909"/>
      <c r="F347" s="1909"/>
      <c r="G347" s="1909"/>
      <c r="H347" s="1909"/>
      <c r="I347" s="1909"/>
      <c r="J347" s="1909"/>
      <c r="K347" s="1909"/>
      <c r="L347" s="1909"/>
      <c r="M347" s="1909"/>
      <c r="N347" s="1909"/>
      <c r="O347" s="1909"/>
      <c r="P347" s="1909"/>
      <c r="Q347" s="1909"/>
      <c r="R347" s="1909"/>
      <c r="S347" s="1909"/>
      <c r="T347" s="1909"/>
      <c r="U347" s="1909"/>
      <c r="V347" s="1909"/>
      <c r="W347" s="1909"/>
      <c r="X347" s="1909"/>
      <c r="Y347" s="1909"/>
      <c r="Z347" s="1909"/>
      <c r="AA347" s="1909"/>
      <c r="AB347" s="1909"/>
      <c r="AC347" s="1909"/>
    </row>
    <row r="348" spans="1:29">
      <c r="A348" s="1909"/>
      <c r="B348" s="1909"/>
      <c r="C348" s="1909"/>
      <c r="D348" s="1909"/>
      <c r="E348" s="1909"/>
      <c r="F348" s="1909"/>
      <c r="G348" s="1909"/>
      <c r="H348" s="1909"/>
      <c r="I348" s="1909"/>
      <c r="J348" s="1909"/>
      <c r="K348" s="1909"/>
      <c r="L348" s="1909"/>
      <c r="M348" s="1909"/>
      <c r="N348" s="1909"/>
      <c r="O348" s="1909"/>
      <c r="P348" s="1909"/>
      <c r="Q348" s="1909"/>
      <c r="R348" s="1909"/>
      <c r="S348" s="1909"/>
      <c r="T348" s="1909"/>
      <c r="U348" s="1909"/>
      <c r="V348" s="1909"/>
      <c r="W348" s="1909"/>
      <c r="X348" s="1909"/>
      <c r="Y348" s="1909"/>
      <c r="Z348" s="1909"/>
      <c r="AA348" s="1909"/>
      <c r="AB348" s="1909"/>
      <c r="AC348" s="1909"/>
    </row>
    <row r="349" spans="1:29">
      <c r="A349" s="1909"/>
      <c r="B349" s="1909"/>
      <c r="C349" s="1909"/>
      <c r="D349" s="1909"/>
      <c r="E349" s="1909"/>
      <c r="F349" s="1909"/>
      <c r="G349" s="1909"/>
      <c r="H349" s="1909"/>
      <c r="I349" s="1909"/>
      <c r="J349" s="1909"/>
      <c r="K349" s="1909"/>
      <c r="L349" s="1909"/>
      <c r="M349" s="1909"/>
      <c r="N349" s="1909"/>
      <c r="O349" s="1909"/>
      <c r="P349" s="1909"/>
      <c r="Q349" s="1909"/>
      <c r="R349" s="1909"/>
      <c r="S349" s="1909"/>
      <c r="T349" s="1909"/>
      <c r="U349" s="1909"/>
      <c r="V349" s="1909"/>
      <c r="W349" s="1909"/>
      <c r="X349" s="1909"/>
      <c r="Y349" s="1909"/>
      <c r="Z349" s="1909"/>
      <c r="AA349" s="1909"/>
      <c r="AB349" s="1909"/>
      <c r="AC349" s="1909"/>
    </row>
    <row r="350" spans="1:29">
      <c r="A350" s="1909"/>
      <c r="B350" s="1909"/>
      <c r="C350" s="1909"/>
      <c r="D350" s="1909"/>
      <c r="E350" s="1909"/>
      <c r="F350" s="1909"/>
      <c r="G350" s="1909"/>
      <c r="H350" s="1909"/>
      <c r="I350" s="1909"/>
      <c r="J350" s="1909"/>
      <c r="K350" s="1909"/>
      <c r="L350" s="1909"/>
      <c r="M350" s="1909"/>
      <c r="N350" s="1909"/>
      <c r="O350" s="1909"/>
      <c r="P350" s="1909"/>
      <c r="Q350" s="1909"/>
      <c r="R350" s="1909"/>
      <c r="S350" s="1909"/>
      <c r="T350" s="1909"/>
      <c r="U350" s="1909"/>
      <c r="V350" s="1909"/>
      <c r="W350" s="1909"/>
      <c r="X350" s="1909"/>
      <c r="Y350" s="1909"/>
      <c r="Z350" s="1909"/>
      <c r="AA350" s="1909"/>
      <c r="AB350" s="1909"/>
      <c r="AC350" s="1909"/>
    </row>
    <row r="351" spans="1:29">
      <c r="A351" s="1909"/>
      <c r="B351" s="1909"/>
      <c r="C351" s="1909"/>
      <c r="D351" s="1909"/>
      <c r="E351" s="1909"/>
      <c r="F351" s="1909"/>
      <c r="G351" s="1909"/>
      <c r="H351" s="1909"/>
      <c r="I351" s="1909"/>
      <c r="J351" s="1909"/>
      <c r="K351" s="1909"/>
      <c r="L351" s="1909"/>
      <c r="M351" s="1909"/>
      <c r="N351" s="1909"/>
      <c r="O351" s="1909"/>
      <c r="P351" s="1909"/>
      <c r="Q351" s="1909"/>
      <c r="R351" s="1909"/>
      <c r="S351" s="1909"/>
      <c r="T351" s="1909"/>
      <c r="U351" s="1909"/>
      <c r="V351" s="1909"/>
      <c r="W351" s="1909"/>
      <c r="X351" s="1909"/>
      <c r="Y351" s="1909"/>
      <c r="Z351" s="1909"/>
      <c r="AA351" s="1909"/>
      <c r="AB351" s="1909"/>
      <c r="AC351" s="1909"/>
    </row>
    <row r="352" spans="1:29">
      <c r="A352" s="1909"/>
      <c r="B352" s="1909"/>
      <c r="C352" s="1909"/>
      <c r="D352" s="1909"/>
      <c r="E352" s="1909"/>
      <c r="F352" s="1909"/>
      <c r="G352" s="1909"/>
      <c r="H352" s="1909"/>
      <c r="I352" s="1909"/>
      <c r="J352" s="1909"/>
      <c r="K352" s="1909"/>
      <c r="L352" s="1909"/>
      <c r="M352" s="1909"/>
      <c r="N352" s="1909"/>
      <c r="O352" s="1909"/>
      <c r="P352" s="1909"/>
      <c r="Q352" s="1909"/>
      <c r="R352" s="1909"/>
      <c r="S352" s="1909"/>
      <c r="T352" s="1909"/>
      <c r="U352" s="1909"/>
      <c r="V352" s="1909"/>
      <c r="W352" s="1909"/>
      <c r="X352" s="1909"/>
      <c r="Y352" s="1909"/>
      <c r="Z352" s="1909"/>
      <c r="AA352" s="1909"/>
      <c r="AB352" s="1909"/>
      <c r="AC352" s="1909"/>
    </row>
    <row r="353" spans="1:29">
      <c r="A353" s="1909"/>
      <c r="B353" s="1909"/>
      <c r="C353" s="1909"/>
      <c r="D353" s="1909"/>
      <c r="E353" s="1909"/>
      <c r="F353" s="1909"/>
      <c r="G353" s="1909"/>
      <c r="H353" s="1909"/>
      <c r="I353" s="1909"/>
      <c r="J353" s="1909"/>
      <c r="K353" s="1909"/>
      <c r="L353" s="1909"/>
      <c r="M353" s="1909"/>
      <c r="N353" s="1909"/>
      <c r="O353" s="1909"/>
      <c r="P353" s="1909"/>
      <c r="Q353" s="1909"/>
      <c r="R353" s="1909"/>
      <c r="S353" s="1909"/>
      <c r="T353" s="1909"/>
      <c r="U353" s="1909"/>
      <c r="V353" s="1909"/>
      <c r="W353" s="1909"/>
      <c r="X353" s="1909"/>
      <c r="Y353" s="1909"/>
      <c r="Z353" s="1909"/>
      <c r="AA353" s="1909"/>
      <c r="AB353" s="1909"/>
      <c r="AC353" s="1909"/>
    </row>
    <row r="354" spans="1:29">
      <c r="A354" s="1909"/>
      <c r="B354" s="1909"/>
      <c r="C354" s="1909"/>
      <c r="D354" s="1909"/>
      <c r="E354" s="1909"/>
      <c r="F354" s="1909"/>
      <c r="G354" s="1909"/>
      <c r="H354" s="1909"/>
      <c r="I354" s="1909"/>
      <c r="J354" s="1909"/>
      <c r="K354" s="1909"/>
      <c r="L354" s="1909"/>
      <c r="M354" s="1909"/>
      <c r="N354" s="1909"/>
      <c r="O354" s="1909"/>
      <c r="P354" s="1909"/>
      <c r="Q354" s="1909"/>
      <c r="R354" s="1909"/>
      <c r="S354" s="1909"/>
      <c r="T354" s="1909"/>
      <c r="U354" s="1909"/>
      <c r="V354" s="1909"/>
      <c r="W354" s="1909"/>
      <c r="X354" s="1909"/>
      <c r="Y354" s="1909"/>
      <c r="Z354" s="1909"/>
      <c r="AA354" s="1909"/>
      <c r="AB354" s="1909"/>
      <c r="AC354" s="1909"/>
    </row>
    <row r="355" spans="1:29">
      <c r="A355" s="1909"/>
      <c r="B355" s="1909"/>
      <c r="C355" s="1909"/>
      <c r="D355" s="1909"/>
      <c r="E355" s="1909"/>
      <c r="F355" s="1909"/>
      <c r="G355" s="1909"/>
      <c r="H355" s="1909"/>
      <c r="I355" s="1909"/>
      <c r="J355" s="1909"/>
      <c r="K355" s="1909"/>
      <c r="L355" s="1909"/>
      <c r="M355" s="1909"/>
      <c r="N355" s="1909"/>
      <c r="O355" s="1909"/>
      <c r="P355" s="1909"/>
      <c r="Q355" s="1909"/>
      <c r="R355" s="1909"/>
      <c r="S355" s="1909"/>
      <c r="T355" s="1909"/>
      <c r="U355" s="1909"/>
      <c r="V355" s="1909"/>
      <c r="W355" s="1909"/>
      <c r="X355" s="1909"/>
      <c r="Y355" s="1909"/>
      <c r="Z355" s="1909"/>
      <c r="AA355" s="1909"/>
      <c r="AB355" s="1909"/>
      <c r="AC355" s="1909"/>
    </row>
    <row r="356" spans="1:29">
      <c r="A356" s="1909"/>
      <c r="B356" s="1909"/>
      <c r="C356" s="1909"/>
      <c r="D356" s="1909"/>
      <c r="E356" s="1909"/>
      <c r="F356" s="1909"/>
      <c r="G356" s="1909"/>
      <c r="H356" s="1909"/>
      <c r="I356" s="1909"/>
      <c r="J356" s="1909"/>
      <c r="K356" s="1909"/>
      <c r="L356" s="1909"/>
      <c r="M356" s="1909"/>
      <c r="N356" s="1909"/>
      <c r="O356" s="1909"/>
      <c r="P356" s="1909"/>
      <c r="Q356" s="1909"/>
      <c r="R356" s="1909"/>
      <c r="S356" s="1909"/>
      <c r="T356" s="1909"/>
      <c r="U356" s="1909"/>
      <c r="V356" s="1909"/>
      <c r="W356" s="1909"/>
      <c r="X356" s="1909"/>
      <c r="Y356" s="1909"/>
      <c r="Z356" s="1909"/>
      <c r="AA356" s="1909"/>
      <c r="AB356" s="1909"/>
      <c r="AC356" s="1909"/>
    </row>
    <row r="357" spans="1:29">
      <c r="A357" s="1909"/>
      <c r="B357" s="1909"/>
      <c r="C357" s="1909"/>
      <c r="D357" s="1909"/>
      <c r="E357" s="1909"/>
      <c r="F357" s="1909"/>
      <c r="G357" s="1909"/>
      <c r="H357" s="1909"/>
      <c r="I357" s="1909"/>
      <c r="J357" s="1909"/>
      <c r="K357" s="1909"/>
      <c r="L357" s="1909"/>
      <c r="M357" s="1909"/>
      <c r="N357" s="1909"/>
      <c r="O357" s="1909"/>
      <c r="P357" s="1909"/>
      <c r="Q357" s="1909"/>
      <c r="R357" s="1909"/>
      <c r="S357" s="1909"/>
      <c r="T357" s="1909"/>
      <c r="U357" s="1909"/>
      <c r="V357" s="1909"/>
      <c r="W357" s="1909"/>
      <c r="X357" s="1909"/>
      <c r="Y357" s="1909"/>
      <c r="Z357" s="1909"/>
      <c r="AA357" s="1909"/>
      <c r="AB357" s="1909"/>
      <c r="AC357" s="1909"/>
    </row>
    <row r="358" spans="1:29">
      <c r="A358" s="1909"/>
      <c r="B358" s="1909"/>
      <c r="C358" s="1909"/>
      <c r="D358" s="1909"/>
      <c r="E358" s="1909"/>
      <c r="F358" s="1909"/>
      <c r="G358" s="1909"/>
      <c r="H358" s="1909"/>
      <c r="I358" s="1909"/>
      <c r="J358" s="1909"/>
      <c r="K358" s="1909"/>
      <c r="L358" s="1909"/>
      <c r="M358" s="1909"/>
      <c r="N358" s="1909"/>
      <c r="O358" s="1909"/>
      <c r="P358" s="1909"/>
      <c r="Q358" s="1909"/>
      <c r="R358" s="1909"/>
      <c r="S358" s="1909"/>
      <c r="T358" s="1909"/>
      <c r="U358" s="1909"/>
      <c r="V358" s="1909"/>
      <c r="W358" s="1909"/>
      <c r="X358" s="1909"/>
      <c r="Y358" s="1909"/>
      <c r="Z358" s="1909"/>
      <c r="AA358" s="1909"/>
      <c r="AB358" s="1909"/>
      <c r="AC358" s="1909"/>
    </row>
    <row r="359" spans="1:29">
      <c r="A359" s="1909"/>
      <c r="B359" s="1909"/>
      <c r="C359" s="1909"/>
      <c r="D359" s="1909"/>
      <c r="E359" s="1909"/>
      <c r="F359" s="1909"/>
      <c r="G359" s="1909"/>
      <c r="H359" s="1909"/>
      <c r="I359" s="1909"/>
      <c r="J359" s="1909"/>
      <c r="K359" s="1909"/>
      <c r="L359" s="1909"/>
      <c r="M359" s="1909"/>
      <c r="N359" s="1909"/>
      <c r="O359" s="1909"/>
      <c r="P359" s="1909"/>
      <c r="Q359" s="1909"/>
      <c r="R359" s="1909"/>
      <c r="S359" s="1909"/>
      <c r="T359" s="1909"/>
      <c r="U359" s="1909"/>
      <c r="V359" s="1909"/>
      <c r="W359" s="1909"/>
      <c r="X359" s="1909"/>
      <c r="Y359" s="1909"/>
      <c r="Z359" s="1909"/>
      <c r="AA359" s="1909"/>
      <c r="AB359" s="1909"/>
      <c r="AC359" s="1909"/>
    </row>
    <row r="360" spans="1:29">
      <c r="A360" s="1909"/>
      <c r="B360" s="1909"/>
      <c r="C360" s="1909"/>
      <c r="D360" s="1909"/>
      <c r="E360" s="1909"/>
      <c r="F360" s="1909"/>
      <c r="G360" s="1909"/>
      <c r="H360" s="1909"/>
      <c r="I360" s="1909"/>
      <c r="J360" s="1909"/>
      <c r="K360" s="1909"/>
      <c r="L360" s="1909"/>
      <c r="M360" s="1909"/>
      <c r="N360" s="1909"/>
      <c r="O360" s="1909"/>
      <c r="P360" s="1909"/>
      <c r="Q360" s="1909"/>
      <c r="R360" s="1909"/>
      <c r="S360" s="1909"/>
      <c r="T360" s="1909"/>
      <c r="U360" s="1909"/>
      <c r="V360" s="1909"/>
      <c r="W360" s="1909"/>
      <c r="X360" s="1909"/>
      <c r="Y360" s="1909"/>
      <c r="Z360" s="1909"/>
      <c r="AA360" s="1909"/>
      <c r="AB360" s="1909"/>
      <c r="AC360" s="1909"/>
    </row>
    <row r="361" spans="1:29">
      <c r="A361" s="1909"/>
      <c r="B361" s="1909"/>
      <c r="C361" s="1909"/>
      <c r="D361" s="1909"/>
      <c r="E361" s="1909"/>
      <c r="F361" s="1909"/>
      <c r="G361" s="1909"/>
      <c r="H361" s="1909"/>
      <c r="I361" s="1909"/>
      <c r="J361" s="1909"/>
      <c r="K361" s="1909"/>
      <c r="L361" s="1909"/>
      <c r="M361" s="1909"/>
      <c r="N361" s="1909"/>
      <c r="O361" s="1909"/>
      <c r="P361" s="1909"/>
      <c r="Q361" s="1909"/>
      <c r="R361" s="1909"/>
      <c r="S361" s="1909"/>
      <c r="T361" s="1909"/>
      <c r="U361" s="1909"/>
      <c r="V361" s="1909"/>
      <c r="W361" s="1909"/>
      <c r="X361" s="1909"/>
      <c r="Y361" s="1909"/>
      <c r="Z361" s="1909"/>
      <c r="AA361" s="1909"/>
      <c r="AB361" s="1909"/>
      <c r="AC361" s="1909"/>
    </row>
    <row r="362" spans="1:29">
      <c r="A362" s="1909"/>
      <c r="B362" s="1909"/>
      <c r="C362" s="1909"/>
      <c r="D362" s="1909"/>
      <c r="E362" s="1909"/>
      <c r="F362" s="1909"/>
      <c r="G362" s="1909"/>
      <c r="H362" s="1909"/>
      <c r="I362" s="1909"/>
      <c r="J362" s="1909"/>
      <c r="K362" s="1909"/>
      <c r="L362" s="1909"/>
      <c r="M362" s="1909"/>
      <c r="N362" s="1909"/>
      <c r="O362" s="1909"/>
      <c r="P362" s="1909"/>
      <c r="Q362" s="1909"/>
      <c r="R362" s="1909"/>
      <c r="S362" s="1909"/>
      <c r="T362" s="1909"/>
      <c r="U362" s="1909"/>
      <c r="V362" s="1909"/>
      <c r="W362" s="1909"/>
      <c r="X362" s="1909"/>
      <c r="Y362" s="1909"/>
      <c r="Z362" s="1909"/>
      <c r="AA362" s="1909"/>
      <c r="AB362" s="1909"/>
      <c r="AC362" s="1909"/>
    </row>
    <row r="363" spans="1:29">
      <c r="A363" s="1909"/>
      <c r="B363" s="1909"/>
      <c r="C363" s="1909"/>
      <c r="D363" s="1909"/>
      <c r="E363" s="1909"/>
      <c r="F363" s="1909"/>
      <c r="G363" s="1909"/>
      <c r="H363" s="1909"/>
      <c r="I363" s="1909"/>
      <c r="J363" s="1909"/>
      <c r="K363" s="1909"/>
      <c r="L363" s="1909"/>
      <c r="M363" s="1909"/>
      <c r="N363" s="1909"/>
      <c r="O363" s="1909"/>
      <c r="P363" s="1909"/>
      <c r="Q363" s="1909"/>
      <c r="R363" s="1909"/>
      <c r="S363" s="1909"/>
      <c r="T363" s="1909"/>
      <c r="U363" s="1909"/>
      <c r="V363" s="1909"/>
      <c r="W363" s="1909"/>
      <c r="X363" s="1909"/>
      <c r="Y363" s="1909"/>
      <c r="Z363" s="1909"/>
      <c r="AA363" s="1909"/>
      <c r="AB363" s="1909"/>
      <c r="AC363" s="1909"/>
    </row>
    <row r="364" spans="1:29">
      <c r="A364" s="1909"/>
      <c r="B364" s="1909"/>
      <c r="C364" s="1909"/>
      <c r="D364" s="1909"/>
      <c r="E364" s="1909"/>
      <c r="F364" s="1909"/>
      <c r="G364" s="1909"/>
      <c r="H364" s="1909"/>
      <c r="I364" s="1909"/>
      <c r="J364" s="1909"/>
      <c r="K364" s="1909"/>
      <c r="L364" s="1909"/>
      <c r="M364" s="1909"/>
      <c r="N364" s="1909"/>
      <c r="O364" s="1909"/>
      <c r="P364" s="1909"/>
      <c r="Q364" s="1909"/>
      <c r="R364" s="1909"/>
      <c r="S364" s="1909"/>
      <c r="T364" s="1909"/>
      <c r="U364" s="1909"/>
      <c r="V364" s="1909"/>
      <c r="W364" s="1909"/>
      <c r="X364" s="1909"/>
      <c r="Y364" s="1909"/>
      <c r="Z364" s="1909"/>
      <c r="AA364" s="1909"/>
      <c r="AB364" s="1909"/>
      <c r="AC364" s="1909"/>
    </row>
    <row r="365" spans="1:29">
      <c r="A365" s="1909"/>
      <c r="B365" s="1909"/>
      <c r="C365" s="1909"/>
      <c r="D365" s="1909"/>
      <c r="E365" s="1909"/>
      <c r="F365" s="1909"/>
      <c r="G365" s="1909"/>
      <c r="H365" s="1909"/>
      <c r="I365" s="1909"/>
      <c r="J365" s="1909"/>
      <c r="K365" s="1909"/>
      <c r="L365" s="1909"/>
      <c r="M365" s="1909"/>
      <c r="N365" s="1909"/>
      <c r="O365" s="1909"/>
      <c r="P365" s="1909"/>
      <c r="Q365" s="1909"/>
      <c r="R365" s="1909"/>
      <c r="S365" s="1909"/>
      <c r="T365" s="1909"/>
      <c r="U365" s="1909"/>
      <c r="V365" s="1909"/>
      <c r="W365" s="1909"/>
      <c r="X365" s="1909"/>
      <c r="Y365" s="1909"/>
      <c r="Z365" s="1909"/>
      <c r="AA365" s="1909"/>
      <c r="AB365" s="1909"/>
      <c r="AC365" s="1909"/>
    </row>
    <row r="366" spans="1:29">
      <c r="A366" s="1909"/>
      <c r="B366" s="1909"/>
      <c r="C366" s="1909"/>
      <c r="D366" s="1909"/>
      <c r="E366" s="1909"/>
      <c r="F366" s="1909"/>
      <c r="G366" s="1909"/>
      <c r="H366" s="1909"/>
      <c r="I366" s="1909"/>
      <c r="J366" s="1909"/>
      <c r="K366" s="1909"/>
      <c r="L366" s="1909"/>
      <c r="M366" s="1909"/>
      <c r="N366" s="1909"/>
      <c r="O366" s="1909"/>
      <c r="P366" s="1909"/>
      <c r="Q366" s="1909"/>
      <c r="R366" s="1909"/>
      <c r="S366" s="1909"/>
      <c r="T366" s="1909"/>
      <c r="U366" s="1909"/>
      <c r="V366" s="1909"/>
      <c r="W366" s="1909"/>
      <c r="X366" s="1909"/>
      <c r="Y366" s="1909"/>
      <c r="Z366" s="1909"/>
      <c r="AA366" s="1909"/>
      <c r="AB366" s="1909"/>
      <c r="AC366" s="1909"/>
    </row>
    <row r="367" spans="1:29">
      <c r="A367" s="1909"/>
      <c r="B367" s="1909"/>
      <c r="C367" s="1909"/>
      <c r="D367" s="1909"/>
      <c r="E367" s="1909"/>
      <c r="F367" s="1909"/>
      <c r="G367" s="1909"/>
      <c r="H367" s="1909"/>
      <c r="I367" s="1909"/>
      <c r="J367" s="1909"/>
      <c r="K367" s="1909"/>
      <c r="L367" s="1909"/>
      <c r="M367" s="1909"/>
      <c r="N367" s="1909"/>
      <c r="O367" s="1909"/>
      <c r="P367" s="1909"/>
      <c r="Q367" s="1909"/>
      <c r="R367" s="1909"/>
      <c r="S367" s="1909"/>
      <c r="T367" s="1909"/>
      <c r="U367" s="1909"/>
      <c r="V367" s="1909"/>
      <c r="W367" s="1909"/>
      <c r="X367" s="1909"/>
      <c r="Y367" s="1909"/>
      <c r="Z367" s="1909"/>
      <c r="AA367" s="1909"/>
      <c r="AB367" s="1909"/>
      <c r="AC367" s="1909"/>
    </row>
    <row r="368" spans="1:29">
      <c r="A368" s="1909"/>
      <c r="B368" s="1909"/>
      <c r="C368" s="1909"/>
      <c r="D368" s="1909"/>
      <c r="E368" s="1909"/>
      <c r="F368" s="1909"/>
      <c r="G368" s="1909"/>
      <c r="H368" s="1909"/>
      <c r="I368" s="1909"/>
      <c r="J368" s="1909"/>
      <c r="K368" s="1909"/>
      <c r="L368" s="1909"/>
      <c r="M368" s="1909"/>
      <c r="N368" s="1909"/>
      <c r="O368" s="1909"/>
      <c r="P368" s="1909"/>
      <c r="Q368" s="1909"/>
      <c r="R368" s="1909"/>
      <c r="S368" s="1909"/>
      <c r="T368" s="1909"/>
      <c r="U368" s="1909"/>
      <c r="V368" s="1909"/>
      <c r="W368" s="1909"/>
      <c r="X368" s="1909"/>
      <c r="Y368" s="1909"/>
      <c r="Z368" s="1909"/>
      <c r="AA368" s="1909"/>
      <c r="AB368" s="1909"/>
      <c r="AC368" s="1909"/>
    </row>
    <row r="369" spans="1:29">
      <c r="A369" s="1909"/>
      <c r="B369" s="1909"/>
      <c r="C369" s="1909"/>
      <c r="D369" s="1909"/>
      <c r="E369" s="1909"/>
      <c r="F369" s="1909"/>
      <c r="G369" s="1909"/>
      <c r="H369" s="1909"/>
      <c r="I369" s="1909"/>
      <c r="J369" s="1909"/>
      <c r="K369" s="1909"/>
      <c r="L369" s="1909"/>
      <c r="M369" s="1909"/>
      <c r="N369" s="1909"/>
      <c r="O369" s="1909"/>
      <c r="P369" s="1909"/>
      <c r="Q369" s="1909"/>
      <c r="R369" s="1909"/>
      <c r="S369" s="1909"/>
      <c r="T369" s="1909"/>
      <c r="U369" s="1909"/>
      <c r="V369" s="1909"/>
      <c r="W369" s="1909"/>
      <c r="X369" s="1909"/>
      <c r="Y369" s="1909"/>
      <c r="Z369" s="1909"/>
      <c r="AA369" s="1909"/>
      <c r="AB369" s="1909"/>
      <c r="AC369" s="1909"/>
    </row>
    <row r="370" spans="1:29">
      <c r="A370" s="1909"/>
      <c r="B370" s="1909"/>
      <c r="C370" s="1909"/>
      <c r="D370" s="1909"/>
      <c r="E370" s="1909"/>
      <c r="F370" s="1909"/>
      <c r="G370" s="1909"/>
      <c r="H370" s="1909"/>
      <c r="I370" s="1909"/>
      <c r="J370" s="1909"/>
      <c r="K370" s="1909"/>
      <c r="L370" s="1909"/>
      <c r="M370" s="1909"/>
      <c r="N370" s="1909"/>
      <c r="O370" s="1909"/>
      <c r="P370" s="1909"/>
      <c r="Q370" s="1909"/>
      <c r="R370" s="1909"/>
      <c r="S370" s="1909"/>
      <c r="T370" s="1909"/>
      <c r="U370" s="1909"/>
      <c r="V370" s="1909"/>
      <c r="W370" s="1909"/>
      <c r="X370" s="1909"/>
      <c r="Y370" s="1909"/>
      <c r="Z370" s="1909"/>
      <c r="AA370" s="1909"/>
      <c r="AB370" s="1909"/>
      <c r="AC370" s="1909"/>
    </row>
    <row r="371" spans="1:29">
      <c r="A371" s="1909"/>
      <c r="B371" s="1909"/>
      <c r="C371" s="1909"/>
      <c r="D371" s="1909"/>
      <c r="E371" s="1909"/>
      <c r="F371" s="1909"/>
      <c r="G371" s="1909"/>
      <c r="H371" s="1909"/>
      <c r="I371" s="1909"/>
      <c r="J371" s="1909"/>
      <c r="K371" s="1909"/>
      <c r="L371" s="1909"/>
      <c r="M371" s="1909"/>
      <c r="N371" s="1909"/>
      <c r="O371" s="1909"/>
      <c r="P371" s="1909"/>
      <c r="Q371" s="1909"/>
      <c r="R371" s="1909"/>
      <c r="S371" s="1909"/>
      <c r="T371" s="1909"/>
      <c r="U371" s="1909"/>
      <c r="V371" s="1909"/>
      <c r="W371" s="1909"/>
      <c r="X371" s="1909"/>
      <c r="Y371" s="1909"/>
      <c r="Z371" s="1909"/>
      <c r="AA371" s="1909"/>
      <c r="AB371" s="1909"/>
      <c r="AC371" s="1909"/>
    </row>
    <row r="372" spans="1:29">
      <c r="A372" s="1909"/>
      <c r="B372" s="1909"/>
      <c r="C372" s="1909"/>
      <c r="D372" s="1909"/>
      <c r="E372" s="1909"/>
      <c r="F372" s="1909"/>
      <c r="G372" s="1909"/>
      <c r="H372" s="1909"/>
      <c r="I372" s="1909"/>
      <c r="J372" s="1909"/>
      <c r="K372" s="1909"/>
      <c r="L372" s="1909"/>
      <c r="M372" s="1909"/>
      <c r="N372" s="1909"/>
      <c r="O372" s="1909"/>
      <c r="P372" s="1909"/>
      <c r="Q372" s="1909"/>
      <c r="R372" s="1909"/>
      <c r="S372" s="1909"/>
      <c r="T372" s="1909"/>
      <c r="U372" s="1909"/>
      <c r="V372" s="1909"/>
      <c r="W372" s="1909"/>
      <c r="X372" s="1909"/>
      <c r="Y372" s="1909"/>
      <c r="Z372" s="1909"/>
      <c r="AA372" s="1909"/>
      <c r="AB372" s="1909"/>
      <c r="AC372" s="1909"/>
    </row>
    <row r="373" spans="1:29">
      <c r="A373" s="1909"/>
      <c r="B373" s="1909"/>
      <c r="C373" s="1909"/>
      <c r="D373" s="1909"/>
      <c r="E373" s="1909"/>
      <c r="F373" s="1909"/>
      <c r="G373" s="1909"/>
      <c r="H373" s="1909"/>
      <c r="I373" s="1909"/>
      <c r="J373" s="1909"/>
      <c r="K373" s="1909"/>
      <c r="L373" s="1909"/>
      <c r="M373" s="1909"/>
      <c r="N373" s="1909"/>
      <c r="O373" s="1909"/>
      <c r="P373" s="1909"/>
      <c r="Q373" s="1909"/>
      <c r="R373" s="1909"/>
      <c r="S373" s="1909"/>
      <c r="T373" s="1909"/>
      <c r="U373" s="1909"/>
      <c r="V373" s="1909"/>
      <c r="W373" s="1909"/>
      <c r="X373" s="1909"/>
      <c r="Y373" s="1909"/>
      <c r="Z373" s="1909"/>
      <c r="AA373" s="1909"/>
      <c r="AB373" s="1909"/>
      <c r="AC373" s="1909"/>
    </row>
    <row r="374" spans="1:29">
      <c r="A374" s="1909"/>
      <c r="B374" s="1909"/>
      <c r="C374" s="1909"/>
      <c r="D374" s="1909"/>
      <c r="E374" s="1909"/>
      <c r="F374" s="1909"/>
      <c r="G374" s="1909"/>
      <c r="H374" s="1909"/>
      <c r="I374" s="1909"/>
      <c r="J374" s="1909"/>
      <c r="K374" s="1909"/>
      <c r="L374" s="1909"/>
      <c r="M374" s="1909"/>
      <c r="N374" s="1909"/>
      <c r="O374" s="1909"/>
      <c r="P374" s="1909"/>
      <c r="Q374" s="1909"/>
      <c r="R374" s="1909"/>
      <c r="S374" s="1909"/>
      <c r="T374" s="1909"/>
      <c r="U374" s="1909"/>
      <c r="V374" s="1909"/>
      <c r="W374" s="1909"/>
      <c r="X374" s="1909"/>
      <c r="Y374" s="1909"/>
      <c r="Z374" s="1909"/>
      <c r="AA374" s="1909"/>
      <c r="AB374" s="1909"/>
      <c r="AC374" s="1909"/>
    </row>
    <row r="375" spans="1:29">
      <c r="A375" s="1909"/>
      <c r="B375" s="1909"/>
      <c r="C375" s="1909"/>
      <c r="D375" s="1909"/>
      <c r="E375" s="1909"/>
      <c r="F375" s="1909"/>
      <c r="G375" s="1909"/>
      <c r="H375" s="1909"/>
      <c r="I375" s="1909"/>
      <c r="J375" s="1909"/>
      <c r="K375" s="1909"/>
      <c r="L375" s="1909"/>
      <c r="M375" s="1909"/>
      <c r="N375" s="1909"/>
      <c r="O375" s="1909"/>
      <c r="P375" s="1909"/>
      <c r="Q375" s="1909"/>
      <c r="R375" s="1909"/>
      <c r="S375" s="1909"/>
      <c r="T375" s="1909"/>
      <c r="U375" s="1909"/>
      <c r="V375" s="1909"/>
      <c r="W375" s="1909"/>
      <c r="X375" s="1909"/>
      <c r="Y375" s="1909"/>
      <c r="Z375" s="1909"/>
      <c r="AA375" s="1909"/>
      <c r="AB375" s="1909"/>
      <c r="AC375" s="1909"/>
    </row>
    <row r="376" spans="1:29">
      <c r="A376" s="1909"/>
      <c r="B376" s="1909"/>
      <c r="C376" s="1909"/>
      <c r="D376" s="1909"/>
      <c r="E376" s="1909"/>
      <c r="F376" s="1909"/>
      <c r="G376" s="1909"/>
      <c r="H376" s="1909"/>
      <c r="I376" s="1909"/>
      <c r="J376" s="1909"/>
      <c r="K376" s="1909"/>
      <c r="L376" s="1909"/>
      <c r="M376" s="1909"/>
      <c r="N376" s="1909"/>
      <c r="O376" s="1909"/>
      <c r="P376" s="1909"/>
      <c r="Q376" s="1909"/>
      <c r="R376" s="1909"/>
      <c r="S376" s="1909"/>
      <c r="T376" s="1909"/>
      <c r="U376" s="1909"/>
      <c r="V376" s="1909"/>
      <c r="W376" s="1909"/>
      <c r="X376" s="1909"/>
      <c r="Y376" s="1909"/>
      <c r="Z376" s="1909"/>
      <c r="AA376" s="1909"/>
      <c r="AB376" s="1909"/>
      <c r="AC376" s="1909"/>
    </row>
    <row r="377" spans="1:29">
      <c r="A377" s="1909"/>
      <c r="B377" s="1909"/>
      <c r="C377" s="1909"/>
      <c r="D377" s="1909"/>
      <c r="E377" s="1909"/>
      <c r="F377" s="1909"/>
      <c r="G377" s="1909"/>
      <c r="H377" s="1909"/>
      <c r="I377" s="1909"/>
      <c r="J377" s="1909"/>
      <c r="K377" s="1909"/>
      <c r="L377" s="1909"/>
      <c r="M377" s="1909"/>
      <c r="N377" s="1909"/>
      <c r="O377" s="1909"/>
      <c r="P377" s="1909"/>
      <c r="Q377" s="1909"/>
      <c r="R377" s="1909"/>
      <c r="S377" s="1909"/>
      <c r="T377" s="1909"/>
      <c r="U377" s="1909"/>
      <c r="V377" s="1909"/>
      <c r="W377" s="1909"/>
      <c r="X377" s="1909"/>
      <c r="Y377" s="1909"/>
      <c r="Z377" s="1909"/>
      <c r="AA377" s="1909"/>
      <c r="AB377" s="1909"/>
      <c r="AC377" s="1909"/>
    </row>
    <row r="378" spans="1:29">
      <c r="A378" s="1909"/>
      <c r="B378" s="1909"/>
      <c r="C378" s="1909"/>
      <c r="D378" s="1909"/>
      <c r="E378" s="1909"/>
      <c r="F378" s="1909"/>
      <c r="G378" s="1909"/>
      <c r="H378" s="1909"/>
      <c r="I378" s="1909"/>
      <c r="J378" s="1909"/>
      <c r="K378" s="1909"/>
      <c r="L378" s="1909"/>
      <c r="M378" s="1909"/>
      <c r="N378" s="1909"/>
      <c r="O378" s="1909"/>
      <c r="P378" s="1909"/>
      <c r="Q378" s="1909"/>
      <c r="R378" s="1909"/>
      <c r="S378" s="1909"/>
      <c r="T378" s="1909"/>
      <c r="U378" s="1909"/>
      <c r="V378" s="1909"/>
      <c r="W378" s="1909"/>
      <c r="X378" s="1909"/>
      <c r="Y378" s="1909"/>
      <c r="Z378" s="1909"/>
      <c r="AA378" s="1909"/>
      <c r="AB378" s="1909"/>
      <c r="AC378" s="1909"/>
    </row>
    <row r="379" spans="1:29">
      <c r="A379" s="1909"/>
      <c r="B379" s="1909"/>
      <c r="C379" s="1909"/>
      <c r="D379" s="1909"/>
      <c r="E379" s="1909"/>
      <c r="F379" s="1909"/>
      <c r="G379" s="1909"/>
      <c r="H379" s="1909"/>
      <c r="I379" s="1909"/>
      <c r="J379" s="1909"/>
      <c r="K379" s="1909"/>
      <c r="L379" s="1909"/>
      <c r="M379" s="1909"/>
      <c r="N379" s="1909"/>
      <c r="O379" s="1909"/>
      <c r="P379" s="1909"/>
      <c r="Q379" s="1909"/>
      <c r="R379" s="1909"/>
      <c r="S379" s="1909"/>
      <c r="T379" s="1909"/>
      <c r="U379" s="1909"/>
      <c r="V379" s="1909"/>
      <c r="W379" s="1909"/>
      <c r="X379" s="1909"/>
      <c r="Y379" s="1909"/>
      <c r="Z379" s="1909"/>
      <c r="AA379" s="1909"/>
      <c r="AB379" s="1909"/>
      <c r="AC379" s="1909"/>
    </row>
    <row r="380" spans="1:29">
      <c r="A380" s="1909"/>
      <c r="B380" s="1909"/>
      <c r="C380" s="1909"/>
      <c r="D380" s="1909"/>
      <c r="E380" s="1909"/>
      <c r="F380" s="1909"/>
      <c r="G380" s="1909"/>
      <c r="H380" s="1909"/>
      <c r="I380" s="1909"/>
      <c r="J380" s="1909"/>
      <c r="K380" s="1909"/>
      <c r="L380" s="1909"/>
      <c r="M380" s="1909"/>
      <c r="N380" s="1909"/>
      <c r="O380" s="1909"/>
      <c r="P380" s="1909"/>
      <c r="Q380" s="1909"/>
      <c r="R380" s="1909"/>
      <c r="S380" s="1909"/>
      <c r="T380" s="1909"/>
      <c r="U380" s="1909"/>
      <c r="V380" s="1909"/>
      <c r="W380" s="1909"/>
      <c r="X380" s="1909"/>
      <c r="Y380" s="1909"/>
      <c r="Z380" s="1909"/>
      <c r="AA380" s="1909"/>
      <c r="AB380" s="1909"/>
      <c r="AC380" s="1909"/>
    </row>
    <row r="381" spans="1:29">
      <c r="A381" s="1909"/>
      <c r="B381" s="1909"/>
      <c r="C381" s="1909"/>
      <c r="D381" s="1909"/>
      <c r="E381" s="1909"/>
      <c r="F381" s="1909"/>
      <c r="G381" s="1909"/>
      <c r="H381" s="1909"/>
      <c r="I381" s="1909"/>
      <c r="J381" s="1909"/>
      <c r="K381" s="1909"/>
      <c r="L381" s="1909"/>
      <c r="M381" s="1909"/>
      <c r="N381" s="1909"/>
      <c r="O381" s="1909"/>
      <c r="P381" s="1909"/>
      <c r="Q381" s="1909"/>
      <c r="R381" s="1909"/>
      <c r="S381" s="1909"/>
      <c r="T381" s="1909"/>
      <c r="U381" s="1909"/>
      <c r="V381" s="1909"/>
      <c r="W381" s="1909"/>
      <c r="X381" s="1909"/>
      <c r="Y381" s="1909"/>
      <c r="Z381" s="1909"/>
      <c r="AA381" s="1909"/>
      <c r="AB381" s="1909"/>
      <c r="AC381" s="1909"/>
    </row>
    <row r="382" spans="1:29">
      <c r="A382" s="1909"/>
      <c r="B382" s="1909"/>
      <c r="C382" s="1909"/>
      <c r="D382" s="1909"/>
      <c r="E382" s="1909"/>
      <c r="F382" s="1909"/>
      <c r="G382" s="1909"/>
      <c r="H382" s="1909"/>
      <c r="I382" s="1909"/>
      <c r="J382" s="1909"/>
      <c r="K382" s="1909"/>
      <c r="L382" s="1909"/>
      <c r="M382" s="1909"/>
      <c r="N382" s="1909"/>
      <c r="O382" s="1909"/>
      <c r="P382" s="1909"/>
      <c r="Q382" s="1909"/>
      <c r="R382" s="1909"/>
      <c r="S382" s="1909"/>
      <c r="T382" s="1909"/>
      <c r="U382" s="1909"/>
      <c r="V382" s="1909"/>
      <c r="W382" s="1909"/>
      <c r="X382" s="1909"/>
      <c r="Y382" s="1909"/>
      <c r="Z382" s="1909"/>
      <c r="AA382" s="1909"/>
      <c r="AB382" s="1909"/>
      <c r="AC382" s="1909"/>
    </row>
    <row r="383" spans="1:29">
      <c r="A383" s="1909"/>
      <c r="B383" s="1909"/>
      <c r="C383" s="1909"/>
      <c r="D383" s="1909"/>
      <c r="E383" s="1909"/>
      <c r="F383" s="1909"/>
      <c r="G383" s="1909"/>
      <c r="H383" s="1909"/>
      <c r="I383" s="1909"/>
      <c r="J383" s="1909"/>
      <c r="K383" s="1909"/>
      <c r="L383" s="1909"/>
      <c r="M383" s="1909"/>
      <c r="N383" s="1909"/>
      <c r="O383" s="1909"/>
      <c r="P383" s="1909"/>
      <c r="Q383" s="1909"/>
      <c r="R383" s="1909"/>
      <c r="S383" s="1909"/>
      <c r="T383" s="1909"/>
      <c r="U383" s="1909"/>
      <c r="V383" s="1909"/>
      <c r="W383" s="1909"/>
      <c r="X383" s="1909"/>
      <c r="Y383" s="1909"/>
      <c r="Z383" s="1909"/>
      <c r="AA383" s="1909"/>
      <c r="AB383" s="1909"/>
      <c r="AC383" s="1909"/>
    </row>
    <row r="384" spans="1:29">
      <c r="A384" s="1909"/>
      <c r="B384" s="1909"/>
      <c r="C384" s="1909"/>
      <c r="D384" s="1909"/>
      <c r="E384" s="1909"/>
      <c r="F384" s="1909"/>
      <c r="G384" s="1909"/>
      <c r="H384" s="1909"/>
      <c r="I384" s="1909"/>
      <c r="J384" s="1909"/>
      <c r="K384" s="1909"/>
      <c r="L384" s="1909"/>
      <c r="M384" s="1909"/>
      <c r="N384" s="1909"/>
      <c r="O384" s="1909"/>
      <c r="P384" s="1909"/>
      <c r="Q384" s="1909"/>
      <c r="R384" s="1909"/>
      <c r="S384" s="1909"/>
      <c r="T384" s="1909"/>
      <c r="U384" s="1909"/>
      <c r="V384" s="1909"/>
      <c r="W384" s="1909"/>
      <c r="X384" s="1909"/>
      <c r="Y384" s="1909"/>
      <c r="Z384" s="1909"/>
      <c r="AA384" s="1909"/>
      <c r="AB384" s="1909"/>
      <c r="AC384" s="1909"/>
    </row>
    <row r="385" spans="1:29">
      <c r="A385" s="1909"/>
      <c r="B385" s="1909"/>
      <c r="C385" s="1909"/>
      <c r="D385" s="1909"/>
      <c r="E385" s="1909"/>
      <c r="F385" s="1909"/>
      <c r="G385" s="1909"/>
      <c r="H385" s="1909"/>
      <c r="I385" s="1909"/>
      <c r="J385" s="1909"/>
      <c r="K385" s="1909"/>
      <c r="L385" s="1909"/>
      <c r="M385" s="1909"/>
      <c r="N385" s="1909"/>
      <c r="O385" s="1909"/>
      <c r="P385" s="1909"/>
      <c r="Q385" s="1909"/>
      <c r="R385" s="1909"/>
      <c r="S385" s="1909"/>
      <c r="T385" s="1909"/>
      <c r="U385" s="1909"/>
      <c r="V385" s="1909"/>
      <c r="W385" s="1909"/>
      <c r="X385" s="1909"/>
      <c r="Y385" s="1909"/>
      <c r="Z385" s="1909"/>
      <c r="AA385" s="1909"/>
      <c r="AB385" s="1909"/>
      <c r="AC385" s="1909"/>
    </row>
    <row r="386" spans="1:29">
      <c r="A386" s="1909"/>
      <c r="B386" s="1909"/>
      <c r="C386" s="1909"/>
      <c r="D386" s="1909"/>
      <c r="E386" s="1909"/>
      <c r="F386" s="1909"/>
      <c r="G386" s="1909"/>
      <c r="H386" s="1909"/>
      <c r="I386" s="1909"/>
      <c r="J386" s="1909"/>
      <c r="K386" s="1909"/>
      <c r="L386" s="1909"/>
      <c r="M386" s="1909"/>
      <c r="N386" s="1909"/>
      <c r="O386" s="1909"/>
      <c r="P386" s="1909"/>
      <c r="Q386" s="1909"/>
      <c r="R386" s="1909"/>
      <c r="S386" s="1909"/>
      <c r="T386" s="1909"/>
      <c r="U386" s="1909"/>
      <c r="V386" s="1909"/>
      <c r="W386" s="1909"/>
      <c r="X386" s="1909"/>
      <c r="Y386" s="1909"/>
      <c r="Z386" s="1909"/>
      <c r="AA386" s="1909"/>
      <c r="AB386" s="1909"/>
      <c r="AC386" s="1909"/>
    </row>
    <row r="387" spans="1:29">
      <c r="A387" s="1909"/>
      <c r="B387" s="1909"/>
      <c r="C387" s="1909"/>
      <c r="D387" s="1909"/>
      <c r="E387" s="1909"/>
      <c r="F387" s="1909"/>
      <c r="G387" s="1909"/>
      <c r="H387" s="1909"/>
      <c r="I387" s="1909"/>
      <c r="J387" s="1909"/>
      <c r="K387" s="1909"/>
      <c r="L387" s="1909"/>
      <c r="M387" s="1909"/>
      <c r="N387" s="1909"/>
      <c r="O387" s="1909"/>
      <c r="P387" s="1909"/>
      <c r="Q387" s="1909"/>
      <c r="R387" s="1909"/>
      <c r="S387" s="1909"/>
      <c r="T387" s="1909"/>
      <c r="U387" s="1909"/>
      <c r="V387" s="1909"/>
      <c r="W387" s="1909"/>
      <c r="X387" s="1909"/>
      <c r="Y387" s="1909"/>
      <c r="Z387" s="1909"/>
      <c r="AA387" s="1909"/>
      <c r="AB387" s="1909"/>
      <c r="AC387" s="1909"/>
    </row>
    <row r="388" spans="1:29">
      <c r="A388" s="1909"/>
      <c r="B388" s="1909"/>
      <c r="C388" s="1909"/>
      <c r="D388" s="1909"/>
      <c r="E388" s="1909"/>
      <c r="F388" s="1909"/>
      <c r="G388" s="1909"/>
      <c r="H388" s="1909"/>
      <c r="I388" s="1909"/>
      <c r="J388" s="1909"/>
      <c r="K388" s="1909"/>
      <c r="L388" s="1909"/>
      <c r="M388" s="1909"/>
      <c r="N388" s="1909"/>
      <c r="O388" s="1909"/>
      <c r="P388" s="1909"/>
      <c r="Q388" s="1909"/>
      <c r="R388" s="1909"/>
      <c r="S388" s="1909"/>
      <c r="T388" s="1909"/>
      <c r="U388" s="1909"/>
      <c r="V388" s="1909"/>
      <c r="W388" s="1909"/>
      <c r="X388" s="1909"/>
      <c r="Y388" s="1909"/>
      <c r="Z388" s="1909"/>
      <c r="AA388" s="1909"/>
      <c r="AB388" s="1909"/>
      <c r="AC388" s="1909"/>
    </row>
    <row r="389" spans="1:29">
      <c r="A389" s="1909"/>
      <c r="B389" s="1909"/>
      <c r="C389" s="1909"/>
      <c r="D389" s="1909"/>
      <c r="E389" s="1909"/>
      <c r="F389" s="1909"/>
      <c r="G389" s="1909"/>
      <c r="H389" s="1909"/>
      <c r="I389" s="1909"/>
      <c r="J389" s="1909"/>
      <c r="K389" s="1909"/>
      <c r="L389" s="1909"/>
      <c r="M389" s="1909"/>
      <c r="N389" s="1909"/>
      <c r="O389" s="1909"/>
      <c r="P389" s="1909"/>
      <c r="Q389" s="1909"/>
      <c r="R389" s="1909"/>
      <c r="S389" s="1909"/>
      <c r="T389" s="1909"/>
      <c r="U389" s="1909"/>
      <c r="V389" s="1909"/>
      <c r="W389" s="1909"/>
      <c r="X389" s="1909"/>
      <c r="Y389" s="1909"/>
      <c r="Z389" s="1909"/>
      <c r="AA389" s="1909"/>
      <c r="AB389" s="1909"/>
      <c r="AC389" s="1909"/>
    </row>
    <row r="390" spans="1:29">
      <c r="A390" s="1909"/>
      <c r="B390" s="1909"/>
      <c r="C390" s="1909"/>
      <c r="D390" s="1909"/>
      <c r="E390" s="1909"/>
      <c r="F390" s="1909"/>
      <c r="G390" s="1909"/>
      <c r="H390" s="1909"/>
      <c r="I390" s="1909"/>
      <c r="J390" s="1909"/>
      <c r="K390" s="1909"/>
      <c r="L390" s="1909"/>
      <c r="M390" s="1909"/>
      <c r="N390" s="1909"/>
      <c r="O390" s="1909"/>
      <c r="P390" s="1909"/>
      <c r="Q390" s="1909"/>
      <c r="R390" s="1909"/>
      <c r="S390" s="1909"/>
      <c r="T390" s="1909"/>
      <c r="U390" s="1909"/>
      <c r="V390" s="1909"/>
      <c r="W390" s="1909"/>
      <c r="X390" s="1909"/>
      <c r="Y390" s="1909"/>
      <c r="Z390" s="1909"/>
      <c r="AA390" s="1909"/>
      <c r="AB390" s="1909"/>
      <c r="AC390" s="1909"/>
    </row>
    <row r="391" spans="1:29">
      <c r="A391" s="1909"/>
      <c r="B391" s="1909"/>
      <c r="C391" s="1909"/>
      <c r="D391" s="1909"/>
      <c r="E391" s="1909"/>
      <c r="F391" s="1909"/>
      <c r="G391" s="1909"/>
      <c r="H391" s="1909"/>
      <c r="I391" s="1909"/>
      <c r="J391" s="1909"/>
      <c r="K391" s="1909"/>
      <c r="L391" s="1909"/>
      <c r="M391" s="1909"/>
      <c r="N391" s="1909"/>
      <c r="O391" s="1909"/>
      <c r="P391" s="1909"/>
      <c r="Q391" s="1909"/>
      <c r="R391" s="1909"/>
      <c r="S391" s="1909"/>
      <c r="T391" s="1909"/>
      <c r="U391" s="1909"/>
      <c r="V391" s="1909"/>
      <c r="W391" s="1909"/>
      <c r="X391" s="1909"/>
      <c r="Y391" s="1909"/>
      <c r="Z391" s="1909"/>
      <c r="AA391" s="1909"/>
      <c r="AB391" s="1909"/>
      <c r="AC391" s="1909"/>
    </row>
    <row r="392" spans="1:29">
      <c r="A392" s="1909"/>
      <c r="B392" s="1909"/>
      <c r="C392" s="1909"/>
      <c r="D392" s="1909"/>
      <c r="E392" s="1909"/>
      <c r="F392" s="1909"/>
      <c r="G392" s="1909"/>
      <c r="H392" s="1909"/>
      <c r="I392" s="1909"/>
      <c r="J392" s="1909"/>
      <c r="K392" s="1909"/>
      <c r="L392" s="1909"/>
      <c r="M392" s="1909"/>
      <c r="N392" s="1909"/>
      <c r="O392" s="1909"/>
      <c r="P392" s="1909"/>
      <c r="Q392" s="1909"/>
      <c r="R392" s="1909"/>
      <c r="S392" s="1909"/>
      <c r="T392" s="1909"/>
      <c r="U392" s="1909"/>
      <c r="V392" s="1909"/>
      <c r="W392" s="1909"/>
      <c r="X392" s="1909"/>
      <c r="Y392" s="1909"/>
      <c r="Z392" s="1909"/>
      <c r="AA392" s="1909"/>
      <c r="AB392" s="1909"/>
      <c r="AC392" s="1909"/>
    </row>
    <row r="393" spans="1:29">
      <c r="A393" s="1909"/>
      <c r="B393" s="1909"/>
      <c r="C393" s="1909"/>
      <c r="D393" s="1909"/>
      <c r="E393" s="1909"/>
      <c r="F393" s="1909"/>
      <c r="G393" s="1909"/>
      <c r="H393" s="1909"/>
      <c r="I393" s="1909"/>
      <c r="J393" s="1909"/>
      <c r="K393" s="1909"/>
      <c r="L393" s="1909"/>
      <c r="M393" s="1909"/>
      <c r="N393" s="1909"/>
      <c r="O393" s="1909"/>
      <c r="P393" s="1909"/>
      <c r="Q393" s="1909"/>
      <c r="R393" s="1909"/>
      <c r="S393" s="1909"/>
      <c r="T393" s="1909"/>
      <c r="U393" s="1909"/>
      <c r="V393" s="1909"/>
      <c r="W393" s="1909"/>
      <c r="X393" s="1909"/>
      <c r="Y393" s="1909"/>
      <c r="Z393" s="1909"/>
      <c r="AA393" s="1909"/>
      <c r="AB393" s="1909"/>
      <c r="AC393" s="1909"/>
    </row>
    <row r="394" spans="1:29">
      <c r="A394" s="1909"/>
      <c r="B394" s="1909"/>
      <c r="C394" s="1909"/>
      <c r="D394" s="1909"/>
      <c r="E394" s="1909"/>
      <c r="F394" s="1909"/>
      <c r="G394" s="1909"/>
      <c r="H394" s="1909"/>
      <c r="I394" s="1909"/>
      <c r="J394" s="1909"/>
      <c r="K394" s="1909"/>
      <c r="L394" s="1909"/>
      <c r="M394" s="1909"/>
      <c r="N394" s="1909"/>
      <c r="O394" s="1909"/>
      <c r="P394" s="1909"/>
      <c r="Q394" s="1909"/>
      <c r="R394" s="1909"/>
      <c r="S394" s="1909"/>
      <c r="T394" s="1909"/>
      <c r="U394" s="1909"/>
      <c r="V394" s="1909"/>
      <c r="W394" s="1909"/>
      <c r="X394" s="1909"/>
      <c r="Y394" s="1909"/>
      <c r="Z394" s="1909"/>
      <c r="AA394" s="1909"/>
      <c r="AB394" s="1909"/>
      <c r="AC394" s="1909"/>
    </row>
    <row r="395" spans="1:29">
      <c r="A395" s="1909"/>
      <c r="B395" s="1909"/>
      <c r="C395" s="1909"/>
      <c r="D395" s="1909"/>
      <c r="E395" s="1909"/>
      <c r="F395" s="1909"/>
      <c r="G395" s="1909"/>
      <c r="H395" s="1909"/>
      <c r="I395" s="1909"/>
      <c r="J395" s="1909"/>
      <c r="K395" s="1909"/>
      <c r="L395" s="1909"/>
      <c r="M395" s="1909"/>
      <c r="N395" s="1909"/>
      <c r="O395" s="1909"/>
      <c r="P395" s="1909"/>
      <c r="Q395" s="1909"/>
      <c r="R395" s="1909"/>
      <c r="S395" s="1909"/>
      <c r="T395" s="1909"/>
      <c r="U395" s="1909"/>
      <c r="V395" s="1909"/>
      <c r="W395" s="1909"/>
      <c r="X395" s="1909"/>
      <c r="Y395" s="1909"/>
      <c r="Z395" s="1909"/>
      <c r="AA395" s="1909"/>
      <c r="AB395" s="1909"/>
      <c r="AC395" s="1909"/>
    </row>
    <row r="396" spans="1:29">
      <c r="A396" s="1909"/>
      <c r="B396" s="1909"/>
      <c r="C396" s="1909"/>
      <c r="D396" s="1909"/>
      <c r="E396" s="1909"/>
      <c r="F396" s="1909"/>
      <c r="G396" s="1909"/>
      <c r="H396" s="1909"/>
      <c r="I396" s="1909"/>
      <c r="J396" s="1909"/>
      <c r="K396" s="1909"/>
      <c r="L396" s="1909"/>
      <c r="M396" s="1909"/>
      <c r="N396" s="1909"/>
      <c r="O396" s="1909"/>
      <c r="P396" s="1909"/>
      <c r="Q396" s="1909"/>
      <c r="R396" s="1909"/>
      <c r="S396" s="1909"/>
      <c r="T396" s="1909"/>
      <c r="U396" s="1909"/>
      <c r="V396" s="1909"/>
      <c r="W396" s="1909"/>
      <c r="X396" s="1909"/>
      <c r="Y396" s="1909"/>
      <c r="Z396" s="1909"/>
      <c r="AA396" s="1909"/>
      <c r="AB396" s="1909"/>
      <c r="AC396" s="1909"/>
    </row>
    <row r="397" spans="1:29">
      <c r="A397" s="1909"/>
      <c r="B397" s="1909"/>
      <c r="C397" s="1909"/>
      <c r="D397" s="1909"/>
      <c r="E397" s="1909"/>
      <c r="F397" s="1909"/>
      <c r="G397" s="1909"/>
      <c r="H397" s="1909"/>
      <c r="I397" s="1909"/>
      <c r="J397" s="1909"/>
      <c r="K397" s="1909"/>
      <c r="L397" s="1909"/>
      <c r="M397" s="1909"/>
      <c r="N397" s="1909"/>
      <c r="O397" s="1909"/>
      <c r="P397" s="1909"/>
      <c r="Q397" s="1909"/>
      <c r="R397" s="1909"/>
      <c r="S397" s="1909"/>
      <c r="T397" s="1909"/>
      <c r="U397" s="1909"/>
      <c r="V397" s="1909"/>
      <c r="W397" s="1909"/>
      <c r="X397" s="1909"/>
      <c r="Y397" s="1909"/>
      <c r="Z397" s="1909"/>
      <c r="AA397" s="1909"/>
      <c r="AB397" s="1909"/>
      <c r="AC397" s="1909"/>
    </row>
    <row r="398" spans="1:29">
      <c r="A398" s="1909"/>
      <c r="B398" s="1909"/>
      <c r="C398" s="1909"/>
      <c r="D398" s="1909"/>
      <c r="E398" s="1909"/>
      <c r="F398" s="1909"/>
      <c r="G398" s="1909"/>
      <c r="H398" s="1909"/>
      <c r="I398" s="1909"/>
      <c r="J398" s="1909"/>
      <c r="K398" s="1909"/>
      <c r="L398" s="1909"/>
      <c r="M398" s="1909"/>
      <c r="N398" s="1909"/>
      <c r="O398" s="1909"/>
      <c r="P398" s="1909"/>
      <c r="Q398" s="1909"/>
      <c r="R398" s="1909"/>
      <c r="S398" s="1909"/>
      <c r="T398" s="1909"/>
      <c r="U398" s="1909"/>
      <c r="V398" s="1909"/>
      <c r="W398" s="1909"/>
      <c r="X398" s="1909"/>
      <c r="Y398" s="1909"/>
      <c r="Z398" s="1909"/>
      <c r="AA398" s="1909"/>
      <c r="AB398" s="1909"/>
      <c r="AC398" s="1909"/>
    </row>
    <row r="399" spans="1:29">
      <c r="A399" s="1909"/>
      <c r="B399" s="1909"/>
      <c r="C399" s="1909"/>
      <c r="D399" s="1909"/>
      <c r="E399" s="1909"/>
      <c r="F399" s="1909"/>
      <c r="G399" s="1909"/>
      <c r="H399" s="1909"/>
      <c r="I399" s="1909"/>
      <c r="J399" s="1909"/>
      <c r="K399" s="1909"/>
      <c r="L399" s="1909"/>
      <c r="M399" s="1909"/>
      <c r="N399" s="1909"/>
      <c r="O399" s="1909"/>
      <c r="P399" s="1909"/>
      <c r="Q399" s="1909"/>
      <c r="R399" s="1909"/>
      <c r="S399" s="1909"/>
      <c r="T399" s="1909"/>
      <c r="U399" s="1909"/>
      <c r="V399" s="1909"/>
      <c r="W399" s="1909"/>
      <c r="X399" s="1909"/>
      <c r="Y399" s="1909"/>
      <c r="Z399" s="1909"/>
      <c r="AA399" s="1909"/>
      <c r="AB399" s="1909"/>
      <c r="AC399" s="1909"/>
    </row>
    <row r="400" spans="1:29">
      <c r="A400" s="1909"/>
      <c r="B400" s="1909"/>
      <c r="C400" s="1909"/>
      <c r="D400" s="1909"/>
      <c r="E400" s="1909"/>
      <c r="F400" s="1909"/>
      <c r="G400" s="1909"/>
      <c r="H400" s="1909"/>
      <c r="I400" s="1909"/>
      <c r="J400" s="1909"/>
      <c r="K400" s="1909"/>
      <c r="L400" s="1909"/>
      <c r="M400" s="1909"/>
      <c r="N400" s="1909"/>
      <c r="O400" s="1909"/>
      <c r="P400" s="1909"/>
      <c r="Q400" s="1909"/>
      <c r="R400" s="1909"/>
      <c r="S400" s="1909"/>
      <c r="T400" s="1909"/>
      <c r="U400" s="1909"/>
      <c r="V400" s="1909"/>
      <c r="W400" s="1909"/>
      <c r="X400" s="1909"/>
      <c r="Y400" s="1909"/>
      <c r="Z400" s="1909"/>
      <c r="AA400" s="1909"/>
      <c r="AB400" s="1909"/>
      <c r="AC400" s="1909"/>
    </row>
    <row r="401" spans="1:29">
      <c r="A401" s="1909"/>
      <c r="B401" s="1909"/>
      <c r="C401" s="1909"/>
      <c r="D401" s="1909"/>
      <c r="E401" s="1909"/>
      <c r="F401" s="1909"/>
      <c r="G401" s="1909"/>
      <c r="H401" s="1909"/>
      <c r="I401" s="1909"/>
      <c r="J401" s="1909"/>
      <c r="K401" s="1909"/>
      <c r="L401" s="1909"/>
      <c r="M401" s="1909"/>
      <c r="N401" s="1909"/>
      <c r="O401" s="1909"/>
      <c r="P401" s="1909"/>
      <c r="Q401" s="1909"/>
      <c r="R401" s="1909"/>
      <c r="S401" s="1909"/>
      <c r="T401" s="1909"/>
      <c r="U401" s="1909"/>
      <c r="V401" s="1909"/>
      <c r="W401" s="1909"/>
      <c r="X401" s="1909"/>
      <c r="Y401" s="1909"/>
      <c r="Z401" s="1909"/>
      <c r="AA401" s="1909"/>
      <c r="AB401" s="1909"/>
      <c r="AC401" s="1909"/>
    </row>
    <row r="402" spans="1:29">
      <c r="A402" s="1909"/>
      <c r="B402" s="1909"/>
      <c r="C402" s="1909"/>
      <c r="D402" s="1909"/>
      <c r="E402" s="1909"/>
      <c r="F402" s="1909"/>
      <c r="G402" s="1909"/>
      <c r="H402" s="1909"/>
      <c r="I402" s="1909"/>
      <c r="J402" s="1909"/>
      <c r="K402" s="1909"/>
      <c r="L402" s="1909"/>
      <c r="M402" s="1909"/>
      <c r="N402" s="1909"/>
      <c r="O402" s="1909"/>
      <c r="P402" s="1909"/>
      <c r="Q402" s="1909"/>
      <c r="R402" s="1909"/>
      <c r="S402" s="1909"/>
      <c r="T402" s="1909"/>
      <c r="U402" s="1909"/>
      <c r="V402" s="1909"/>
      <c r="W402" s="1909"/>
      <c r="X402" s="1909"/>
      <c r="Y402" s="1909"/>
      <c r="Z402" s="1909"/>
      <c r="AA402" s="1909"/>
      <c r="AB402" s="1909"/>
      <c r="AC402" s="1909"/>
    </row>
    <row r="403" spans="1:29">
      <c r="A403" s="1909"/>
      <c r="B403" s="1909"/>
      <c r="C403" s="1909"/>
      <c r="D403" s="1909"/>
      <c r="E403" s="1909"/>
      <c r="F403" s="1909"/>
      <c r="G403" s="1909"/>
      <c r="H403" s="1909"/>
      <c r="I403" s="1909"/>
      <c r="J403" s="1909"/>
      <c r="K403" s="1909"/>
      <c r="L403" s="1909"/>
      <c r="M403" s="1909"/>
      <c r="N403" s="1909"/>
      <c r="O403" s="1909"/>
      <c r="P403" s="1909"/>
      <c r="Q403" s="1909"/>
      <c r="R403" s="1909"/>
      <c r="S403" s="1909"/>
      <c r="T403" s="1909"/>
      <c r="U403" s="1909"/>
      <c r="V403" s="1909"/>
      <c r="W403" s="1909"/>
      <c r="X403" s="1909"/>
      <c r="Y403" s="1909"/>
      <c r="Z403" s="1909"/>
      <c r="AA403" s="1909"/>
      <c r="AB403" s="1909"/>
      <c r="AC403" s="1909"/>
    </row>
    <row r="404" spans="1:29">
      <c r="A404" s="1909"/>
      <c r="B404" s="1909"/>
      <c r="C404" s="1909"/>
      <c r="D404" s="1909"/>
      <c r="E404" s="1909"/>
      <c r="F404" s="1909"/>
      <c r="G404" s="1909"/>
      <c r="H404" s="1909"/>
      <c r="I404" s="1909"/>
      <c r="J404" s="1909"/>
      <c r="K404" s="1909"/>
      <c r="L404" s="1909"/>
      <c r="M404" s="1909"/>
      <c r="N404" s="1909"/>
      <c r="O404" s="1909"/>
      <c r="P404" s="1909"/>
      <c r="Q404" s="1909"/>
      <c r="R404" s="1909"/>
      <c r="S404" s="1909"/>
      <c r="T404" s="1909"/>
      <c r="U404" s="1909"/>
      <c r="V404" s="1909"/>
      <c r="W404" s="1909"/>
      <c r="X404" s="1909"/>
      <c r="Y404" s="1909"/>
      <c r="Z404" s="1909"/>
      <c r="AA404" s="1909"/>
      <c r="AB404" s="1909"/>
      <c r="AC404" s="1909"/>
    </row>
    <row r="405" spans="1:29">
      <c r="A405" s="1909"/>
      <c r="B405" s="1909"/>
      <c r="C405" s="1909"/>
      <c r="D405" s="1909"/>
      <c r="E405" s="1909"/>
      <c r="F405" s="1909"/>
      <c r="G405" s="1909"/>
      <c r="H405" s="1909"/>
      <c r="I405" s="1909"/>
      <c r="J405" s="1909"/>
      <c r="K405" s="1909"/>
      <c r="L405" s="1909"/>
      <c r="M405" s="1909"/>
      <c r="N405" s="1909"/>
      <c r="O405" s="1909"/>
      <c r="P405" s="1909"/>
      <c r="Q405" s="1909"/>
      <c r="R405" s="1909"/>
      <c r="S405" s="1909"/>
      <c r="T405" s="1909"/>
      <c r="U405" s="1909"/>
      <c r="V405" s="1909"/>
      <c r="W405" s="1909"/>
      <c r="X405" s="1909"/>
      <c r="Y405" s="1909"/>
      <c r="Z405" s="1909"/>
      <c r="AA405" s="1909"/>
      <c r="AB405" s="1909"/>
      <c r="AC405" s="1909"/>
    </row>
    <row r="406" spans="1:29">
      <c r="A406" s="1909"/>
      <c r="B406" s="1909"/>
      <c r="C406" s="1909"/>
      <c r="D406" s="1909"/>
      <c r="E406" s="1909"/>
      <c r="F406" s="1909"/>
      <c r="G406" s="1909"/>
      <c r="H406" s="1909"/>
      <c r="I406" s="1909"/>
      <c r="J406" s="1909"/>
      <c r="K406" s="1909"/>
      <c r="L406" s="1909"/>
      <c r="M406" s="1909"/>
      <c r="N406" s="1909"/>
      <c r="O406" s="1909"/>
      <c r="P406" s="1909"/>
      <c r="Q406" s="1909"/>
      <c r="R406" s="1909"/>
      <c r="S406" s="1909"/>
      <c r="T406" s="1909"/>
      <c r="U406" s="1909"/>
      <c r="V406" s="1909"/>
      <c r="W406" s="1909"/>
      <c r="X406" s="1909"/>
      <c r="Y406" s="1909"/>
      <c r="Z406" s="1909"/>
      <c r="AA406" s="1909"/>
      <c r="AB406" s="1909"/>
      <c r="AC406" s="1909"/>
    </row>
    <row r="407" spans="1:29">
      <c r="A407" s="1909"/>
      <c r="B407" s="1909"/>
      <c r="C407" s="1909"/>
      <c r="D407" s="1909"/>
      <c r="E407" s="1909"/>
      <c r="F407" s="1909"/>
      <c r="G407" s="1909"/>
      <c r="H407" s="1909"/>
      <c r="I407" s="1909"/>
      <c r="J407" s="1909"/>
      <c r="K407" s="1909"/>
      <c r="L407" s="1909"/>
      <c r="M407" s="1909"/>
      <c r="N407" s="1909"/>
      <c r="O407" s="1909"/>
      <c r="P407" s="1909"/>
      <c r="Q407" s="1909"/>
      <c r="R407" s="1909"/>
      <c r="S407" s="1909"/>
      <c r="T407" s="1909"/>
      <c r="U407" s="1909"/>
      <c r="V407" s="1909"/>
      <c r="W407" s="1909"/>
      <c r="X407" s="1909"/>
      <c r="Y407" s="1909"/>
      <c r="Z407" s="1909"/>
      <c r="AA407" s="1909"/>
      <c r="AB407" s="1909"/>
      <c r="AC407" s="1909"/>
    </row>
    <row r="408" spans="1:29">
      <c r="A408" s="1909"/>
      <c r="B408" s="1909"/>
      <c r="C408" s="1909"/>
      <c r="D408" s="1909"/>
      <c r="E408" s="1909"/>
      <c r="F408" s="1909"/>
      <c r="G408" s="1909"/>
      <c r="H408" s="1909"/>
      <c r="I408" s="1909"/>
      <c r="J408" s="1909"/>
      <c r="K408" s="1909"/>
      <c r="L408" s="1909"/>
      <c r="M408" s="1909"/>
      <c r="N408" s="1909"/>
      <c r="O408" s="1909"/>
      <c r="P408" s="1909"/>
      <c r="Q408" s="1909"/>
      <c r="R408" s="1909"/>
      <c r="S408" s="1909"/>
      <c r="T408" s="1909"/>
      <c r="U408" s="1909"/>
      <c r="V408" s="1909"/>
      <c r="W408" s="1909"/>
      <c r="X408" s="1909"/>
      <c r="Y408" s="1909"/>
      <c r="Z408" s="1909"/>
      <c r="AA408" s="1909"/>
      <c r="AB408" s="1909"/>
      <c r="AC408" s="1909"/>
    </row>
    <row r="409" spans="1:29">
      <c r="A409" s="1909"/>
      <c r="B409" s="1909"/>
      <c r="C409" s="1909"/>
      <c r="D409" s="1909"/>
      <c r="E409" s="1909"/>
      <c r="F409" s="1909"/>
      <c r="G409" s="1909"/>
      <c r="H409" s="1909"/>
      <c r="I409" s="1909"/>
      <c r="J409" s="1909"/>
      <c r="K409" s="1909"/>
      <c r="L409" s="1909"/>
      <c r="M409" s="1909"/>
      <c r="N409" s="1909"/>
      <c r="O409" s="1909"/>
      <c r="P409" s="1909"/>
      <c r="Q409" s="1909"/>
      <c r="R409" s="1909"/>
      <c r="S409" s="1909"/>
      <c r="T409" s="1909"/>
      <c r="U409" s="1909"/>
      <c r="V409" s="1909"/>
      <c r="W409" s="1909"/>
      <c r="X409" s="1909"/>
      <c r="Y409" s="1909"/>
      <c r="Z409" s="1909"/>
      <c r="AA409" s="1909"/>
      <c r="AB409" s="1909"/>
      <c r="AC409" s="1909"/>
    </row>
    <row r="410" spans="1:29">
      <c r="A410" s="1909"/>
      <c r="B410" s="1909"/>
      <c r="C410" s="1909"/>
      <c r="D410" s="1909"/>
      <c r="E410" s="1909"/>
      <c r="F410" s="1909"/>
      <c r="G410" s="1909"/>
      <c r="H410" s="1909"/>
      <c r="I410" s="1909"/>
      <c r="J410" s="1909"/>
      <c r="K410" s="1909"/>
      <c r="L410" s="1909"/>
      <c r="M410" s="1909"/>
      <c r="N410" s="1909"/>
      <c r="O410" s="1909"/>
      <c r="P410" s="1909"/>
      <c r="Q410" s="1909"/>
      <c r="R410" s="1909"/>
      <c r="S410" s="1909"/>
      <c r="T410" s="1909"/>
      <c r="U410" s="1909"/>
      <c r="V410" s="1909"/>
      <c r="W410" s="1909"/>
      <c r="X410" s="1909"/>
      <c r="Y410" s="1909"/>
      <c r="Z410" s="1909"/>
      <c r="AA410" s="1909"/>
      <c r="AB410" s="1909"/>
      <c r="AC410" s="1909"/>
    </row>
    <row r="411" spans="1:29">
      <c r="A411" s="1909"/>
      <c r="B411" s="1909"/>
      <c r="C411" s="1909"/>
      <c r="D411" s="1909"/>
      <c r="E411" s="1909"/>
      <c r="F411" s="1909"/>
      <c r="G411" s="1909"/>
      <c r="H411" s="1909"/>
      <c r="I411" s="1909"/>
      <c r="J411" s="1909"/>
      <c r="K411" s="1909"/>
      <c r="L411" s="1909"/>
      <c r="M411" s="1909"/>
      <c r="N411" s="1909"/>
      <c r="O411" s="1909"/>
      <c r="P411" s="1909"/>
      <c r="Q411" s="1909"/>
      <c r="R411" s="1909"/>
      <c r="S411" s="1909"/>
      <c r="T411" s="1909"/>
      <c r="U411" s="1909"/>
      <c r="V411" s="1909"/>
      <c r="W411" s="1909"/>
      <c r="X411" s="1909"/>
      <c r="Y411" s="1909"/>
      <c r="Z411" s="1909"/>
      <c r="AA411" s="1909"/>
      <c r="AB411" s="1909"/>
      <c r="AC411" s="1909"/>
    </row>
    <row r="412" spans="1:29">
      <c r="A412" s="1909"/>
      <c r="B412" s="1909"/>
      <c r="C412" s="1909"/>
      <c r="D412" s="1909"/>
      <c r="E412" s="1909"/>
      <c r="F412" s="1909"/>
      <c r="G412" s="1909"/>
      <c r="H412" s="1909"/>
      <c r="I412" s="1909"/>
      <c r="J412" s="1909"/>
      <c r="K412" s="1909"/>
      <c r="L412" s="1909"/>
      <c r="M412" s="1909"/>
      <c r="N412" s="1909"/>
      <c r="O412" s="1909"/>
      <c r="P412" s="1909"/>
      <c r="Q412" s="1909"/>
      <c r="R412" s="1909"/>
      <c r="S412" s="1909"/>
      <c r="T412" s="1909"/>
      <c r="U412" s="1909"/>
      <c r="V412" s="1909"/>
      <c r="W412" s="1909"/>
      <c r="X412" s="1909"/>
      <c r="Y412" s="1909"/>
      <c r="Z412" s="1909"/>
      <c r="AA412" s="1909"/>
      <c r="AB412" s="1909"/>
      <c r="AC412" s="1909"/>
    </row>
    <row r="413" spans="1:29">
      <c r="A413" s="1909"/>
      <c r="B413" s="1909"/>
      <c r="C413" s="1909"/>
      <c r="D413" s="1909"/>
      <c r="E413" s="1909"/>
      <c r="F413" s="1909"/>
      <c r="G413" s="1909"/>
      <c r="H413" s="1909"/>
      <c r="I413" s="1909"/>
      <c r="J413" s="1909"/>
      <c r="K413" s="1909"/>
      <c r="L413" s="1909"/>
      <c r="M413" s="1909"/>
      <c r="N413" s="1909"/>
      <c r="O413" s="1909"/>
      <c r="P413" s="1909"/>
      <c r="Q413" s="1909"/>
      <c r="R413" s="1909"/>
      <c r="S413" s="1909"/>
      <c r="T413" s="1909"/>
      <c r="U413" s="1909"/>
      <c r="V413" s="1909"/>
      <c r="W413" s="1909"/>
      <c r="X413" s="1909"/>
      <c r="Y413" s="1909"/>
      <c r="Z413" s="1909"/>
      <c r="AA413" s="1909"/>
      <c r="AB413" s="1909"/>
      <c r="AC413" s="1909"/>
    </row>
    <row r="414" spans="1:29">
      <c r="A414" s="1909"/>
      <c r="B414" s="1909"/>
      <c r="C414" s="1909"/>
      <c r="D414" s="1909"/>
      <c r="E414" s="1909"/>
      <c r="F414" s="1909"/>
      <c r="G414" s="1909"/>
      <c r="H414" s="1909"/>
      <c r="I414" s="1909"/>
      <c r="J414" s="1909"/>
      <c r="K414" s="1909"/>
      <c r="L414" s="1909"/>
      <c r="M414" s="1909"/>
      <c r="N414" s="1909"/>
      <c r="O414" s="1909"/>
      <c r="P414" s="1909"/>
      <c r="Q414" s="1909"/>
      <c r="R414" s="1909"/>
      <c r="S414" s="1909"/>
      <c r="T414" s="1909"/>
      <c r="U414" s="1909"/>
      <c r="V414" s="1909"/>
      <c r="W414" s="1909"/>
      <c r="X414" s="1909"/>
      <c r="Y414" s="1909"/>
      <c r="Z414" s="1909"/>
      <c r="AA414" s="1909"/>
      <c r="AB414" s="1909"/>
      <c r="AC414" s="1909"/>
    </row>
    <row r="415" spans="1:29">
      <c r="A415" s="1909"/>
      <c r="B415" s="1909"/>
      <c r="C415" s="1909"/>
      <c r="D415" s="1909"/>
      <c r="E415" s="1909"/>
      <c r="F415" s="1909"/>
      <c r="G415" s="1909"/>
      <c r="H415" s="1909"/>
      <c r="I415" s="1909"/>
      <c r="J415" s="1909"/>
      <c r="K415" s="1909"/>
      <c r="L415" s="1909"/>
      <c r="M415" s="1909"/>
      <c r="N415" s="1909"/>
      <c r="O415" s="1909"/>
      <c r="P415" s="1909"/>
      <c r="Q415" s="1909"/>
      <c r="R415" s="1909"/>
      <c r="S415" s="1909"/>
      <c r="T415" s="1909"/>
      <c r="U415" s="1909"/>
      <c r="V415" s="1909"/>
      <c r="W415" s="1909"/>
      <c r="X415" s="1909"/>
      <c r="Y415" s="1909"/>
      <c r="Z415" s="1909"/>
      <c r="AA415" s="1909"/>
      <c r="AB415" s="1909"/>
      <c r="AC415" s="1909"/>
    </row>
    <row r="416" spans="1:29">
      <c r="A416" s="1909"/>
      <c r="B416" s="1909"/>
      <c r="C416" s="1909"/>
      <c r="D416" s="1909"/>
      <c r="E416" s="1909"/>
      <c r="F416" s="1909"/>
      <c r="G416" s="1909"/>
      <c r="H416" s="1909"/>
      <c r="I416" s="1909"/>
      <c r="J416" s="1909"/>
      <c r="K416" s="1909"/>
      <c r="L416" s="1909"/>
      <c r="M416" s="1909"/>
      <c r="N416" s="1909"/>
      <c r="O416" s="1909"/>
      <c r="P416" s="1909"/>
      <c r="Q416" s="1909"/>
      <c r="R416" s="1909"/>
      <c r="S416" s="1909"/>
      <c r="T416" s="1909"/>
      <c r="U416" s="1909"/>
      <c r="V416" s="1909"/>
      <c r="W416" s="1909"/>
      <c r="X416" s="1909"/>
      <c r="Y416" s="1909"/>
      <c r="Z416" s="1909"/>
      <c r="AA416" s="1909"/>
      <c r="AB416" s="1909"/>
      <c r="AC416" s="1909"/>
    </row>
    <row r="417" spans="1:29">
      <c r="A417" s="1909"/>
      <c r="B417" s="1909"/>
      <c r="C417" s="1909"/>
      <c r="D417" s="1909"/>
      <c r="E417" s="1909"/>
      <c r="F417" s="1909"/>
      <c r="G417" s="1909"/>
      <c r="H417" s="1909"/>
      <c r="I417" s="1909"/>
      <c r="J417" s="1909"/>
      <c r="K417" s="1909"/>
      <c r="L417" s="1909"/>
      <c r="M417" s="1909"/>
      <c r="N417" s="1909"/>
      <c r="O417" s="1909"/>
      <c r="P417" s="1909"/>
      <c r="Q417" s="1909"/>
      <c r="R417" s="1909"/>
      <c r="S417" s="1909"/>
      <c r="T417" s="1909"/>
      <c r="U417" s="1909"/>
      <c r="V417" s="1909"/>
      <c r="W417" s="1909"/>
      <c r="X417" s="1909"/>
      <c r="Y417" s="1909"/>
      <c r="Z417" s="1909"/>
      <c r="AA417" s="1909"/>
      <c r="AB417" s="1909"/>
      <c r="AC417" s="1909"/>
    </row>
    <row r="418" spans="1:29">
      <c r="A418" s="1909"/>
      <c r="B418" s="1909"/>
      <c r="C418" s="1909"/>
      <c r="D418" s="1909"/>
      <c r="E418" s="1909"/>
      <c r="F418" s="1909"/>
      <c r="G418" s="1909"/>
      <c r="H418" s="1909"/>
      <c r="I418" s="1909"/>
      <c r="J418" s="1909"/>
      <c r="K418" s="1909"/>
      <c r="L418" s="1909"/>
      <c r="M418" s="1909"/>
      <c r="N418" s="1909"/>
      <c r="O418" s="1909"/>
      <c r="P418" s="1909"/>
      <c r="Q418" s="1909"/>
      <c r="R418" s="1909"/>
      <c r="S418" s="1909"/>
      <c r="T418" s="1909"/>
      <c r="U418" s="1909"/>
      <c r="V418" s="1909"/>
      <c r="W418" s="1909"/>
      <c r="X418" s="1909"/>
      <c r="Y418" s="1909"/>
      <c r="Z418" s="1909"/>
      <c r="AA418" s="1909"/>
      <c r="AB418" s="1909"/>
      <c r="AC418" s="1909"/>
    </row>
    <row r="419" spans="1:29">
      <c r="A419" s="1909"/>
      <c r="B419" s="1909"/>
      <c r="C419" s="1909"/>
      <c r="D419" s="1909"/>
      <c r="E419" s="1909"/>
      <c r="F419" s="1909"/>
      <c r="G419" s="1909"/>
      <c r="H419" s="1909"/>
      <c r="I419" s="1909"/>
      <c r="J419" s="1909"/>
      <c r="K419" s="1909"/>
      <c r="L419" s="1909"/>
      <c r="M419" s="1909"/>
      <c r="N419" s="1909"/>
      <c r="O419" s="1909"/>
      <c r="P419" s="1909"/>
      <c r="Q419" s="1909"/>
      <c r="R419" s="1909"/>
      <c r="S419" s="1909"/>
      <c r="T419" s="1909"/>
      <c r="U419" s="1909"/>
      <c r="V419" s="1909"/>
      <c r="W419" s="1909"/>
      <c r="X419" s="1909"/>
      <c r="Y419" s="1909"/>
      <c r="Z419" s="1909"/>
      <c r="AA419" s="1909"/>
      <c r="AB419" s="1909"/>
      <c r="AC419" s="1909"/>
    </row>
    <row r="420" spans="1:29">
      <c r="A420" s="1909"/>
      <c r="B420" s="1909"/>
      <c r="C420" s="1909"/>
      <c r="D420" s="1909"/>
      <c r="E420" s="1909"/>
      <c r="F420" s="1909"/>
      <c r="G420" s="1909"/>
      <c r="H420" s="1909"/>
      <c r="I420" s="1909"/>
      <c r="J420" s="1909"/>
      <c r="K420" s="1909"/>
      <c r="L420" s="1909"/>
      <c r="M420" s="1909"/>
      <c r="N420" s="1909"/>
      <c r="O420" s="1909"/>
      <c r="P420" s="1909"/>
      <c r="Q420" s="1909"/>
      <c r="R420" s="1909"/>
      <c r="S420" s="1909"/>
      <c r="T420" s="1909"/>
      <c r="U420" s="1909"/>
      <c r="V420" s="1909"/>
      <c r="W420" s="1909"/>
      <c r="X420" s="1909"/>
      <c r="Y420" s="1909"/>
      <c r="Z420" s="1909"/>
      <c r="AA420" s="1909"/>
      <c r="AB420" s="1909"/>
      <c r="AC420" s="1909"/>
    </row>
    <row r="421" spans="1:29">
      <c r="A421" s="1909"/>
      <c r="B421" s="1909"/>
      <c r="C421" s="1909"/>
      <c r="D421" s="1909"/>
      <c r="E421" s="1909"/>
      <c r="F421" s="1909"/>
      <c r="G421" s="1909"/>
      <c r="H421" s="1909"/>
      <c r="I421" s="1909"/>
      <c r="J421" s="1909"/>
      <c r="K421" s="1909"/>
      <c r="L421" s="1909"/>
      <c r="M421" s="1909"/>
      <c r="N421" s="1909"/>
      <c r="O421" s="1909"/>
      <c r="P421" s="1909"/>
      <c r="Q421" s="1909"/>
      <c r="R421" s="1909"/>
      <c r="S421" s="1909"/>
      <c r="T421" s="1909"/>
      <c r="U421" s="1909"/>
      <c r="V421" s="1909"/>
      <c r="W421" s="1909"/>
      <c r="X421" s="1909"/>
      <c r="Y421" s="1909"/>
      <c r="Z421" s="1909"/>
      <c r="AA421" s="1909"/>
      <c r="AB421" s="1909"/>
      <c r="AC421" s="1909"/>
    </row>
    <row r="422" spans="1:29">
      <c r="A422" s="1909"/>
      <c r="B422" s="1909"/>
      <c r="C422" s="1909"/>
      <c r="D422" s="1909"/>
      <c r="E422" s="1909"/>
      <c r="F422" s="1909"/>
      <c r="G422" s="1909"/>
      <c r="H422" s="1909"/>
      <c r="I422" s="1909"/>
      <c r="J422" s="1909"/>
      <c r="K422" s="1909"/>
      <c r="L422" s="1909"/>
      <c r="M422" s="1909"/>
      <c r="N422" s="1909"/>
      <c r="O422" s="1909"/>
      <c r="P422" s="1909"/>
      <c r="Q422" s="1909"/>
      <c r="R422" s="1909"/>
      <c r="S422" s="1909"/>
      <c r="T422" s="1909"/>
      <c r="U422" s="1909"/>
      <c r="V422" s="1909"/>
      <c r="W422" s="1909"/>
      <c r="X422" s="1909"/>
      <c r="Y422" s="1909"/>
      <c r="Z422" s="1909"/>
      <c r="AA422" s="1909"/>
      <c r="AB422" s="1909"/>
      <c r="AC422" s="1909"/>
    </row>
    <row r="423" spans="1:29">
      <c r="A423" s="1909"/>
      <c r="B423" s="1909"/>
      <c r="C423" s="1909"/>
      <c r="D423" s="1909"/>
      <c r="E423" s="1909"/>
      <c r="F423" s="1909"/>
      <c r="G423" s="1909"/>
      <c r="H423" s="1909"/>
      <c r="I423" s="1909"/>
      <c r="J423" s="1909"/>
      <c r="K423" s="1909"/>
      <c r="L423" s="1909"/>
      <c r="M423" s="1909"/>
      <c r="N423" s="1909"/>
      <c r="O423" s="1909"/>
      <c r="P423" s="1909"/>
      <c r="Q423" s="1909"/>
      <c r="R423" s="1909"/>
      <c r="S423" s="1909"/>
      <c r="T423" s="1909"/>
      <c r="U423" s="1909"/>
      <c r="V423" s="1909"/>
      <c r="W423" s="1909"/>
      <c r="X423" s="1909"/>
      <c r="Y423" s="1909"/>
      <c r="Z423" s="1909"/>
      <c r="AA423" s="1909"/>
      <c r="AB423" s="1909"/>
      <c r="AC423" s="1909"/>
    </row>
    <row r="424" spans="1:29">
      <c r="A424" s="1909"/>
      <c r="B424" s="1909"/>
      <c r="C424" s="1909"/>
      <c r="D424" s="1909"/>
      <c r="E424" s="1909"/>
      <c r="F424" s="1909"/>
      <c r="G424" s="1909"/>
      <c r="H424" s="1909"/>
      <c r="I424" s="1909"/>
      <c r="J424" s="1909"/>
      <c r="K424" s="1909"/>
      <c r="L424" s="1909"/>
      <c r="M424" s="1909"/>
      <c r="N424" s="1909"/>
      <c r="O424" s="1909"/>
      <c r="P424" s="1909"/>
      <c r="Q424" s="1909"/>
      <c r="R424" s="1909"/>
      <c r="S424" s="1909"/>
      <c r="T424" s="1909"/>
      <c r="U424" s="1909"/>
      <c r="V424" s="1909"/>
      <c r="W424" s="1909"/>
      <c r="X424" s="1909"/>
      <c r="Y424" s="1909"/>
      <c r="Z424" s="1909"/>
      <c r="AA424" s="1909"/>
      <c r="AB424" s="1909"/>
      <c r="AC424" s="1909"/>
    </row>
    <row r="425" spans="1:29">
      <c r="A425" s="1909"/>
      <c r="B425" s="1909"/>
      <c r="C425" s="1909"/>
      <c r="D425" s="1909"/>
      <c r="E425" s="1909"/>
      <c r="F425" s="1909"/>
      <c r="G425" s="1909"/>
      <c r="H425" s="1909"/>
      <c r="I425" s="1909"/>
      <c r="J425" s="1909"/>
      <c r="K425" s="1909"/>
      <c r="L425" s="1909"/>
      <c r="M425" s="1909"/>
      <c r="N425" s="1909"/>
      <c r="O425" s="1909"/>
      <c r="P425" s="1909"/>
      <c r="Q425" s="1909"/>
      <c r="R425" s="1909"/>
      <c r="S425" s="1909"/>
      <c r="T425" s="1909"/>
      <c r="U425" s="1909"/>
      <c r="V425" s="1909"/>
      <c r="W425" s="1909"/>
      <c r="X425" s="1909"/>
      <c r="Y425" s="1909"/>
      <c r="Z425" s="1909"/>
      <c r="AA425" s="1909"/>
      <c r="AB425" s="1909"/>
      <c r="AC425" s="1909"/>
    </row>
    <row r="426" spans="1:29">
      <c r="A426" s="1909"/>
      <c r="B426" s="1909"/>
      <c r="C426" s="1909"/>
      <c r="D426" s="1909"/>
      <c r="E426" s="1909"/>
      <c r="F426" s="1909"/>
      <c r="G426" s="1909"/>
      <c r="H426" s="1909"/>
      <c r="I426" s="1909"/>
      <c r="J426" s="1909"/>
      <c r="K426" s="1909"/>
      <c r="L426" s="1909"/>
      <c r="M426" s="1909"/>
      <c r="N426" s="1909"/>
      <c r="O426" s="1909"/>
      <c r="P426" s="1909"/>
      <c r="Q426" s="1909"/>
      <c r="R426" s="1909"/>
      <c r="S426" s="1909"/>
      <c r="T426" s="1909"/>
      <c r="U426" s="1909"/>
      <c r="V426" s="1909"/>
      <c r="W426" s="1909"/>
      <c r="X426" s="1909"/>
      <c r="Y426" s="1909"/>
      <c r="Z426" s="1909"/>
      <c r="AA426" s="1909"/>
      <c r="AB426" s="1909"/>
      <c r="AC426" s="1909"/>
    </row>
    <row r="427" spans="1:29">
      <c r="A427" s="1909"/>
      <c r="B427" s="1909"/>
      <c r="C427" s="1909"/>
      <c r="D427" s="1909"/>
      <c r="E427" s="1909"/>
      <c r="F427" s="1909"/>
      <c r="G427" s="1909"/>
      <c r="H427" s="1909"/>
      <c r="I427" s="1909"/>
      <c r="J427" s="1909"/>
      <c r="K427" s="1909"/>
      <c r="L427" s="1909"/>
      <c r="M427" s="1909"/>
      <c r="N427" s="1909"/>
      <c r="O427" s="1909"/>
      <c r="P427" s="1909"/>
      <c r="Q427" s="1909"/>
      <c r="R427" s="1909"/>
      <c r="S427" s="1909"/>
      <c r="T427" s="1909"/>
      <c r="U427" s="1909"/>
      <c r="V427" s="1909"/>
      <c r="W427" s="1909"/>
      <c r="X427" s="1909"/>
      <c r="Y427" s="1909"/>
      <c r="Z427" s="1909"/>
      <c r="AA427" s="1909"/>
      <c r="AB427" s="1909"/>
      <c r="AC427" s="1909"/>
    </row>
    <row r="428" spans="1:29">
      <c r="A428" s="1909"/>
      <c r="B428" s="1909"/>
      <c r="C428" s="1909"/>
      <c r="D428" s="1909"/>
      <c r="E428" s="1909"/>
      <c r="F428" s="1909"/>
      <c r="G428" s="1909"/>
      <c r="H428" s="1909"/>
      <c r="I428" s="1909"/>
      <c r="J428" s="1909"/>
      <c r="K428" s="1909"/>
      <c r="L428" s="1909"/>
      <c r="M428" s="1909"/>
      <c r="N428" s="1909"/>
      <c r="O428" s="1909"/>
      <c r="P428" s="1909"/>
      <c r="Q428" s="1909"/>
      <c r="R428" s="1909"/>
      <c r="S428" s="1909"/>
      <c r="T428" s="1909"/>
      <c r="U428" s="1909"/>
      <c r="V428" s="1909"/>
      <c r="W428" s="1909"/>
      <c r="X428" s="1909"/>
      <c r="Y428" s="1909"/>
      <c r="Z428" s="1909"/>
      <c r="AA428" s="1909"/>
      <c r="AB428" s="1909"/>
      <c r="AC428" s="1909"/>
    </row>
    <row r="429" spans="1:29">
      <c r="A429" s="1909"/>
      <c r="B429" s="1909"/>
      <c r="C429" s="1909"/>
      <c r="D429" s="1909"/>
      <c r="E429" s="1909"/>
      <c r="F429" s="1909"/>
      <c r="G429" s="1909"/>
      <c r="H429" s="1909"/>
      <c r="I429" s="1909"/>
      <c r="J429" s="1909"/>
      <c r="K429" s="1909"/>
      <c r="L429" s="1909"/>
      <c r="M429" s="1909"/>
      <c r="N429" s="1909"/>
      <c r="O429" s="1909"/>
      <c r="P429" s="1909"/>
      <c r="Q429" s="1909"/>
      <c r="R429" s="1909"/>
      <c r="S429" s="1909"/>
      <c r="T429" s="1909"/>
      <c r="U429" s="1909"/>
      <c r="V429" s="1909"/>
      <c r="W429" s="1909"/>
      <c r="X429" s="1909"/>
      <c r="Y429" s="1909"/>
      <c r="Z429" s="1909"/>
      <c r="AA429" s="1909"/>
      <c r="AB429" s="1909"/>
      <c r="AC429" s="1909"/>
    </row>
    <row r="430" spans="1:29">
      <c r="A430" s="1909"/>
      <c r="B430" s="1909"/>
      <c r="C430" s="1909"/>
      <c r="D430" s="1909"/>
      <c r="E430" s="1909"/>
      <c r="F430" s="1909"/>
      <c r="G430" s="1909"/>
      <c r="H430" s="1909"/>
      <c r="I430" s="1909"/>
      <c r="J430" s="1909"/>
      <c r="K430" s="1909"/>
      <c r="L430" s="1909"/>
      <c r="M430" s="1909"/>
      <c r="N430" s="1909"/>
      <c r="O430" s="1909"/>
      <c r="P430" s="1909"/>
      <c r="Q430" s="1909"/>
      <c r="R430" s="1909"/>
      <c r="S430" s="1909"/>
      <c r="T430" s="1909"/>
      <c r="U430" s="1909"/>
      <c r="V430" s="1909"/>
      <c r="W430" s="1909"/>
      <c r="X430" s="1909"/>
      <c r="Y430" s="1909"/>
      <c r="Z430" s="1909"/>
      <c r="AA430" s="1909"/>
      <c r="AB430" s="1909"/>
      <c r="AC430" s="1909"/>
    </row>
    <row r="431" spans="1:29">
      <c r="A431" s="1909"/>
      <c r="B431" s="1909"/>
      <c r="C431" s="1909"/>
      <c r="D431" s="1909"/>
      <c r="E431" s="1909"/>
      <c r="F431" s="1909"/>
      <c r="G431" s="1909"/>
      <c r="H431" s="1909"/>
      <c r="I431" s="1909"/>
      <c r="J431" s="1909"/>
      <c r="K431" s="1909"/>
      <c r="L431" s="1909"/>
      <c r="M431" s="1909"/>
      <c r="N431" s="1909"/>
      <c r="O431" s="1909"/>
      <c r="P431" s="1909"/>
      <c r="Q431" s="1909"/>
      <c r="R431" s="1909"/>
      <c r="S431" s="1909"/>
      <c r="T431" s="1909"/>
      <c r="U431" s="1909"/>
      <c r="V431" s="1909"/>
      <c r="W431" s="1909"/>
      <c r="X431" s="1909"/>
      <c r="Y431" s="1909"/>
      <c r="Z431" s="1909"/>
      <c r="AA431" s="1909"/>
      <c r="AB431" s="1909"/>
      <c r="AC431" s="1909"/>
    </row>
    <row r="432" spans="1:29">
      <c r="A432" s="1909"/>
      <c r="B432" s="1909"/>
      <c r="C432" s="1909"/>
      <c r="D432" s="1909"/>
      <c r="E432" s="1909"/>
      <c r="F432" s="1909"/>
      <c r="G432" s="1909"/>
      <c r="H432" s="1909"/>
      <c r="I432" s="1909"/>
      <c r="J432" s="1909"/>
      <c r="K432" s="1909"/>
      <c r="L432" s="1909"/>
      <c r="M432" s="1909"/>
      <c r="N432" s="1909"/>
      <c r="O432" s="1909"/>
      <c r="P432" s="1909"/>
      <c r="Q432" s="1909"/>
      <c r="R432" s="1909"/>
      <c r="S432" s="1909"/>
      <c r="T432" s="1909"/>
      <c r="U432" s="1909"/>
      <c r="V432" s="1909"/>
      <c r="W432" s="1909"/>
      <c r="X432" s="1909"/>
      <c r="Y432" s="1909"/>
      <c r="Z432" s="1909"/>
      <c r="AA432" s="1909"/>
      <c r="AB432" s="1909"/>
      <c r="AC432" s="1909"/>
    </row>
    <row r="433" spans="1:29">
      <c r="A433" s="1909"/>
      <c r="B433" s="1909"/>
      <c r="C433" s="1909"/>
      <c r="D433" s="1909"/>
      <c r="E433" s="1909"/>
      <c r="F433" s="1909"/>
      <c r="G433" s="1909"/>
      <c r="H433" s="1909"/>
      <c r="I433" s="1909"/>
      <c r="J433" s="1909"/>
      <c r="K433" s="1909"/>
      <c r="L433" s="1909"/>
      <c r="M433" s="1909"/>
      <c r="N433" s="1909"/>
      <c r="O433" s="1909"/>
      <c r="P433" s="1909"/>
      <c r="Q433" s="1909"/>
      <c r="R433" s="1909"/>
      <c r="S433" s="1909"/>
      <c r="T433" s="1909"/>
      <c r="U433" s="1909"/>
      <c r="V433" s="1909"/>
      <c r="W433" s="1909"/>
      <c r="X433" s="1909"/>
      <c r="Y433" s="1909"/>
      <c r="Z433" s="1909"/>
      <c r="AA433" s="1909"/>
      <c r="AB433" s="1909"/>
      <c r="AC433" s="1909"/>
    </row>
    <row r="434" spans="1:29">
      <c r="A434" s="1909"/>
      <c r="B434" s="1909"/>
      <c r="C434" s="1909"/>
      <c r="D434" s="1909"/>
      <c r="E434" s="1909"/>
      <c r="F434" s="1909"/>
      <c r="G434" s="1909"/>
      <c r="H434" s="1909"/>
      <c r="I434" s="1909"/>
      <c r="J434" s="1909"/>
      <c r="K434" s="1909"/>
      <c r="L434" s="1909"/>
      <c r="M434" s="1909"/>
      <c r="N434" s="1909"/>
      <c r="O434" s="1909"/>
      <c r="P434" s="1909"/>
      <c r="Q434" s="1909"/>
      <c r="R434" s="1909"/>
      <c r="S434" s="1909"/>
      <c r="T434" s="1909"/>
      <c r="U434" s="1909"/>
      <c r="V434" s="1909"/>
      <c r="W434" s="1909"/>
      <c r="X434" s="1909"/>
      <c r="Y434" s="1909"/>
      <c r="Z434" s="1909"/>
      <c r="AA434" s="1909"/>
      <c r="AB434" s="1909"/>
      <c r="AC434" s="1909"/>
    </row>
    <row r="435" spans="1:29">
      <c r="A435" s="1909"/>
      <c r="B435" s="1909"/>
      <c r="C435" s="1909"/>
      <c r="D435" s="1909"/>
      <c r="E435" s="1909"/>
      <c r="F435" s="1909"/>
      <c r="G435" s="1909"/>
      <c r="H435" s="1909"/>
      <c r="I435" s="1909"/>
      <c r="J435" s="1909"/>
    </row>
    <row r="436" spans="1:29">
      <c r="A436" s="1909"/>
      <c r="B436" s="1909"/>
      <c r="C436" s="1909"/>
      <c r="D436" s="1909"/>
      <c r="E436" s="1909"/>
      <c r="F436" s="1909"/>
      <c r="G436" s="1909"/>
      <c r="H436" s="1909"/>
      <c r="I436" s="1909"/>
      <c r="J436" s="1909"/>
    </row>
    <row r="437" spans="1:29">
      <c r="A437" s="1909"/>
      <c r="B437" s="1909"/>
      <c r="C437" s="1909"/>
      <c r="D437" s="1909"/>
      <c r="E437" s="1909"/>
      <c r="F437" s="1909"/>
      <c r="G437" s="1909"/>
      <c r="H437" s="1909"/>
      <c r="I437" s="1909"/>
      <c r="J437" s="1909"/>
    </row>
    <row r="438" spans="1:29">
      <c r="A438" s="1909"/>
      <c r="B438" s="1909"/>
      <c r="C438" s="1909"/>
      <c r="D438" s="1909"/>
      <c r="E438" s="1909"/>
      <c r="F438" s="1909"/>
      <c r="G438" s="1909"/>
      <c r="H438" s="1909"/>
      <c r="I438" s="1909"/>
      <c r="J438" s="1909"/>
    </row>
    <row r="439" spans="1:29">
      <c r="A439" s="1909"/>
      <c r="B439" s="1909"/>
      <c r="C439" s="1909"/>
      <c r="D439" s="1909"/>
      <c r="E439" s="1909"/>
      <c r="F439" s="1909"/>
      <c r="G439" s="1909"/>
      <c r="H439" s="1909"/>
      <c r="I439" s="1909"/>
      <c r="J439" s="1909"/>
    </row>
    <row r="440" spans="1:29">
      <c r="A440" s="1909"/>
      <c r="B440" s="1909"/>
      <c r="C440" s="1909"/>
      <c r="D440" s="1909"/>
      <c r="E440" s="1909"/>
      <c r="F440" s="1909"/>
      <c r="G440" s="1909"/>
      <c r="H440" s="1909"/>
      <c r="I440" s="1909"/>
      <c r="J440" s="1909"/>
    </row>
    <row r="441" spans="1:29">
      <c r="A441" s="1909"/>
      <c r="B441" s="1909"/>
      <c r="C441" s="1909"/>
      <c r="D441" s="1909"/>
      <c r="E441" s="1909"/>
      <c r="F441" s="1909"/>
      <c r="G441" s="1909"/>
      <c r="H441" s="1909"/>
      <c r="I441" s="1909"/>
      <c r="J441" s="1909"/>
    </row>
    <row r="442" spans="1:29">
      <c r="A442" s="1909"/>
      <c r="B442" s="1909"/>
      <c r="C442" s="1909"/>
      <c r="D442" s="1909"/>
      <c r="E442" s="1909"/>
      <c r="F442" s="1909"/>
      <c r="G442" s="1909"/>
      <c r="H442" s="1909"/>
      <c r="I442" s="1909"/>
      <c r="J442" s="1909"/>
    </row>
    <row r="443" spans="1:29">
      <c r="A443" s="1909"/>
      <c r="B443" s="1909"/>
      <c r="C443" s="1909"/>
      <c r="D443" s="1909"/>
      <c r="E443" s="1909"/>
      <c r="F443" s="1909"/>
      <c r="G443" s="1909"/>
      <c r="H443" s="1909"/>
      <c r="I443" s="1909"/>
      <c r="J443" s="1909"/>
    </row>
    <row r="444" spans="1:29">
      <c r="A444" s="1909"/>
      <c r="B444" s="1909"/>
      <c r="C444" s="1909"/>
      <c r="D444" s="1909"/>
      <c r="E444" s="1909"/>
      <c r="F444" s="1909"/>
      <c r="G444" s="1909"/>
      <c r="H444" s="1909"/>
      <c r="I444" s="1909"/>
      <c r="J444" s="1909"/>
    </row>
    <row r="445" spans="1:29">
      <c r="A445" s="1909"/>
      <c r="B445" s="1909"/>
      <c r="C445" s="1909"/>
      <c r="D445" s="1909"/>
      <c r="E445" s="1909"/>
      <c r="F445" s="1909"/>
      <c r="G445" s="1909"/>
      <c r="H445" s="1909"/>
      <c r="I445" s="1909"/>
      <c r="J445" s="1909"/>
    </row>
    <row r="446" spans="1:29">
      <c r="A446" s="1909"/>
      <c r="B446" s="1909"/>
      <c r="C446" s="1909"/>
      <c r="D446" s="1909"/>
      <c r="E446" s="1909"/>
      <c r="F446" s="1909"/>
      <c r="G446" s="1909"/>
      <c r="H446" s="1909"/>
      <c r="I446" s="1909"/>
      <c r="J446" s="1909"/>
    </row>
    <row r="447" spans="1:29">
      <c r="A447" s="1909"/>
      <c r="B447" s="1909"/>
      <c r="C447" s="1909"/>
      <c r="D447" s="1909"/>
      <c r="E447" s="1909"/>
      <c r="F447" s="1909"/>
      <c r="G447" s="1909"/>
      <c r="H447" s="1909"/>
      <c r="I447" s="1909"/>
      <c r="J447" s="1909"/>
    </row>
    <row r="448" spans="1:29">
      <c r="A448" s="1909"/>
      <c r="B448" s="1909"/>
      <c r="C448" s="1909"/>
      <c r="D448" s="1909"/>
      <c r="E448" s="1909"/>
      <c r="F448" s="1909"/>
      <c r="G448" s="1909"/>
      <c r="H448" s="1909"/>
      <c r="I448" s="1909"/>
      <c r="J448" s="1909"/>
    </row>
    <row r="449" spans="1:10">
      <c r="A449" s="1909"/>
      <c r="B449" s="1909"/>
      <c r="C449" s="1909"/>
      <c r="D449" s="1909"/>
      <c r="E449" s="1909"/>
      <c r="F449" s="1909"/>
      <c r="G449" s="1909"/>
      <c r="H449" s="1909"/>
      <c r="I449" s="1909"/>
      <c r="J449" s="1909"/>
    </row>
    <row r="450" spans="1:10">
      <c r="A450" s="1909"/>
      <c r="B450" s="1909"/>
      <c r="C450" s="1909"/>
      <c r="D450" s="1909"/>
      <c r="E450" s="1909"/>
      <c r="F450" s="1909"/>
      <c r="G450" s="1909"/>
      <c r="H450" s="1909"/>
      <c r="I450" s="1909"/>
      <c r="J450" s="1909"/>
    </row>
    <row r="451" spans="1:10">
      <c r="A451" s="1909"/>
      <c r="B451" s="1909"/>
      <c r="C451" s="1909"/>
      <c r="D451" s="1909"/>
      <c r="E451" s="1909"/>
      <c r="F451" s="1909"/>
      <c r="G451" s="1909"/>
      <c r="H451" s="1909"/>
      <c r="I451" s="1909"/>
      <c r="J451" s="1909"/>
    </row>
    <row r="452" spans="1:10">
      <c r="A452" s="1909"/>
      <c r="B452" s="1909"/>
      <c r="C452" s="1909"/>
      <c r="D452" s="1909"/>
      <c r="E452" s="1909"/>
      <c r="F452" s="1909"/>
      <c r="G452" s="1909"/>
      <c r="H452" s="1909"/>
      <c r="I452" s="1909"/>
      <c r="J452" s="1909"/>
    </row>
    <row r="453" spans="1:10">
      <c r="A453" s="1909"/>
      <c r="B453" s="1909"/>
      <c r="C453" s="1909"/>
      <c r="D453" s="1909"/>
      <c r="E453" s="1909"/>
      <c r="F453" s="1909"/>
      <c r="G453" s="1909"/>
      <c r="H453" s="1909"/>
      <c r="I453" s="1909"/>
      <c r="J453" s="1909"/>
    </row>
    <row r="454" spans="1:10">
      <c r="A454" s="1909"/>
      <c r="B454" s="1909"/>
      <c r="C454" s="1909"/>
      <c r="D454" s="1909"/>
      <c r="E454" s="1909"/>
      <c r="F454" s="1909"/>
      <c r="G454" s="1909"/>
      <c r="H454" s="1909"/>
      <c r="I454" s="1909"/>
      <c r="J454" s="1909"/>
    </row>
    <row r="455" spans="1:10">
      <c r="A455" s="1909"/>
      <c r="B455" s="1909"/>
      <c r="C455" s="1909"/>
      <c r="D455" s="1909"/>
      <c r="E455" s="1909"/>
      <c r="F455" s="1909"/>
      <c r="G455" s="1909"/>
      <c r="H455" s="1909"/>
      <c r="I455" s="1909"/>
      <c r="J455" s="1909"/>
    </row>
    <row r="456" spans="1:10">
      <c r="A456" s="1909"/>
      <c r="B456" s="1909"/>
      <c r="C456" s="1909"/>
      <c r="D456" s="1909"/>
      <c r="E456" s="1909"/>
      <c r="F456" s="1909"/>
      <c r="G456" s="1909"/>
      <c r="H456" s="1909"/>
      <c r="I456" s="1909"/>
      <c r="J456" s="1909"/>
    </row>
    <row r="457" spans="1:10">
      <c r="A457" s="1909"/>
      <c r="B457" s="1909"/>
      <c r="C457" s="1909"/>
      <c r="D457" s="1909"/>
      <c r="E457" s="1909"/>
      <c r="F457" s="1909"/>
      <c r="G457" s="1909"/>
      <c r="H457" s="1909"/>
      <c r="I457" s="1909"/>
      <c r="J457" s="1909"/>
    </row>
    <row r="458" spans="1:10">
      <c r="A458" s="1909"/>
      <c r="B458" s="1909"/>
      <c r="C458" s="1909"/>
      <c r="D458" s="1909"/>
      <c r="E458" s="1909"/>
      <c r="F458" s="1909"/>
      <c r="G458" s="1909"/>
      <c r="H458" s="1909"/>
      <c r="I458" s="1909"/>
      <c r="J458" s="1909"/>
    </row>
    <row r="459" spans="1:10">
      <c r="A459" s="1909"/>
      <c r="B459" s="1909"/>
      <c r="C459" s="1909"/>
      <c r="D459" s="1909"/>
      <c r="E459" s="1909"/>
      <c r="F459" s="1909"/>
      <c r="G459" s="1909"/>
      <c r="H459" s="1909"/>
      <c r="I459" s="1909"/>
      <c r="J459" s="1909"/>
    </row>
    <row r="460" spans="1:10">
      <c r="A460" s="1909"/>
      <c r="B460" s="1909"/>
      <c r="C460" s="1909"/>
      <c r="D460" s="1909"/>
      <c r="E460" s="1909"/>
      <c r="F460" s="1909"/>
      <c r="G460" s="1909"/>
      <c r="H460" s="1909"/>
      <c r="I460" s="1909"/>
      <c r="J460" s="1909"/>
    </row>
    <row r="461" spans="1:10">
      <c r="A461" s="1909"/>
      <c r="B461" s="1909"/>
      <c r="C461" s="1909"/>
      <c r="D461" s="1909"/>
      <c r="E461" s="1909"/>
      <c r="F461" s="1909"/>
      <c r="G461" s="1909"/>
      <c r="H461" s="1909"/>
      <c r="I461" s="1909"/>
      <c r="J461" s="1909"/>
    </row>
    <row r="462" spans="1:10">
      <c r="A462" s="1909"/>
      <c r="B462" s="1909"/>
      <c r="C462" s="1909"/>
      <c r="D462" s="1909"/>
      <c r="E462" s="1909"/>
      <c r="F462" s="1909"/>
      <c r="G462" s="1909"/>
      <c r="H462" s="1909"/>
      <c r="I462" s="1909"/>
      <c r="J462" s="1909"/>
    </row>
    <row r="463" spans="1:10">
      <c r="A463" s="1909"/>
      <c r="B463" s="1909"/>
      <c r="C463" s="1909"/>
      <c r="D463" s="1909"/>
      <c r="E463" s="1909"/>
      <c r="F463" s="1909"/>
      <c r="G463" s="1909"/>
      <c r="H463" s="1909"/>
      <c r="I463" s="1909"/>
      <c r="J463" s="1909"/>
    </row>
    <row r="464" spans="1:10">
      <c r="A464" s="1909"/>
      <c r="B464" s="1909"/>
      <c r="C464" s="1909"/>
      <c r="D464" s="1909"/>
      <c r="E464" s="1909"/>
      <c r="F464" s="1909"/>
      <c r="G464" s="1909"/>
      <c r="H464" s="1909"/>
      <c r="I464" s="1909"/>
      <c r="J464" s="1909"/>
    </row>
    <row r="465" spans="1:10">
      <c r="A465" s="1909"/>
      <c r="B465" s="1909"/>
      <c r="C465" s="1909"/>
      <c r="D465" s="1909"/>
      <c r="E465" s="1909"/>
      <c r="F465" s="1909"/>
      <c r="G465" s="1909"/>
      <c r="H465" s="1909"/>
      <c r="I465" s="1909"/>
      <c r="J465" s="1909"/>
    </row>
    <row r="466" spans="1:10">
      <c r="A466" s="1909"/>
      <c r="B466" s="1909"/>
      <c r="C466" s="1909"/>
      <c r="D466" s="1909"/>
      <c r="E466" s="1909"/>
      <c r="F466" s="1909"/>
      <c r="G466" s="1909"/>
      <c r="H466" s="1909"/>
      <c r="I466" s="1909"/>
      <c r="J466" s="1909"/>
    </row>
    <row r="467" spans="1:10">
      <c r="A467" s="1909"/>
      <c r="B467" s="1909"/>
      <c r="C467" s="1909"/>
      <c r="D467" s="1909"/>
      <c r="E467" s="1909"/>
      <c r="F467" s="1909"/>
      <c r="G467" s="1909"/>
      <c r="H467" s="1909"/>
      <c r="I467" s="1909"/>
      <c r="J467" s="1909"/>
    </row>
    <row r="468" spans="1:10">
      <c r="A468" s="1909"/>
      <c r="B468" s="1909"/>
      <c r="C468" s="1909"/>
      <c r="D468" s="1909"/>
      <c r="E468" s="1909"/>
      <c r="F468" s="1909"/>
      <c r="G468" s="1909"/>
      <c r="H468" s="1909"/>
      <c r="I468" s="1909"/>
      <c r="J468" s="1909"/>
    </row>
    <row r="469" spans="1:10">
      <c r="A469" s="1909"/>
      <c r="B469" s="1909"/>
      <c r="C469" s="1909"/>
      <c r="D469" s="1909"/>
      <c r="E469" s="1909"/>
      <c r="F469" s="1909"/>
      <c r="G469" s="1909"/>
      <c r="H469" s="1909"/>
      <c r="I469" s="1909"/>
      <c r="J469" s="1909"/>
    </row>
    <row r="470" spans="1:10">
      <c r="A470" s="1909"/>
      <c r="B470" s="1909"/>
      <c r="C470" s="1909"/>
      <c r="D470" s="1909"/>
      <c r="E470" s="1909"/>
      <c r="F470" s="1909"/>
      <c r="G470" s="1909"/>
      <c r="H470" s="1909"/>
      <c r="I470" s="1909"/>
      <c r="J470" s="1909"/>
    </row>
    <row r="471" spans="1:10">
      <c r="A471" s="1909"/>
      <c r="B471" s="1909"/>
      <c r="C471" s="1909"/>
      <c r="D471" s="1909"/>
      <c r="E471" s="1909"/>
      <c r="F471" s="1909"/>
      <c r="G471" s="1909"/>
      <c r="H471" s="1909"/>
      <c r="I471" s="1909"/>
      <c r="J471" s="1909"/>
    </row>
    <row r="472" spans="1:10">
      <c r="A472" s="1909"/>
      <c r="B472" s="1909"/>
      <c r="C472" s="1909"/>
      <c r="D472" s="1909"/>
      <c r="E472" s="1909"/>
      <c r="F472" s="1909"/>
      <c r="G472" s="1909"/>
      <c r="H472" s="1909"/>
      <c r="I472" s="1909"/>
      <c r="J472" s="1909"/>
    </row>
    <row r="473" spans="1:10">
      <c r="A473" s="1909"/>
      <c r="B473" s="1909"/>
      <c r="C473" s="1909"/>
      <c r="D473" s="1909"/>
      <c r="E473" s="1909"/>
      <c r="F473" s="1909"/>
      <c r="G473" s="1909"/>
      <c r="H473" s="1909"/>
      <c r="I473" s="1909"/>
      <c r="J473" s="1909"/>
    </row>
    <row r="474" spans="1:10">
      <c r="A474" s="1909"/>
      <c r="B474" s="1909"/>
      <c r="C474" s="1909"/>
      <c r="D474" s="1909"/>
      <c r="E474" s="1909"/>
      <c r="F474" s="1909"/>
      <c r="G474" s="1909"/>
      <c r="H474" s="1909"/>
      <c r="I474" s="1909"/>
      <c r="J474" s="1909"/>
    </row>
    <row r="475" spans="1:10">
      <c r="A475" s="1909"/>
      <c r="B475" s="1909"/>
      <c r="C475" s="1909"/>
      <c r="D475" s="1909"/>
      <c r="E475" s="1909"/>
      <c r="F475" s="1909"/>
      <c r="G475" s="1909"/>
      <c r="H475" s="1909"/>
      <c r="I475" s="1909"/>
      <c r="J475" s="1909"/>
    </row>
    <row r="476" spans="1:10">
      <c r="A476" s="1909"/>
      <c r="B476" s="1909"/>
      <c r="C476" s="1909"/>
      <c r="D476" s="1909"/>
      <c r="E476" s="1909"/>
      <c r="F476" s="1909"/>
      <c r="G476" s="1909"/>
      <c r="H476" s="1909"/>
      <c r="I476" s="1909"/>
      <c r="J476" s="1909"/>
    </row>
    <row r="477" spans="1:10">
      <c r="A477" s="1909"/>
      <c r="B477" s="1909"/>
      <c r="C477" s="1909"/>
      <c r="D477" s="1909"/>
      <c r="E477" s="1909"/>
      <c r="F477" s="1909"/>
      <c r="G477" s="1909"/>
      <c r="H477" s="1909"/>
      <c r="I477" s="1909"/>
      <c r="J477" s="1909"/>
    </row>
    <row r="478" spans="1:10">
      <c r="A478" s="1909"/>
      <c r="B478" s="1909"/>
      <c r="C478" s="1909"/>
      <c r="D478" s="1909"/>
      <c r="E478" s="1909"/>
      <c r="F478" s="1909"/>
      <c r="G478" s="1909"/>
      <c r="H478" s="1909"/>
      <c r="I478" s="1909"/>
      <c r="J478" s="1909"/>
    </row>
    <row r="479" spans="1:10">
      <c r="A479" s="1909"/>
      <c r="B479" s="1909"/>
      <c r="C479" s="1909"/>
      <c r="D479" s="1909"/>
      <c r="E479" s="1909"/>
      <c r="F479" s="1909"/>
      <c r="G479" s="1909"/>
      <c r="H479" s="1909"/>
      <c r="I479" s="1909"/>
      <c r="J479" s="1909"/>
    </row>
    <row r="480" spans="1:10">
      <c r="A480" s="1909"/>
      <c r="B480" s="1909"/>
      <c r="C480" s="1909"/>
      <c r="D480" s="1909"/>
      <c r="E480" s="1909"/>
      <c r="F480" s="1909"/>
      <c r="G480" s="1909"/>
      <c r="H480" s="1909"/>
      <c r="I480" s="1909"/>
      <c r="J480" s="1909"/>
    </row>
    <row r="481" spans="1:10">
      <c r="A481" s="1909"/>
      <c r="B481" s="1909"/>
      <c r="C481" s="1909"/>
      <c r="D481" s="1909"/>
      <c r="E481" s="1909"/>
      <c r="F481" s="1909"/>
      <c r="G481" s="1909"/>
      <c r="H481" s="1909"/>
      <c r="I481" s="1909"/>
      <c r="J481" s="1909"/>
    </row>
    <row r="482" spans="1:10">
      <c r="A482" s="1909"/>
      <c r="B482" s="1909"/>
      <c r="C482" s="1909"/>
      <c r="D482" s="1909"/>
      <c r="E482" s="1909"/>
      <c r="F482" s="1909"/>
      <c r="G482" s="1909"/>
      <c r="H482" s="1909"/>
      <c r="I482" s="1909"/>
      <c r="J482" s="1909"/>
    </row>
    <row r="483" spans="1:10">
      <c r="A483" s="1909"/>
      <c r="B483" s="1909"/>
      <c r="C483" s="1909"/>
      <c r="D483" s="1909"/>
      <c r="E483" s="1909"/>
      <c r="F483" s="1909"/>
      <c r="G483" s="1909"/>
      <c r="H483" s="1909"/>
      <c r="I483" s="1909"/>
      <c r="J483" s="1909"/>
    </row>
    <row r="484" spans="1:10">
      <c r="A484" s="1909"/>
      <c r="B484" s="1909"/>
      <c r="C484" s="1909"/>
      <c r="D484" s="1909"/>
      <c r="E484" s="1909"/>
      <c r="F484" s="1909"/>
      <c r="G484" s="1909"/>
      <c r="H484" s="1909"/>
      <c r="I484" s="1909"/>
      <c r="J484" s="1909"/>
    </row>
    <row r="485" spans="1:10">
      <c r="A485" s="1909"/>
      <c r="B485" s="1909"/>
      <c r="C485" s="1909"/>
      <c r="D485" s="1909"/>
      <c r="E485" s="1909"/>
      <c r="F485" s="1909"/>
      <c r="G485" s="1909"/>
      <c r="H485" s="1909"/>
      <c r="I485" s="1909"/>
      <c r="J485" s="1909"/>
    </row>
    <row r="486" spans="1:10">
      <c r="A486" s="1909"/>
      <c r="B486" s="1909"/>
      <c r="C486" s="1909"/>
      <c r="D486" s="1909"/>
      <c r="E486" s="1909"/>
      <c r="F486" s="1909"/>
      <c r="G486" s="1909"/>
      <c r="H486" s="1909"/>
      <c r="I486" s="1909"/>
      <c r="J486" s="1909"/>
    </row>
    <row r="487" spans="1:10">
      <c r="A487" s="1909"/>
      <c r="B487" s="1909"/>
      <c r="C487" s="1909"/>
      <c r="D487" s="1909"/>
      <c r="E487" s="1909"/>
      <c r="F487" s="1909"/>
      <c r="G487" s="1909"/>
      <c r="H487" s="1909"/>
      <c r="I487" s="1909"/>
      <c r="J487" s="1909"/>
    </row>
    <row r="488" spans="1:10">
      <c r="A488" s="1909"/>
      <c r="B488" s="1909"/>
      <c r="C488" s="1909"/>
      <c r="D488" s="1909"/>
      <c r="E488" s="1909"/>
      <c r="F488" s="1909"/>
      <c r="G488" s="1909"/>
      <c r="H488" s="1909"/>
      <c r="I488" s="1909"/>
      <c r="J488" s="1909"/>
    </row>
    <row r="489" spans="1:10">
      <c r="A489" s="1909"/>
      <c r="B489" s="1909"/>
      <c r="C489" s="1909"/>
      <c r="D489" s="1909"/>
      <c r="E489" s="1909"/>
      <c r="F489" s="1909"/>
      <c r="G489" s="1909"/>
      <c r="H489" s="1909"/>
      <c r="I489" s="1909"/>
      <c r="J489" s="1909"/>
    </row>
    <row r="490" spans="1:10">
      <c r="A490" s="1909"/>
      <c r="B490" s="1909"/>
      <c r="C490" s="1909"/>
      <c r="D490" s="1909"/>
      <c r="E490" s="1909"/>
      <c r="F490" s="1909"/>
      <c r="G490" s="1909"/>
      <c r="H490" s="1909"/>
      <c r="I490" s="1909"/>
      <c r="J490" s="1909"/>
    </row>
    <row r="491" spans="1:10">
      <c r="A491" s="1909"/>
      <c r="B491" s="1909"/>
      <c r="C491" s="1909"/>
      <c r="D491" s="1909"/>
      <c r="E491" s="1909"/>
      <c r="F491" s="1909"/>
      <c r="G491" s="1909"/>
      <c r="H491" s="1909"/>
      <c r="I491" s="1909"/>
      <c r="J491" s="1909"/>
    </row>
    <row r="492" spans="1:10">
      <c r="A492" s="1909"/>
      <c r="B492" s="1909"/>
      <c r="C492" s="1909"/>
      <c r="D492" s="1909"/>
      <c r="E492" s="1909"/>
      <c r="F492" s="1909"/>
      <c r="G492" s="1909"/>
      <c r="H492" s="1909"/>
      <c r="I492" s="1909"/>
      <c r="J492" s="1909"/>
    </row>
    <row r="493" spans="1:10">
      <c r="A493" s="1909"/>
      <c r="B493" s="1909"/>
      <c r="C493" s="1909"/>
      <c r="D493" s="1909"/>
      <c r="E493" s="1909"/>
      <c r="F493" s="1909"/>
      <c r="G493" s="1909"/>
      <c r="H493" s="1909"/>
      <c r="I493" s="1909"/>
      <c r="J493" s="1909"/>
    </row>
    <row r="494" spans="1:10">
      <c r="A494" s="1909"/>
      <c r="B494" s="1909"/>
      <c r="C494" s="1909"/>
      <c r="D494" s="1909"/>
      <c r="E494" s="1909"/>
      <c r="F494" s="1909"/>
      <c r="G494" s="1909"/>
      <c r="H494" s="1909"/>
      <c r="I494" s="1909"/>
      <c r="J494" s="1909"/>
    </row>
    <row r="495" spans="1:10">
      <c r="A495" s="1909"/>
      <c r="B495" s="1909"/>
      <c r="C495" s="1909"/>
      <c r="D495" s="1909"/>
      <c r="E495" s="1909"/>
      <c r="F495" s="1909"/>
      <c r="G495" s="1909"/>
      <c r="H495" s="1909"/>
      <c r="I495" s="1909"/>
      <c r="J495" s="1909"/>
    </row>
    <row r="496" spans="1:10">
      <c r="A496" s="1909"/>
      <c r="B496" s="1909"/>
      <c r="C496" s="1909"/>
      <c r="D496" s="1909"/>
      <c r="E496" s="1909"/>
      <c r="F496" s="1909"/>
      <c r="G496" s="1909"/>
      <c r="H496" s="1909"/>
      <c r="I496" s="1909"/>
      <c r="J496" s="1909"/>
    </row>
    <row r="497" spans="1:10">
      <c r="A497" s="1909"/>
      <c r="B497" s="1909"/>
      <c r="C497" s="1909"/>
      <c r="D497" s="1909"/>
      <c r="E497" s="1909"/>
      <c r="F497" s="1909"/>
      <c r="G497" s="1909"/>
      <c r="H497" s="1909"/>
      <c r="I497" s="1909"/>
      <c r="J497" s="1909"/>
    </row>
    <row r="498" spans="1:10">
      <c r="A498" s="1909"/>
      <c r="B498" s="1909"/>
      <c r="C498" s="1909"/>
      <c r="D498" s="1909"/>
      <c r="E498" s="1909"/>
      <c r="F498" s="1909"/>
      <c r="G498" s="1909"/>
      <c r="H498" s="1909"/>
      <c r="I498" s="1909"/>
      <c r="J498" s="1909"/>
    </row>
    <row r="499" spans="1:10">
      <c r="A499" s="1909"/>
      <c r="B499" s="1909"/>
      <c r="C499" s="1909"/>
      <c r="D499" s="1909"/>
      <c r="E499" s="1909"/>
      <c r="F499" s="1909"/>
      <c r="G499" s="1909"/>
      <c r="H499" s="1909"/>
      <c r="I499" s="1909"/>
      <c r="J499" s="1909"/>
    </row>
    <row r="500" spans="1:10">
      <c r="A500" s="1909"/>
      <c r="B500" s="1909"/>
      <c r="C500" s="1909"/>
      <c r="D500" s="1909"/>
      <c r="E500" s="1909"/>
      <c r="F500" s="1909"/>
      <c r="G500" s="1909"/>
      <c r="H500" s="1909"/>
      <c r="I500" s="1909"/>
      <c r="J500" s="1909"/>
    </row>
    <row r="501" spans="1:10">
      <c r="A501" s="1909"/>
      <c r="B501" s="1909"/>
      <c r="C501" s="1909"/>
      <c r="D501" s="1909"/>
      <c r="E501" s="1909"/>
      <c r="F501" s="1909"/>
      <c r="G501" s="1909"/>
      <c r="H501" s="1909"/>
      <c r="I501" s="1909"/>
      <c r="J501" s="1909"/>
    </row>
    <row r="502" spans="1:10">
      <c r="A502" s="1909"/>
      <c r="B502" s="1909"/>
      <c r="C502" s="1909"/>
      <c r="D502" s="1909"/>
      <c r="E502" s="1909"/>
      <c r="F502" s="1909"/>
      <c r="G502" s="1909"/>
      <c r="H502" s="1909"/>
      <c r="I502" s="1909"/>
      <c r="J502" s="1909"/>
    </row>
    <row r="503" spans="1:10">
      <c r="A503" s="1909"/>
      <c r="B503" s="1909"/>
      <c r="C503" s="1909"/>
      <c r="D503" s="1909"/>
      <c r="E503" s="1909"/>
      <c r="F503" s="1909"/>
      <c r="G503" s="1909"/>
      <c r="H503" s="1909"/>
      <c r="I503" s="1909"/>
      <c r="J503" s="1909"/>
    </row>
    <row r="504" spans="1:10">
      <c r="A504" s="1909"/>
      <c r="B504" s="1909"/>
      <c r="C504" s="1909"/>
      <c r="D504" s="1909"/>
      <c r="E504" s="1909"/>
      <c r="F504" s="1909"/>
      <c r="G504" s="1909"/>
      <c r="H504" s="1909"/>
      <c r="I504" s="1909"/>
      <c r="J504" s="1909"/>
    </row>
    <row r="505" spans="1:10">
      <c r="A505" s="1909"/>
      <c r="B505" s="1909"/>
      <c r="C505" s="1909"/>
      <c r="D505" s="1909"/>
      <c r="E505" s="1909"/>
      <c r="F505" s="1909"/>
      <c r="G505" s="1909"/>
      <c r="H505" s="1909"/>
      <c r="I505" s="1909"/>
      <c r="J505" s="1909"/>
    </row>
    <row r="506" spans="1:10">
      <c r="A506" s="1909"/>
      <c r="B506" s="1909"/>
      <c r="C506" s="1909"/>
      <c r="D506" s="1909"/>
      <c r="E506" s="1909"/>
      <c r="F506" s="1909"/>
      <c r="G506" s="1909"/>
      <c r="H506" s="1909"/>
      <c r="I506" s="1909"/>
      <c r="J506" s="1909"/>
    </row>
    <row r="507" spans="1:10">
      <c r="A507" s="1909"/>
      <c r="B507" s="1909"/>
      <c r="C507" s="1909"/>
      <c r="D507" s="1909"/>
      <c r="E507" s="1909"/>
      <c r="F507" s="1909"/>
      <c r="G507" s="1909"/>
      <c r="H507" s="1909"/>
      <c r="I507" s="1909"/>
      <c r="J507" s="1909"/>
    </row>
    <row r="508" spans="1:10">
      <c r="A508" s="1909"/>
      <c r="B508" s="1909"/>
      <c r="C508" s="1909"/>
      <c r="D508" s="1909"/>
      <c r="E508" s="1909"/>
      <c r="F508" s="1909"/>
      <c r="G508" s="1909"/>
      <c r="H508" s="1909"/>
      <c r="I508" s="1909"/>
      <c r="J508" s="1909"/>
    </row>
    <row r="509" spans="1:10">
      <c r="A509" s="1909"/>
      <c r="B509" s="1909"/>
      <c r="C509" s="1909"/>
      <c r="D509" s="1909"/>
      <c r="E509" s="1909"/>
      <c r="F509" s="1909"/>
      <c r="G509" s="1909"/>
      <c r="H509" s="1909"/>
      <c r="I509" s="1909"/>
      <c r="J509" s="1909"/>
    </row>
    <row r="510" spans="1:10">
      <c r="A510" s="1909"/>
      <c r="B510" s="1909"/>
      <c r="C510" s="1909"/>
      <c r="D510" s="1909"/>
      <c r="E510" s="1909"/>
      <c r="F510" s="1909"/>
      <c r="G510" s="1909"/>
      <c r="H510" s="1909"/>
      <c r="I510" s="1909"/>
      <c r="J510" s="1909"/>
    </row>
    <row r="511" spans="1:10">
      <c r="A511" s="1909"/>
      <c r="B511" s="1909"/>
      <c r="C511" s="1909"/>
      <c r="D511" s="1909"/>
      <c r="E511" s="1909"/>
      <c r="F511" s="1909"/>
      <c r="G511" s="1909"/>
      <c r="H511" s="1909"/>
      <c r="I511" s="1909"/>
      <c r="J511" s="1909"/>
    </row>
    <row r="512" spans="1:10">
      <c r="A512" s="1909"/>
      <c r="B512" s="1909"/>
      <c r="C512" s="1909"/>
      <c r="D512" s="1909"/>
      <c r="E512" s="1909"/>
      <c r="F512" s="1909"/>
      <c r="G512" s="1909"/>
      <c r="H512" s="1909"/>
      <c r="I512" s="1909"/>
      <c r="J512" s="1909"/>
    </row>
    <row r="513" spans="1:10">
      <c r="A513" s="1909"/>
      <c r="B513" s="1909"/>
      <c r="C513" s="1909"/>
      <c r="D513" s="1909"/>
      <c r="E513" s="1909"/>
      <c r="F513" s="1909"/>
      <c r="G513" s="1909"/>
      <c r="H513" s="1909"/>
      <c r="I513" s="1909"/>
      <c r="J513" s="1909"/>
    </row>
    <row r="514" spans="1:10">
      <c r="A514" s="1909"/>
      <c r="B514" s="1909"/>
      <c r="C514" s="1909"/>
      <c r="D514" s="1909"/>
      <c r="E514" s="1909"/>
      <c r="F514" s="1909"/>
      <c r="G514" s="1909"/>
      <c r="H514" s="1909"/>
      <c r="I514" s="1909"/>
      <c r="J514" s="1909"/>
    </row>
    <row r="515" spans="1:10">
      <c r="A515" s="1909"/>
      <c r="B515" s="1909"/>
      <c r="C515" s="1909"/>
      <c r="D515" s="1909"/>
      <c r="E515" s="1909"/>
      <c r="F515" s="1909"/>
      <c r="G515" s="1909"/>
      <c r="H515" s="1909"/>
      <c r="I515" s="1909"/>
      <c r="J515" s="1909"/>
    </row>
    <row r="516" spans="1:10">
      <c r="A516" s="1909"/>
      <c r="B516" s="1909"/>
      <c r="C516" s="1909"/>
      <c r="D516" s="1909"/>
      <c r="E516" s="1909"/>
      <c r="F516" s="1909"/>
      <c r="G516" s="1909"/>
      <c r="H516" s="1909"/>
      <c r="I516" s="1909"/>
      <c r="J516" s="1909"/>
    </row>
    <row r="517" spans="1:10">
      <c r="A517" s="1909"/>
      <c r="B517" s="1909"/>
      <c r="C517" s="1909"/>
      <c r="D517" s="1909"/>
      <c r="E517" s="1909"/>
      <c r="F517" s="1909"/>
      <c r="G517" s="1909"/>
      <c r="H517" s="1909"/>
      <c r="I517" s="1909"/>
      <c r="J517" s="1909"/>
    </row>
    <row r="518" spans="1:10">
      <c r="A518" s="1909"/>
      <c r="B518" s="1909"/>
      <c r="C518" s="1909"/>
      <c r="D518" s="1909"/>
      <c r="E518" s="1909"/>
      <c r="F518" s="1909"/>
      <c r="G518" s="1909"/>
      <c r="H518" s="1909"/>
      <c r="I518" s="1909"/>
      <c r="J518" s="1909"/>
    </row>
    <row r="519" spans="1:10">
      <c r="A519" s="1909"/>
      <c r="B519" s="1909"/>
      <c r="C519" s="1909"/>
      <c r="D519" s="1909"/>
      <c r="E519" s="1909"/>
      <c r="F519" s="1909"/>
      <c r="G519" s="1909"/>
      <c r="H519" s="1909"/>
      <c r="I519" s="1909"/>
      <c r="J519" s="1909"/>
    </row>
    <row r="520" spans="1:10">
      <c r="A520" s="1909"/>
      <c r="B520" s="1909"/>
      <c r="C520" s="1909"/>
      <c r="D520" s="1909"/>
      <c r="E520" s="1909"/>
      <c r="F520" s="1909"/>
      <c r="G520" s="1909"/>
      <c r="H520" s="1909"/>
      <c r="I520" s="1909"/>
      <c r="J520" s="1909"/>
    </row>
    <row r="521" spans="1:10">
      <c r="A521" s="1909"/>
      <c r="B521" s="1909"/>
      <c r="C521" s="1909"/>
      <c r="D521" s="1909"/>
      <c r="E521" s="1909"/>
      <c r="F521" s="1909"/>
      <c r="G521" s="1909"/>
      <c r="H521" s="1909"/>
      <c r="I521" s="1909"/>
      <c r="J521" s="1909"/>
    </row>
    <row r="522" spans="1:10">
      <c r="A522" s="1909"/>
      <c r="B522" s="1909"/>
      <c r="C522" s="1909"/>
      <c r="D522" s="1909"/>
      <c r="E522" s="1909"/>
      <c r="F522" s="1909"/>
      <c r="G522" s="1909"/>
      <c r="H522" s="1909"/>
      <c r="I522" s="1909"/>
      <c r="J522" s="1909"/>
    </row>
    <row r="523" spans="1:10">
      <c r="A523" s="1909"/>
      <c r="B523" s="1909"/>
      <c r="C523" s="1909"/>
      <c r="D523" s="1909"/>
      <c r="E523" s="1909"/>
      <c r="F523" s="1909"/>
      <c r="G523" s="1909"/>
      <c r="H523" s="1909"/>
      <c r="I523" s="1909"/>
      <c r="J523" s="1909"/>
    </row>
    <row r="524" spans="1:10">
      <c r="A524" s="1909"/>
      <c r="B524" s="1909"/>
      <c r="C524" s="1909"/>
      <c r="D524" s="1909"/>
      <c r="E524" s="1909"/>
      <c r="F524" s="1909"/>
      <c r="G524" s="1909"/>
      <c r="H524" s="1909"/>
      <c r="I524" s="1909"/>
      <c r="J524" s="1909"/>
    </row>
    <row r="525" spans="1:10">
      <c r="A525" s="1909"/>
      <c r="B525" s="1909"/>
      <c r="C525" s="1909"/>
      <c r="D525" s="1909"/>
      <c r="E525" s="1909"/>
      <c r="F525" s="1909"/>
      <c r="G525" s="1909"/>
      <c r="H525" s="1909"/>
      <c r="I525" s="1909"/>
      <c r="J525" s="1909"/>
    </row>
    <row r="526" spans="1:10">
      <c r="A526" s="1909"/>
      <c r="B526" s="1909"/>
      <c r="C526" s="1909"/>
      <c r="D526" s="1909"/>
      <c r="E526" s="1909"/>
      <c r="F526" s="1909"/>
      <c r="G526" s="1909"/>
      <c r="H526" s="1909"/>
      <c r="I526" s="1909"/>
      <c r="J526" s="1909"/>
    </row>
    <row r="527" spans="1:10">
      <c r="A527" s="1909"/>
      <c r="B527" s="1909"/>
      <c r="C527" s="1909"/>
      <c r="D527" s="1909"/>
      <c r="E527" s="1909"/>
      <c r="F527" s="1909"/>
      <c r="G527" s="1909"/>
      <c r="H527" s="1909"/>
      <c r="I527" s="1909"/>
      <c r="J527" s="1909"/>
    </row>
    <row r="528" spans="1:10">
      <c r="A528" s="1909"/>
      <c r="B528" s="1909"/>
      <c r="C528" s="1909"/>
      <c r="D528" s="1909"/>
      <c r="E528" s="1909"/>
      <c r="F528" s="1909"/>
      <c r="G528" s="1909"/>
      <c r="H528" s="1909"/>
      <c r="I528" s="1909"/>
      <c r="J528" s="1909"/>
    </row>
    <row r="529" spans="1:10">
      <c r="A529" s="1909"/>
      <c r="B529" s="1909"/>
      <c r="C529" s="1909"/>
      <c r="D529" s="1909"/>
      <c r="E529" s="1909"/>
      <c r="F529" s="1909"/>
      <c r="G529" s="1909"/>
      <c r="H529" s="1909"/>
      <c r="I529" s="1909"/>
      <c r="J529" s="1909"/>
    </row>
    <row r="530" spans="1:10">
      <c r="A530" s="1909"/>
      <c r="B530" s="1909"/>
      <c r="C530" s="1909"/>
      <c r="D530" s="1909"/>
      <c r="E530" s="1909"/>
      <c r="F530" s="1909"/>
      <c r="G530" s="1909"/>
      <c r="H530" s="1909"/>
      <c r="I530" s="1909"/>
      <c r="J530" s="1909"/>
    </row>
    <row r="531" spans="1:10">
      <c r="A531" s="1909"/>
      <c r="B531" s="1909"/>
      <c r="C531" s="1909"/>
      <c r="D531" s="1909"/>
      <c r="E531" s="1909"/>
      <c r="F531" s="1909"/>
      <c r="G531" s="1909"/>
      <c r="H531" s="1909"/>
      <c r="I531" s="1909"/>
      <c r="J531" s="1909"/>
    </row>
    <row r="532" spans="1:10">
      <c r="A532" s="1909"/>
      <c r="B532" s="1909"/>
      <c r="C532" s="1909"/>
      <c r="D532" s="1909"/>
      <c r="E532" s="1909"/>
      <c r="F532" s="1909"/>
      <c r="G532" s="1909"/>
      <c r="H532" s="1909"/>
      <c r="I532" s="1909"/>
      <c r="J532" s="1909"/>
    </row>
    <row r="533" spans="1:10">
      <c r="A533" s="1909"/>
      <c r="B533" s="1909"/>
      <c r="C533" s="1909"/>
      <c r="D533" s="1909"/>
      <c r="E533" s="1909"/>
      <c r="F533" s="1909"/>
      <c r="G533" s="1909"/>
      <c r="H533" s="1909"/>
      <c r="I533" s="1909"/>
      <c r="J533" s="1909"/>
    </row>
    <row r="534" spans="1:10">
      <c r="A534" s="1909"/>
      <c r="B534" s="1909"/>
      <c r="C534" s="1909"/>
      <c r="D534" s="1909"/>
      <c r="E534" s="1909"/>
      <c r="F534" s="1909"/>
      <c r="G534" s="1909"/>
      <c r="H534" s="1909"/>
      <c r="I534" s="1909"/>
      <c r="J534" s="1909"/>
    </row>
    <row r="535" spans="1:10">
      <c r="A535" s="1909"/>
      <c r="B535" s="1909"/>
      <c r="C535" s="1909"/>
      <c r="D535" s="1909"/>
      <c r="E535" s="1909"/>
      <c r="F535" s="1909"/>
      <c r="G535" s="1909"/>
      <c r="H535" s="1909"/>
      <c r="I535" s="1909"/>
      <c r="J535" s="1909"/>
    </row>
    <row r="536" spans="1:10">
      <c r="A536" s="1909"/>
      <c r="B536" s="1909"/>
      <c r="C536" s="1909"/>
      <c r="D536" s="1909"/>
      <c r="E536" s="1909"/>
      <c r="F536" s="1909"/>
      <c r="G536" s="1909"/>
      <c r="H536" s="1909"/>
      <c r="I536" s="1909"/>
      <c r="J536" s="1909"/>
    </row>
    <row r="537" spans="1:10">
      <c r="A537" s="1909"/>
      <c r="B537" s="1909"/>
      <c r="C537" s="1909"/>
      <c r="D537" s="1909"/>
      <c r="E537" s="1909"/>
      <c r="F537" s="1909"/>
      <c r="G537" s="1909"/>
      <c r="H537" s="1909"/>
      <c r="I537" s="1909"/>
      <c r="J537" s="1909"/>
    </row>
    <row r="538" spans="1:10">
      <c r="A538" s="1909"/>
      <c r="B538" s="1909"/>
      <c r="C538" s="1909"/>
      <c r="D538" s="1909"/>
      <c r="E538" s="1909"/>
      <c r="F538" s="1909"/>
      <c r="G538" s="1909"/>
      <c r="H538" s="1909"/>
      <c r="I538" s="1909"/>
      <c r="J538" s="1909"/>
    </row>
    <row r="539" spans="1:10">
      <c r="A539" s="1909"/>
      <c r="B539" s="1909"/>
      <c r="C539" s="1909"/>
      <c r="D539" s="1909"/>
      <c r="E539" s="1909"/>
      <c r="F539" s="1909"/>
      <c r="G539" s="1909"/>
      <c r="H539" s="1909"/>
      <c r="I539" s="1909"/>
      <c r="J539" s="1909"/>
    </row>
    <row r="540" spans="1:10">
      <c r="A540" s="1909"/>
      <c r="B540" s="1909"/>
      <c r="C540" s="1909"/>
      <c r="D540" s="1909"/>
      <c r="E540" s="1909"/>
      <c r="F540" s="1909"/>
      <c r="G540" s="1909"/>
      <c r="H540" s="1909"/>
      <c r="I540" s="1909"/>
      <c r="J540" s="1909"/>
    </row>
    <row r="541" spans="1:10">
      <c r="A541" s="1909"/>
      <c r="B541" s="1909"/>
      <c r="C541" s="1909"/>
      <c r="D541" s="1909"/>
      <c r="E541" s="1909"/>
      <c r="F541" s="1909"/>
      <c r="G541" s="1909"/>
      <c r="H541" s="1909"/>
      <c r="I541" s="1909"/>
      <c r="J541" s="1909"/>
    </row>
    <row r="542" spans="1:10">
      <c r="A542" s="1909"/>
      <c r="B542" s="1909"/>
      <c r="C542" s="1909"/>
      <c r="D542" s="1909"/>
      <c r="E542" s="1909"/>
      <c r="F542" s="1909"/>
      <c r="G542" s="1909"/>
      <c r="H542" s="1909"/>
      <c r="I542" s="1909"/>
      <c r="J542" s="1909"/>
    </row>
    <row r="543" spans="1:10">
      <c r="A543" s="1909"/>
      <c r="B543" s="1909"/>
      <c r="C543" s="1909"/>
      <c r="D543" s="1909"/>
      <c r="E543" s="1909"/>
      <c r="F543" s="1909"/>
      <c r="G543" s="1909"/>
      <c r="H543" s="1909"/>
      <c r="I543" s="1909"/>
      <c r="J543" s="1909"/>
    </row>
    <row r="544" spans="1:10">
      <c r="A544" s="1909"/>
      <c r="B544" s="1909"/>
      <c r="C544" s="1909"/>
      <c r="D544" s="1909"/>
      <c r="E544" s="1909"/>
      <c r="F544" s="1909"/>
      <c r="G544" s="1909"/>
      <c r="H544" s="1909"/>
      <c r="I544" s="1909"/>
      <c r="J544" s="1909"/>
    </row>
    <row r="545" spans="1:10">
      <c r="A545" s="1909"/>
      <c r="B545" s="1909"/>
      <c r="C545" s="1909"/>
      <c r="D545" s="1909"/>
      <c r="E545" s="1909"/>
      <c r="F545" s="1909"/>
      <c r="G545" s="1909"/>
      <c r="H545" s="1909"/>
      <c r="I545" s="1909"/>
      <c r="J545" s="1909"/>
    </row>
    <row r="546" spans="1:10">
      <c r="A546" s="1909"/>
      <c r="B546" s="1909"/>
      <c r="C546" s="1909"/>
      <c r="D546" s="1909"/>
      <c r="E546" s="1909"/>
      <c r="F546" s="1909"/>
      <c r="G546" s="1909"/>
      <c r="H546" s="1909"/>
      <c r="I546" s="1909"/>
      <c r="J546" s="1909"/>
    </row>
    <row r="547" spans="1:10">
      <c r="A547" s="1909"/>
      <c r="B547" s="1909"/>
      <c r="C547" s="1909"/>
      <c r="D547" s="1909"/>
      <c r="E547" s="1909"/>
      <c r="F547" s="1909"/>
      <c r="G547" s="1909"/>
      <c r="H547" s="1909"/>
      <c r="I547" s="1909"/>
      <c r="J547" s="1909"/>
    </row>
    <row r="548" spans="1:10">
      <c r="A548" s="1909"/>
      <c r="B548" s="1909"/>
      <c r="C548" s="1909"/>
      <c r="D548" s="1909"/>
      <c r="E548" s="1909"/>
      <c r="F548" s="1909"/>
      <c r="G548" s="1909"/>
      <c r="H548" s="1909"/>
      <c r="I548" s="1909"/>
      <c r="J548" s="1909"/>
    </row>
    <row r="549" spans="1:10">
      <c r="A549" s="1909"/>
      <c r="B549" s="1909"/>
      <c r="C549" s="1909"/>
      <c r="D549" s="1909"/>
      <c r="E549" s="1909"/>
      <c r="F549" s="1909"/>
      <c r="G549" s="1909"/>
      <c r="H549" s="1909"/>
      <c r="I549" s="1909"/>
      <c r="J549" s="1909"/>
    </row>
    <row r="550" spans="1:10">
      <c r="A550" s="1909"/>
      <c r="B550" s="1909"/>
      <c r="C550" s="1909"/>
      <c r="D550" s="1909"/>
      <c r="E550" s="1909"/>
      <c r="F550" s="1909"/>
      <c r="G550" s="1909"/>
      <c r="H550" s="1909"/>
      <c r="I550" s="1909"/>
      <c r="J550" s="1909"/>
    </row>
    <row r="551" spans="1:10">
      <c r="A551" s="1909"/>
      <c r="B551" s="1909"/>
      <c r="C551" s="1909"/>
      <c r="D551" s="1909"/>
      <c r="E551" s="1909"/>
      <c r="F551" s="1909"/>
      <c r="G551" s="1909"/>
      <c r="H551" s="1909"/>
      <c r="I551" s="1909"/>
      <c r="J551" s="1909"/>
    </row>
    <row r="552" spans="1:10">
      <c r="A552" s="1909"/>
      <c r="B552" s="1909"/>
      <c r="C552" s="1909"/>
      <c r="D552" s="1909"/>
      <c r="E552" s="1909"/>
      <c r="F552" s="1909"/>
      <c r="G552" s="1909"/>
      <c r="H552" s="1909"/>
      <c r="I552" s="1909"/>
      <c r="J552" s="1909"/>
    </row>
    <row r="553" spans="1:10">
      <c r="A553" s="1909"/>
      <c r="B553" s="1909"/>
      <c r="C553" s="1909"/>
      <c r="D553" s="1909"/>
      <c r="E553" s="1909"/>
      <c r="F553" s="1909"/>
      <c r="G553" s="1909"/>
      <c r="H553" s="1909"/>
      <c r="I553" s="1909"/>
      <c r="J553" s="1909"/>
    </row>
    <row r="554" spans="1:10">
      <c r="A554" s="1909"/>
      <c r="B554" s="1909"/>
      <c r="C554" s="1909"/>
      <c r="D554" s="1909"/>
      <c r="E554" s="1909"/>
      <c r="F554" s="1909"/>
      <c r="G554" s="1909"/>
      <c r="H554" s="1909"/>
      <c r="I554" s="1909"/>
      <c r="J554" s="1909"/>
    </row>
    <row r="555" spans="1:10">
      <c r="A555" s="1909"/>
      <c r="B555" s="1909"/>
      <c r="C555" s="1909"/>
      <c r="D555" s="1909"/>
      <c r="E555" s="1909"/>
      <c r="F555" s="1909"/>
      <c r="G555" s="1909"/>
      <c r="H555" s="1909"/>
      <c r="I555" s="1909"/>
      <c r="J555" s="1909"/>
    </row>
    <row r="556" spans="1:10">
      <c r="A556" s="1909"/>
      <c r="B556" s="1909"/>
      <c r="C556" s="1909"/>
      <c r="D556" s="1909"/>
      <c r="E556" s="1909"/>
      <c r="F556" s="1909"/>
      <c r="G556" s="1909"/>
      <c r="H556" s="1909"/>
      <c r="I556" s="1909"/>
      <c r="J556" s="1909"/>
    </row>
    <row r="557" spans="1:10">
      <c r="A557" s="1909"/>
      <c r="B557" s="1909"/>
      <c r="C557" s="1909"/>
      <c r="D557" s="1909"/>
      <c r="E557" s="1909"/>
      <c r="F557" s="1909"/>
      <c r="G557" s="1909"/>
      <c r="H557" s="1909"/>
      <c r="I557" s="1909"/>
      <c r="J557" s="1909"/>
    </row>
    <row r="558" spans="1:10">
      <c r="A558" s="1909"/>
      <c r="B558" s="1909"/>
      <c r="C558" s="1909"/>
      <c r="D558" s="1909"/>
      <c r="E558" s="1909"/>
      <c r="F558" s="1909"/>
      <c r="G558" s="1909"/>
      <c r="H558" s="1909"/>
      <c r="I558" s="1909"/>
      <c r="J558" s="1909"/>
    </row>
    <row r="559" spans="1:10">
      <c r="A559" s="1909"/>
      <c r="B559" s="1909"/>
      <c r="C559" s="1909"/>
      <c r="D559" s="1909"/>
      <c r="E559" s="1909"/>
      <c r="F559" s="1909"/>
      <c r="G559" s="1909"/>
      <c r="H559" s="1909"/>
      <c r="I559" s="1909"/>
      <c r="J559" s="1909"/>
    </row>
    <row r="560" spans="1:10">
      <c r="A560" s="1909"/>
      <c r="B560" s="1909"/>
      <c r="C560" s="1909"/>
      <c r="D560" s="1909"/>
      <c r="E560" s="1909"/>
      <c r="F560" s="1909"/>
      <c r="G560" s="1909"/>
      <c r="H560" s="1909"/>
      <c r="I560" s="1909"/>
      <c r="J560" s="1909"/>
    </row>
    <row r="561" spans="1:10">
      <c r="A561" s="1909"/>
      <c r="B561" s="1909"/>
      <c r="C561" s="1909"/>
      <c r="D561" s="1909"/>
      <c r="E561" s="1909"/>
      <c r="F561" s="1909"/>
      <c r="G561" s="1909"/>
      <c r="H561" s="1909"/>
      <c r="I561" s="1909"/>
      <c r="J561" s="1909"/>
    </row>
    <row r="562" spans="1:10">
      <c r="A562" s="1909"/>
      <c r="B562" s="1909"/>
      <c r="C562" s="1909"/>
      <c r="D562" s="1909"/>
      <c r="E562" s="1909"/>
      <c r="F562" s="1909"/>
      <c r="G562" s="1909"/>
      <c r="H562" s="1909"/>
      <c r="I562" s="1909"/>
      <c r="J562" s="1909"/>
    </row>
    <row r="563" spans="1:10">
      <c r="A563" s="1909"/>
      <c r="B563" s="1909"/>
      <c r="C563" s="1909"/>
      <c r="D563" s="1909"/>
      <c r="E563" s="1909"/>
      <c r="F563" s="1909"/>
      <c r="G563" s="1909"/>
      <c r="H563" s="1909"/>
      <c r="I563" s="1909"/>
      <c r="J563" s="1909"/>
    </row>
    <row r="564" spans="1:10">
      <c r="A564" s="1909"/>
      <c r="B564" s="1909"/>
      <c r="C564" s="1909"/>
      <c r="D564" s="1909"/>
      <c r="E564" s="1909"/>
      <c r="F564" s="1909"/>
      <c r="G564" s="1909"/>
      <c r="H564" s="1909"/>
      <c r="I564" s="1909"/>
      <c r="J564" s="1909"/>
    </row>
    <row r="565" spans="1:10">
      <c r="A565" s="1909"/>
      <c r="B565" s="1909"/>
      <c r="C565" s="1909"/>
      <c r="D565" s="1909"/>
      <c r="E565" s="1909"/>
      <c r="F565" s="1909"/>
      <c r="G565" s="1909"/>
      <c r="H565" s="1909"/>
      <c r="I565" s="1909"/>
      <c r="J565" s="1909"/>
    </row>
    <row r="566" spans="1:10">
      <c r="A566" s="1909"/>
      <c r="B566" s="1909"/>
      <c r="C566" s="1909"/>
      <c r="D566" s="1909"/>
      <c r="E566" s="1909"/>
      <c r="F566" s="1909"/>
      <c r="G566" s="1909"/>
      <c r="H566" s="1909"/>
      <c r="I566" s="1909"/>
      <c r="J566" s="1909"/>
    </row>
    <row r="567" spans="1:10">
      <c r="A567" s="1909"/>
      <c r="B567" s="1909"/>
      <c r="C567" s="1909"/>
      <c r="D567" s="1909"/>
      <c r="E567" s="1909"/>
      <c r="F567" s="1909"/>
      <c r="G567" s="1909"/>
      <c r="H567" s="1909"/>
      <c r="I567" s="1909"/>
      <c r="J567" s="1909"/>
    </row>
    <row r="568" spans="1:10">
      <c r="A568" s="1909"/>
      <c r="B568" s="1909"/>
      <c r="C568" s="1909"/>
      <c r="D568" s="1909"/>
      <c r="E568" s="1909"/>
      <c r="F568" s="1909"/>
      <c r="G568" s="1909"/>
      <c r="H568" s="1909"/>
      <c r="I568" s="1909"/>
      <c r="J568" s="1909"/>
    </row>
    <row r="569" spans="1:10">
      <c r="A569" s="1909"/>
      <c r="B569" s="1909"/>
      <c r="C569" s="1909"/>
      <c r="D569" s="1909"/>
      <c r="E569" s="1909"/>
      <c r="F569" s="1909"/>
      <c r="G569" s="1909"/>
      <c r="H569" s="1909"/>
      <c r="I569" s="1909"/>
      <c r="J569" s="1909"/>
    </row>
    <row r="570" spans="1:10">
      <c r="A570" s="1909"/>
      <c r="B570" s="1909"/>
      <c r="C570" s="1909"/>
      <c r="D570" s="1909"/>
      <c r="E570" s="1909"/>
      <c r="F570" s="1909"/>
      <c r="G570" s="1909"/>
      <c r="H570" s="1909"/>
      <c r="I570" s="1909"/>
      <c r="J570" s="1909"/>
    </row>
    <row r="571" spans="1:10">
      <c r="A571" s="1909"/>
      <c r="B571" s="1909"/>
      <c r="C571" s="1909"/>
      <c r="D571" s="1909"/>
      <c r="E571" s="1909"/>
      <c r="F571" s="1909"/>
      <c r="G571" s="1909"/>
      <c r="H571" s="1909"/>
      <c r="I571" s="1909"/>
      <c r="J571" s="1909"/>
    </row>
    <row r="572" spans="1:10">
      <c r="A572" s="1909"/>
      <c r="B572" s="1909"/>
      <c r="C572" s="1909"/>
      <c r="D572" s="1909"/>
      <c r="E572" s="1909"/>
      <c r="F572" s="1909"/>
      <c r="G572" s="1909"/>
      <c r="H572" s="1909"/>
      <c r="I572" s="1909"/>
      <c r="J572" s="1909"/>
    </row>
    <row r="573" spans="1:10">
      <c r="A573" s="1909"/>
      <c r="B573" s="1909"/>
      <c r="C573" s="1909"/>
      <c r="D573" s="1909"/>
      <c r="E573" s="1909"/>
      <c r="F573" s="1909"/>
      <c r="G573" s="1909"/>
      <c r="H573" s="1909"/>
      <c r="I573" s="1909"/>
      <c r="J573" s="1909"/>
    </row>
    <row r="574" spans="1:10">
      <c r="A574" s="1909"/>
      <c r="B574" s="1909"/>
      <c r="C574" s="1909"/>
      <c r="D574" s="1909"/>
      <c r="E574" s="1909"/>
      <c r="F574" s="1909"/>
      <c r="G574" s="1909"/>
      <c r="H574" s="1909"/>
      <c r="I574" s="1909"/>
      <c r="J574" s="1909"/>
    </row>
    <row r="575" spans="1:10">
      <c r="A575" s="1909"/>
      <c r="B575" s="1909"/>
      <c r="C575" s="1909"/>
      <c r="D575" s="1909"/>
      <c r="E575" s="1909"/>
      <c r="F575" s="1909"/>
      <c r="G575" s="1909"/>
      <c r="H575" s="1909"/>
      <c r="I575" s="1909"/>
      <c r="J575" s="1909"/>
    </row>
    <row r="576" spans="1:10">
      <c r="A576" s="1909"/>
      <c r="B576" s="1909"/>
      <c r="C576" s="1909"/>
      <c r="D576" s="1909"/>
      <c r="E576" s="1909"/>
      <c r="F576" s="1909"/>
      <c r="G576" s="1909"/>
      <c r="H576" s="1909"/>
      <c r="I576" s="1909"/>
      <c r="J576" s="1909"/>
    </row>
    <row r="577" spans="1:10">
      <c r="A577" s="1909"/>
      <c r="B577" s="1909"/>
      <c r="C577" s="1909"/>
      <c r="D577" s="1909"/>
      <c r="E577" s="1909"/>
      <c r="F577" s="1909"/>
      <c r="G577" s="1909"/>
      <c r="H577" s="1909"/>
      <c r="I577" s="1909"/>
      <c r="J577" s="1909"/>
    </row>
    <row r="578" spans="1:10">
      <c r="A578" s="1909"/>
      <c r="B578" s="1909"/>
      <c r="C578" s="1909"/>
      <c r="D578" s="1909"/>
      <c r="E578" s="1909"/>
      <c r="F578" s="1909"/>
      <c r="G578" s="1909"/>
      <c r="H578" s="1909"/>
      <c r="I578" s="1909"/>
      <c r="J578" s="1909"/>
    </row>
    <row r="579" spans="1:10">
      <c r="A579" s="1909"/>
      <c r="B579" s="1909"/>
      <c r="C579" s="1909"/>
      <c r="D579" s="1909"/>
      <c r="E579" s="1909"/>
      <c r="F579" s="1909"/>
      <c r="G579" s="1909"/>
      <c r="H579" s="1909"/>
      <c r="I579" s="1909"/>
      <c r="J579" s="1909"/>
    </row>
    <row r="580" spans="1:10">
      <c r="A580" s="1909"/>
      <c r="B580" s="1909"/>
      <c r="C580" s="1909"/>
      <c r="D580" s="1909"/>
      <c r="E580" s="1909"/>
      <c r="F580" s="1909"/>
      <c r="G580" s="1909"/>
      <c r="H580" s="1909"/>
      <c r="I580" s="1909"/>
      <c r="J580" s="1909"/>
    </row>
    <row r="581" spans="1:10">
      <c r="A581" s="1909"/>
      <c r="B581" s="1909"/>
      <c r="C581" s="1909"/>
      <c r="D581" s="1909"/>
      <c r="E581" s="1909"/>
      <c r="F581" s="1909"/>
      <c r="G581" s="1909"/>
      <c r="H581" s="1909"/>
      <c r="I581" s="1909"/>
      <c r="J581" s="1909"/>
    </row>
    <row r="582" spans="1:10">
      <c r="A582" s="1909"/>
      <c r="B582" s="1909"/>
      <c r="C582" s="1909"/>
      <c r="D582" s="1909"/>
      <c r="E582" s="1909"/>
      <c r="F582" s="1909"/>
      <c r="G582" s="1909"/>
      <c r="H582" s="1909"/>
      <c r="I582" s="1909"/>
      <c r="J582" s="1909"/>
    </row>
    <row r="583" spans="1:10">
      <c r="A583" s="1909"/>
      <c r="B583" s="1909"/>
      <c r="C583" s="1909"/>
      <c r="D583" s="1909"/>
      <c r="E583" s="1909"/>
      <c r="F583" s="1909"/>
      <c r="G583" s="1909"/>
      <c r="H583" s="1909"/>
      <c r="I583" s="1909"/>
      <c r="J583" s="1909"/>
    </row>
    <row r="584" spans="1:10">
      <c r="A584" s="1909"/>
      <c r="B584" s="1909"/>
      <c r="C584" s="1909"/>
      <c r="D584" s="1909"/>
      <c r="E584" s="1909"/>
      <c r="F584" s="1909"/>
      <c r="G584" s="1909"/>
      <c r="H584" s="1909"/>
      <c r="I584" s="1909"/>
      <c r="J584" s="1909"/>
    </row>
    <row r="585" spans="1:10">
      <c r="A585" s="1909"/>
      <c r="B585" s="1909"/>
      <c r="C585" s="1909"/>
      <c r="D585" s="1909"/>
      <c r="E585" s="1909"/>
      <c r="F585" s="1909"/>
      <c r="G585" s="1909"/>
      <c r="H585" s="1909"/>
      <c r="I585" s="1909"/>
      <c r="J585" s="1909"/>
    </row>
    <row r="586" spans="1:10">
      <c r="A586" s="1909"/>
      <c r="B586" s="1909"/>
      <c r="C586" s="1909"/>
      <c r="D586" s="1909"/>
      <c r="E586" s="1909"/>
      <c r="F586" s="1909"/>
      <c r="G586" s="1909"/>
      <c r="H586" s="1909"/>
      <c r="I586" s="1909"/>
      <c r="J586" s="1909"/>
    </row>
    <row r="587" spans="1:10">
      <c r="A587" s="1909"/>
      <c r="B587" s="1909"/>
      <c r="C587" s="1909"/>
      <c r="D587" s="1909"/>
      <c r="E587" s="1909"/>
      <c r="F587" s="1909"/>
      <c r="G587" s="1909"/>
      <c r="H587" s="1909"/>
      <c r="I587" s="1909"/>
      <c r="J587" s="1909"/>
    </row>
    <row r="588" spans="1:10">
      <c r="A588" s="1909"/>
      <c r="B588" s="1909"/>
      <c r="C588" s="1909"/>
      <c r="D588" s="1909"/>
      <c r="E588" s="1909"/>
      <c r="F588" s="1909"/>
      <c r="G588" s="1909"/>
      <c r="H588" s="1909"/>
      <c r="I588" s="1909"/>
      <c r="J588" s="1909"/>
    </row>
    <row r="589" spans="1:10">
      <c r="A589" s="1909"/>
      <c r="B589" s="1909"/>
      <c r="C589" s="1909"/>
      <c r="D589" s="1909"/>
      <c r="E589" s="1909"/>
      <c r="F589" s="1909"/>
      <c r="G589" s="1909"/>
      <c r="H589" s="1909"/>
      <c r="I589" s="1909"/>
      <c r="J589" s="1909"/>
    </row>
    <row r="590" spans="1:10">
      <c r="A590" s="1909"/>
      <c r="B590" s="1909"/>
      <c r="C590" s="1909"/>
      <c r="D590" s="1909"/>
      <c r="E590" s="1909"/>
      <c r="F590" s="1909"/>
      <c r="G590" s="1909"/>
      <c r="H590" s="1909"/>
      <c r="I590" s="1909"/>
      <c r="J590" s="1909"/>
    </row>
    <row r="591" spans="1:10">
      <c r="A591" s="1909"/>
      <c r="B591" s="1909"/>
      <c r="C591" s="1909"/>
      <c r="D591" s="1909"/>
      <c r="E591" s="1909"/>
      <c r="F591" s="1909"/>
      <c r="G591" s="1909"/>
      <c r="H591" s="1909"/>
      <c r="I591" s="1909"/>
      <c r="J591" s="1909"/>
    </row>
    <row r="592" spans="1:10">
      <c r="A592" s="1909"/>
      <c r="B592" s="1909"/>
      <c r="C592" s="1909"/>
      <c r="D592" s="1909"/>
      <c r="E592" s="1909"/>
      <c r="F592" s="1909"/>
      <c r="G592" s="1909"/>
      <c r="H592" s="1909"/>
      <c r="I592" s="1909"/>
      <c r="J592" s="1909"/>
    </row>
    <row r="593" spans="1:10">
      <c r="A593" s="1909"/>
      <c r="B593" s="1909"/>
      <c r="C593" s="1909"/>
      <c r="D593" s="1909"/>
      <c r="E593" s="1909"/>
      <c r="F593" s="1909"/>
      <c r="G593" s="1909"/>
      <c r="H593" s="1909"/>
      <c r="I593" s="1909"/>
      <c r="J593" s="1909"/>
    </row>
    <row r="594" spans="1:10">
      <c r="A594" s="1909"/>
      <c r="B594" s="1909"/>
      <c r="C594" s="1909"/>
      <c r="D594" s="1909"/>
      <c r="E594" s="1909"/>
      <c r="F594" s="1909"/>
      <c r="G594" s="1909"/>
      <c r="H594" s="1909"/>
      <c r="I594" s="1909"/>
      <c r="J594" s="1909"/>
    </row>
    <row r="595" spans="1:10">
      <c r="A595" s="1909"/>
      <c r="B595" s="1909"/>
      <c r="C595" s="1909"/>
      <c r="D595" s="1909"/>
      <c r="E595" s="1909"/>
      <c r="F595" s="1909"/>
      <c r="G595" s="1909"/>
      <c r="H595" s="1909"/>
      <c r="I595" s="1909"/>
      <c r="J595" s="1909"/>
    </row>
    <row r="596" spans="1:10">
      <c r="A596" s="1909"/>
      <c r="B596" s="1909"/>
      <c r="C596" s="1909"/>
      <c r="D596" s="1909"/>
      <c r="E596" s="1909"/>
      <c r="F596" s="1909"/>
      <c r="G596" s="1909"/>
      <c r="H596" s="1909"/>
      <c r="I596" s="1909"/>
      <c r="J596" s="1909"/>
    </row>
    <row r="597" spans="1:10">
      <c r="A597" s="1909"/>
      <c r="B597" s="1909"/>
      <c r="C597" s="1909"/>
      <c r="D597" s="1909"/>
      <c r="E597" s="1909"/>
      <c r="F597" s="1909"/>
      <c r="G597" s="1909"/>
      <c r="H597" s="1909"/>
      <c r="I597" s="1909"/>
      <c r="J597" s="1909"/>
    </row>
    <row r="598" spans="1:10">
      <c r="A598" s="1909"/>
      <c r="B598" s="1909"/>
      <c r="C598" s="1909"/>
      <c r="D598" s="1909"/>
      <c r="E598" s="1909"/>
      <c r="F598" s="1909"/>
      <c r="G598" s="1909"/>
      <c r="H598" s="1909"/>
      <c r="I598" s="1909"/>
      <c r="J598" s="1909"/>
    </row>
    <row r="599" spans="1:10">
      <c r="A599" s="1909"/>
      <c r="B599" s="1909"/>
      <c r="C599" s="1909"/>
      <c r="D599" s="1909"/>
      <c r="E599" s="1909"/>
      <c r="F599" s="1909"/>
      <c r="G599" s="1909"/>
      <c r="H599" s="1909"/>
      <c r="I599" s="1909"/>
      <c r="J599" s="1909"/>
    </row>
    <row r="600" spans="1:10">
      <c r="A600" s="1909"/>
      <c r="B600" s="1909"/>
      <c r="C600" s="1909"/>
      <c r="D600" s="1909"/>
      <c r="E600" s="1909"/>
      <c r="F600" s="1909"/>
      <c r="G600" s="1909"/>
      <c r="H600" s="1909"/>
      <c r="I600" s="1909"/>
      <c r="J600" s="1909"/>
    </row>
    <row r="601" spans="1:10">
      <c r="A601" s="1909"/>
      <c r="B601" s="1909"/>
      <c r="C601" s="1909"/>
      <c r="D601" s="1909"/>
      <c r="E601" s="1909"/>
      <c r="F601" s="1909"/>
      <c r="G601" s="1909"/>
      <c r="H601" s="1909"/>
      <c r="I601" s="1909"/>
      <c r="J601" s="1909"/>
    </row>
    <row r="602" spans="1:10">
      <c r="A602" s="1909"/>
      <c r="B602" s="1909"/>
      <c r="C602" s="1909"/>
      <c r="D602" s="1909"/>
      <c r="E602" s="1909"/>
      <c r="F602" s="1909"/>
      <c r="G602" s="1909"/>
      <c r="H602" s="1909"/>
      <c r="I602" s="1909"/>
      <c r="J602" s="1909"/>
    </row>
    <row r="603" spans="1:10">
      <c r="A603" s="1909"/>
      <c r="B603" s="1909"/>
      <c r="C603" s="1909"/>
      <c r="D603" s="1909"/>
      <c r="E603" s="1909"/>
      <c r="F603" s="1909"/>
      <c r="G603" s="1909"/>
      <c r="H603" s="1909"/>
      <c r="I603" s="1909"/>
      <c r="J603" s="1909"/>
    </row>
    <row r="604" spans="1:10">
      <c r="A604" s="1909"/>
      <c r="B604" s="1909"/>
      <c r="C604" s="1909"/>
      <c r="D604" s="1909"/>
      <c r="E604" s="1909"/>
      <c r="F604" s="1909"/>
      <c r="G604" s="1909"/>
      <c r="H604" s="1909"/>
      <c r="I604" s="1909"/>
      <c r="J604" s="1909"/>
    </row>
    <row r="605" spans="1:10">
      <c r="A605" s="1909"/>
      <c r="B605" s="1909"/>
      <c r="C605" s="1909"/>
      <c r="D605" s="1909"/>
      <c r="E605" s="1909"/>
      <c r="F605" s="1909"/>
      <c r="G605" s="1909"/>
      <c r="H605" s="1909"/>
      <c r="I605" s="1909"/>
      <c r="J605" s="1909"/>
    </row>
    <row r="606" spans="1:10">
      <c r="A606" s="1909"/>
      <c r="B606" s="1909"/>
      <c r="C606" s="1909"/>
      <c r="D606" s="1909"/>
      <c r="E606" s="1909"/>
      <c r="F606" s="1909"/>
      <c r="G606" s="1909"/>
      <c r="H606" s="1909"/>
      <c r="I606" s="1909"/>
      <c r="J606" s="1909"/>
    </row>
    <row r="607" spans="1:10">
      <c r="A607" s="1909"/>
      <c r="B607" s="1909"/>
      <c r="C607" s="1909"/>
      <c r="D607" s="1909"/>
      <c r="E607" s="1909"/>
      <c r="F607" s="1909"/>
      <c r="G607" s="1909"/>
      <c r="H607" s="1909"/>
      <c r="I607" s="1909"/>
      <c r="J607" s="1909"/>
    </row>
    <row r="608" spans="1:10">
      <c r="A608" s="1909"/>
      <c r="B608" s="1909"/>
      <c r="C608" s="1909"/>
      <c r="D608" s="1909"/>
      <c r="E608" s="1909"/>
      <c r="F608" s="1909"/>
      <c r="G608" s="1909"/>
      <c r="H608" s="1909"/>
      <c r="I608" s="1909"/>
      <c r="J608" s="1909"/>
    </row>
    <row r="609" spans="1:10">
      <c r="A609" s="1909"/>
      <c r="B609" s="1909"/>
      <c r="C609" s="1909"/>
      <c r="D609" s="1909"/>
      <c r="E609" s="1909"/>
      <c r="F609" s="1909"/>
      <c r="G609" s="1909"/>
      <c r="H609" s="1909"/>
      <c r="I609" s="1909"/>
      <c r="J609" s="1909"/>
    </row>
    <row r="610" spans="1:10">
      <c r="A610" s="1909"/>
      <c r="B610" s="1909"/>
      <c r="C610" s="1909"/>
      <c r="D610" s="1909"/>
      <c r="E610" s="1909"/>
      <c r="F610" s="1909"/>
      <c r="G610" s="1909"/>
      <c r="H610" s="1909"/>
      <c r="I610" s="1909"/>
      <c r="J610" s="1909"/>
    </row>
    <row r="611" spans="1:10">
      <c r="A611" s="1909"/>
      <c r="B611" s="1909"/>
      <c r="C611" s="1909"/>
      <c r="D611" s="1909"/>
      <c r="E611" s="1909"/>
      <c r="F611" s="1909"/>
      <c r="G611" s="1909"/>
      <c r="H611" s="1909"/>
      <c r="I611" s="1909"/>
      <c r="J611" s="1909"/>
    </row>
    <row r="612" spans="1:10">
      <c r="A612" s="1909"/>
      <c r="B612" s="1909"/>
      <c r="C612" s="1909"/>
      <c r="D612" s="1909"/>
      <c r="E612" s="1909"/>
      <c r="F612" s="1909"/>
      <c r="G612" s="1909"/>
      <c r="H612" s="1909"/>
      <c r="I612" s="1909"/>
      <c r="J612" s="1909"/>
    </row>
    <row r="613" spans="1:10">
      <c r="A613" s="1909"/>
      <c r="B613" s="1909"/>
      <c r="C613" s="1909"/>
      <c r="D613" s="1909"/>
      <c r="E613" s="1909"/>
      <c r="F613" s="1909"/>
      <c r="G613" s="1909"/>
      <c r="H613" s="1909"/>
      <c r="I613" s="1909"/>
      <c r="J613" s="1909"/>
    </row>
    <row r="614" spans="1:10">
      <c r="A614" s="1909"/>
      <c r="B614" s="1909"/>
      <c r="C614" s="1909"/>
      <c r="D614" s="1909"/>
      <c r="E614" s="1909"/>
      <c r="F614" s="1909"/>
      <c r="G614" s="1909"/>
      <c r="H614" s="1909"/>
      <c r="I614" s="1909"/>
      <c r="J614" s="1909"/>
    </row>
    <row r="615" spans="1:10">
      <c r="A615" s="1909"/>
      <c r="B615" s="1909"/>
      <c r="C615" s="1909"/>
      <c r="D615" s="1909"/>
      <c r="E615" s="1909"/>
      <c r="F615" s="1909"/>
      <c r="G615" s="1909"/>
      <c r="H615" s="1909"/>
      <c r="I615" s="1909"/>
      <c r="J615" s="1909"/>
    </row>
    <row r="616" spans="1:10">
      <c r="A616" s="1909"/>
      <c r="B616" s="1909"/>
      <c r="C616" s="1909"/>
      <c r="D616" s="1909"/>
      <c r="E616" s="1909"/>
      <c r="F616" s="1909"/>
      <c r="G616" s="1909"/>
      <c r="H616" s="1909"/>
      <c r="I616" s="1909"/>
      <c r="J616" s="1909"/>
    </row>
    <row r="617" spans="1:10">
      <c r="A617" s="1909"/>
      <c r="B617" s="1909"/>
      <c r="C617" s="1909"/>
      <c r="D617" s="1909"/>
      <c r="E617" s="1909"/>
      <c r="F617" s="1909"/>
      <c r="G617" s="1909"/>
      <c r="H617" s="1909"/>
      <c r="I617" s="1909"/>
      <c r="J617" s="1909"/>
    </row>
    <row r="618" spans="1:10">
      <c r="A618" s="1909"/>
      <c r="B618" s="1909"/>
      <c r="C618" s="1909"/>
      <c r="D618" s="1909"/>
      <c r="E618" s="1909"/>
      <c r="F618" s="1909"/>
      <c r="G618" s="1909"/>
      <c r="H618" s="1909"/>
      <c r="I618" s="1909"/>
      <c r="J618" s="1909"/>
    </row>
    <row r="619" spans="1:10">
      <c r="A619" s="1909"/>
      <c r="B619" s="1909"/>
      <c r="C619" s="1909"/>
      <c r="D619" s="1909"/>
      <c r="E619" s="1909"/>
      <c r="F619" s="1909"/>
      <c r="G619" s="1909"/>
      <c r="H619" s="1909"/>
      <c r="I619" s="1909"/>
      <c r="J619" s="1909"/>
    </row>
    <row r="620" spans="1:10">
      <c r="A620" s="1909"/>
      <c r="B620" s="1909"/>
      <c r="C620" s="1909"/>
      <c r="D620" s="1909"/>
      <c r="E620" s="1909"/>
      <c r="F620" s="1909"/>
      <c r="G620" s="1909"/>
      <c r="H620" s="1909"/>
      <c r="I620" s="1909"/>
      <c r="J620" s="1909"/>
    </row>
    <row r="621" spans="1:10">
      <c r="A621" s="1909"/>
      <c r="B621" s="1909"/>
      <c r="C621" s="1909"/>
      <c r="D621" s="1909"/>
      <c r="E621" s="1909"/>
      <c r="F621" s="1909"/>
      <c r="G621" s="1909"/>
      <c r="H621" s="1909"/>
      <c r="I621" s="1909"/>
      <c r="J621" s="1909"/>
    </row>
    <row r="622" spans="1:10">
      <c r="A622" s="1909"/>
      <c r="B622" s="1909"/>
      <c r="C622" s="1909"/>
      <c r="D622" s="1909"/>
      <c r="E622" s="1909"/>
      <c r="F622" s="1909"/>
      <c r="G622" s="1909"/>
      <c r="H622" s="1909"/>
      <c r="I622" s="1909"/>
      <c r="J622" s="1909"/>
    </row>
    <row r="623" spans="1:10">
      <c r="A623" s="1909"/>
      <c r="B623" s="1909"/>
      <c r="C623" s="1909"/>
      <c r="D623" s="1909"/>
      <c r="E623" s="1909"/>
      <c r="F623" s="1909"/>
      <c r="G623" s="1909"/>
      <c r="H623" s="1909"/>
      <c r="I623" s="1909"/>
      <c r="J623" s="1909"/>
    </row>
    <row r="624" spans="1:10">
      <c r="A624" s="1909"/>
      <c r="B624" s="1909"/>
      <c r="C624" s="1909"/>
      <c r="D624" s="1909"/>
      <c r="E624" s="1909"/>
      <c r="F624" s="1909"/>
      <c r="G624" s="1909"/>
      <c r="H624" s="1909"/>
      <c r="I624" s="1909"/>
      <c r="J624" s="1909"/>
    </row>
    <row r="625" spans="1:10">
      <c r="A625" s="1909"/>
      <c r="B625" s="1909"/>
      <c r="C625" s="1909"/>
      <c r="D625" s="1909"/>
      <c r="E625" s="1909"/>
      <c r="F625" s="1909"/>
      <c r="G625" s="1909"/>
      <c r="H625" s="1909"/>
      <c r="I625" s="1909"/>
      <c r="J625" s="1909"/>
    </row>
    <row r="626" spans="1:10">
      <c r="A626" s="1909"/>
      <c r="B626" s="1909"/>
      <c r="C626" s="1909"/>
      <c r="D626" s="1909"/>
      <c r="E626" s="1909"/>
      <c r="F626" s="1909"/>
      <c r="G626" s="1909"/>
      <c r="H626" s="1909"/>
      <c r="I626" s="1909"/>
      <c r="J626" s="1909"/>
    </row>
    <row r="627" spans="1:10">
      <c r="A627" s="1909"/>
      <c r="B627" s="1909"/>
      <c r="C627" s="1909"/>
      <c r="D627" s="1909"/>
      <c r="E627" s="1909"/>
      <c r="F627" s="1909"/>
      <c r="G627" s="1909"/>
      <c r="H627" s="1909"/>
      <c r="I627" s="1909"/>
      <c r="J627" s="1909"/>
    </row>
    <row r="628" spans="1:10">
      <c r="A628" s="1909"/>
      <c r="B628" s="1909"/>
      <c r="C628" s="1909"/>
      <c r="D628" s="1909"/>
      <c r="E628" s="1909"/>
      <c r="F628" s="1909"/>
      <c r="G628" s="1909"/>
      <c r="H628" s="1909"/>
      <c r="I628" s="1909"/>
      <c r="J628" s="1909"/>
    </row>
    <row r="629" spans="1:10">
      <c r="A629" s="1909"/>
      <c r="B629" s="1909"/>
      <c r="C629" s="1909"/>
      <c r="D629" s="1909"/>
      <c r="E629" s="1909"/>
      <c r="F629" s="1909"/>
      <c r="G629" s="1909"/>
      <c r="H629" s="1909"/>
      <c r="I629" s="1909"/>
      <c r="J629" s="1909"/>
    </row>
    <row r="630" spans="1:10">
      <c r="A630" s="1909"/>
      <c r="B630" s="1909"/>
      <c r="C630" s="1909"/>
      <c r="D630" s="1909"/>
      <c r="E630" s="1909"/>
      <c r="F630" s="1909"/>
      <c r="G630" s="1909"/>
      <c r="H630" s="1909"/>
      <c r="I630" s="1909"/>
      <c r="J630" s="1909"/>
    </row>
    <row r="631" spans="1:10">
      <c r="A631" s="1909"/>
      <c r="B631" s="1909"/>
      <c r="C631" s="1909"/>
      <c r="D631" s="1909"/>
      <c r="E631" s="1909"/>
      <c r="F631" s="1909"/>
      <c r="G631" s="1909"/>
      <c r="H631" s="1909"/>
      <c r="I631" s="1909"/>
      <c r="J631" s="1909"/>
    </row>
    <row r="632" spans="1:10">
      <c r="A632" s="1909"/>
      <c r="B632" s="1909"/>
      <c r="C632" s="1909"/>
      <c r="D632" s="1909"/>
      <c r="E632" s="1909"/>
      <c r="F632" s="1909"/>
      <c r="G632" s="1909"/>
      <c r="H632" s="1909"/>
      <c r="I632" s="1909"/>
      <c r="J632" s="1909"/>
    </row>
    <row r="633" spans="1:10">
      <c r="A633" s="1909"/>
      <c r="B633" s="1909"/>
      <c r="C633" s="1909"/>
      <c r="D633" s="1909"/>
      <c r="E633" s="1909"/>
      <c r="F633" s="1909"/>
      <c r="G633" s="1909"/>
      <c r="H633" s="1909"/>
      <c r="I633" s="1909"/>
      <c r="J633" s="1909"/>
    </row>
    <row r="634" spans="1:10">
      <c r="A634" s="1909"/>
      <c r="B634" s="1909"/>
      <c r="C634" s="1909"/>
      <c r="D634" s="1909"/>
      <c r="E634" s="1909"/>
      <c r="F634" s="1909"/>
      <c r="G634" s="1909"/>
      <c r="H634" s="1909"/>
      <c r="I634" s="1909"/>
      <c r="J634" s="1909"/>
    </row>
    <row r="635" spans="1:10">
      <c r="A635" s="1909"/>
      <c r="B635" s="1909"/>
      <c r="C635" s="1909"/>
      <c r="D635" s="1909"/>
      <c r="E635" s="1909"/>
      <c r="F635" s="1909"/>
      <c r="G635" s="1909"/>
      <c r="H635" s="1909"/>
      <c r="I635" s="1909"/>
      <c r="J635" s="1909"/>
    </row>
    <row r="636" spans="1:10">
      <c r="A636" s="1909"/>
      <c r="B636" s="1909"/>
      <c r="C636" s="1909"/>
      <c r="D636" s="1909"/>
      <c r="E636" s="1909"/>
      <c r="F636" s="1909"/>
      <c r="G636" s="1909"/>
      <c r="H636" s="1909"/>
      <c r="I636" s="1909"/>
      <c r="J636" s="1909"/>
    </row>
    <row r="637" spans="1:10">
      <c r="A637" s="1909"/>
      <c r="B637" s="1909"/>
      <c r="C637" s="1909"/>
      <c r="D637" s="1909"/>
      <c r="E637" s="1909"/>
      <c r="F637" s="1909"/>
      <c r="G637" s="1909"/>
      <c r="H637" s="1909"/>
      <c r="I637" s="1909"/>
      <c r="J637" s="1909"/>
    </row>
    <row r="638" spans="1:10">
      <c r="A638" s="1909"/>
      <c r="B638" s="1909"/>
      <c r="C638" s="1909"/>
      <c r="D638" s="1909"/>
      <c r="E638" s="1909"/>
      <c r="F638" s="1909"/>
      <c r="G638" s="1909"/>
      <c r="H638" s="1909"/>
      <c r="I638" s="1909"/>
      <c r="J638" s="1909"/>
    </row>
    <row r="639" spans="1:10">
      <c r="A639" s="1909"/>
      <c r="B639" s="1909"/>
      <c r="C639" s="1909"/>
      <c r="D639" s="1909"/>
      <c r="E639" s="1909"/>
      <c r="F639" s="1909"/>
      <c r="G639" s="1909"/>
      <c r="H639" s="1909"/>
      <c r="I639" s="1909"/>
      <c r="J639" s="1909"/>
    </row>
    <row r="640" spans="1:10">
      <c r="A640" s="1909"/>
      <c r="B640" s="1909"/>
      <c r="C640" s="1909"/>
      <c r="D640" s="1909"/>
      <c r="E640" s="1909"/>
      <c r="F640" s="1909"/>
      <c r="G640" s="1909"/>
      <c r="H640" s="1909"/>
      <c r="I640" s="1909"/>
      <c r="J640" s="1909"/>
    </row>
    <row r="641" spans="1:10">
      <c r="A641" s="1909"/>
      <c r="B641" s="1909"/>
      <c r="C641" s="1909"/>
      <c r="D641" s="1909"/>
      <c r="E641" s="1909"/>
      <c r="F641" s="1909"/>
      <c r="G641" s="1909"/>
      <c r="H641" s="1909"/>
      <c r="I641" s="1909"/>
      <c r="J641" s="1909"/>
    </row>
    <row r="642" spans="1:10">
      <c r="A642" s="1909"/>
      <c r="B642" s="1909"/>
      <c r="C642" s="1909"/>
      <c r="D642" s="1909"/>
      <c r="E642" s="1909"/>
      <c r="F642" s="1909"/>
      <c r="G642" s="1909"/>
      <c r="H642" s="1909"/>
      <c r="I642" s="1909"/>
      <c r="J642" s="1909"/>
    </row>
    <row r="643" spans="1:10">
      <c r="A643" s="1909"/>
      <c r="B643" s="1909"/>
      <c r="C643" s="1909"/>
      <c r="D643" s="1909"/>
      <c r="E643" s="1909"/>
      <c r="F643" s="1909"/>
      <c r="G643" s="1909"/>
      <c r="H643" s="1909"/>
      <c r="I643" s="1909"/>
      <c r="J643" s="1909"/>
    </row>
    <row r="644" spans="1:10">
      <c r="A644" s="1909"/>
      <c r="B644" s="1909"/>
      <c r="C644" s="1909"/>
      <c r="D644" s="1909"/>
      <c r="E644" s="1909"/>
      <c r="F644" s="1909"/>
      <c r="G644" s="1909"/>
      <c r="H644" s="1909"/>
      <c r="I644" s="1909"/>
      <c r="J644" s="1909"/>
    </row>
    <row r="645" spans="1:10">
      <c r="A645" s="1909"/>
      <c r="B645" s="1909"/>
      <c r="C645" s="1909"/>
      <c r="D645" s="1909"/>
      <c r="E645" s="1909"/>
      <c r="F645" s="1909"/>
      <c r="G645" s="1909"/>
      <c r="H645" s="1909"/>
      <c r="I645" s="1909"/>
      <c r="J645" s="1909"/>
    </row>
    <row r="646" spans="1:10">
      <c r="A646" s="1909"/>
      <c r="B646" s="1909"/>
      <c r="C646" s="1909"/>
      <c r="D646" s="1909"/>
      <c r="E646" s="1909"/>
      <c r="F646" s="1909"/>
      <c r="G646" s="1909"/>
      <c r="H646" s="1909"/>
      <c r="I646" s="1909"/>
      <c r="J646" s="1909"/>
    </row>
    <row r="647" spans="1:10">
      <c r="A647" s="1909"/>
      <c r="B647" s="1909"/>
      <c r="C647" s="1909"/>
      <c r="D647" s="1909"/>
      <c r="E647" s="1909"/>
      <c r="F647" s="1909"/>
      <c r="G647" s="1909"/>
      <c r="H647" s="1909"/>
      <c r="I647" s="1909"/>
      <c r="J647" s="1909"/>
    </row>
    <row r="648" spans="1:10">
      <c r="A648" s="1909"/>
      <c r="B648" s="1909"/>
      <c r="C648" s="1909"/>
      <c r="D648" s="1909"/>
      <c r="E648" s="1909"/>
      <c r="F648" s="1909"/>
      <c r="G648" s="1909"/>
      <c r="H648" s="1909"/>
      <c r="I648" s="1909"/>
      <c r="J648" s="1909"/>
    </row>
    <row r="649" spans="1:10">
      <c r="A649" s="1909"/>
      <c r="B649" s="1909"/>
      <c r="C649" s="1909"/>
      <c r="D649" s="1909"/>
      <c r="E649" s="1909"/>
      <c r="F649" s="1909"/>
      <c r="G649" s="1909"/>
      <c r="H649" s="1909"/>
      <c r="I649" s="1909"/>
      <c r="J649" s="1909"/>
    </row>
    <row r="650" spans="1:10">
      <c r="A650" s="1909"/>
      <c r="B650" s="1909"/>
      <c r="C650" s="1909"/>
      <c r="D650" s="1909"/>
      <c r="E650" s="1909"/>
      <c r="F650" s="1909"/>
      <c r="G650" s="1909"/>
      <c r="H650" s="1909"/>
      <c r="I650" s="1909"/>
      <c r="J650" s="1909"/>
    </row>
    <row r="651" spans="1:10">
      <c r="A651" s="1909"/>
      <c r="B651" s="1909"/>
      <c r="C651" s="1909"/>
      <c r="D651" s="1909"/>
      <c r="E651" s="1909"/>
      <c r="F651" s="1909"/>
      <c r="G651" s="1909"/>
      <c r="H651" s="1909"/>
      <c r="I651" s="1909"/>
      <c r="J651" s="1909"/>
    </row>
    <row r="652" spans="1:10">
      <c r="A652" s="1909"/>
      <c r="B652" s="1909"/>
      <c r="C652" s="1909"/>
      <c r="D652" s="1909"/>
      <c r="E652" s="1909"/>
      <c r="F652" s="1909"/>
      <c r="G652" s="1909"/>
      <c r="H652" s="1909"/>
      <c r="I652" s="1909"/>
      <c r="J652" s="1909"/>
    </row>
    <row r="653" spans="1:10">
      <c r="A653" s="1909"/>
      <c r="B653" s="1909"/>
      <c r="C653" s="1909"/>
      <c r="D653" s="1909"/>
      <c r="E653" s="1909"/>
      <c r="F653" s="1909"/>
      <c r="G653" s="1909"/>
      <c r="H653" s="1909"/>
      <c r="I653" s="1909"/>
      <c r="J653" s="1909"/>
    </row>
    <row r="654" spans="1:10">
      <c r="A654" s="1909"/>
      <c r="B654" s="1909"/>
      <c r="C654" s="1909"/>
      <c r="D654" s="1909"/>
      <c r="E654" s="1909"/>
      <c r="F654" s="1909"/>
      <c r="G654" s="1909"/>
      <c r="H654" s="1909"/>
      <c r="I654" s="1909"/>
      <c r="J654" s="1909"/>
    </row>
    <row r="655" spans="1:10">
      <c r="A655" s="1909"/>
      <c r="B655" s="1909"/>
      <c r="C655" s="1909"/>
      <c r="D655" s="1909"/>
      <c r="E655" s="1909"/>
      <c r="F655" s="1909"/>
      <c r="G655" s="1909"/>
      <c r="H655" s="1909"/>
      <c r="I655" s="1909"/>
      <c r="J655" s="1909"/>
    </row>
    <row r="656" spans="1:10">
      <c r="A656" s="1909"/>
      <c r="B656" s="1909"/>
      <c r="C656" s="1909"/>
      <c r="D656" s="1909"/>
      <c r="E656" s="1909"/>
      <c r="F656" s="1909"/>
      <c r="G656" s="1909"/>
      <c r="H656" s="1909"/>
      <c r="I656" s="1909"/>
      <c r="J656" s="1909"/>
    </row>
    <row r="657" spans="1:10">
      <c r="A657" s="1909"/>
      <c r="B657" s="1909"/>
      <c r="C657" s="1909"/>
      <c r="D657" s="1909"/>
      <c r="E657" s="1909"/>
      <c r="F657" s="1909"/>
      <c r="G657" s="1909"/>
      <c r="H657" s="1909"/>
      <c r="I657" s="1909"/>
      <c r="J657" s="1909"/>
    </row>
    <row r="658" spans="1:10">
      <c r="A658" s="1909"/>
      <c r="B658" s="1909"/>
      <c r="C658" s="1909"/>
      <c r="D658" s="1909"/>
      <c r="E658" s="1909"/>
      <c r="F658" s="1909"/>
      <c r="G658" s="1909"/>
      <c r="H658" s="1909"/>
      <c r="I658" s="1909"/>
      <c r="J658" s="1909"/>
    </row>
    <row r="659" spans="1:10">
      <c r="A659" s="1909"/>
      <c r="B659" s="1909"/>
      <c r="C659" s="1909"/>
      <c r="D659" s="1909"/>
      <c r="E659" s="1909"/>
      <c r="F659" s="1909"/>
      <c r="G659" s="1909"/>
      <c r="H659" s="1909"/>
      <c r="I659" s="1909"/>
      <c r="J659" s="1909"/>
    </row>
    <row r="660" spans="1:10">
      <c r="A660" s="1909"/>
      <c r="B660" s="1909"/>
      <c r="C660" s="1909"/>
      <c r="D660" s="1909"/>
      <c r="E660" s="1909"/>
      <c r="F660" s="1909"/>
      <c r="G660" s="1909"/>
      <c r="H660" s="1909"/>
      <c r="I660" s="1909"/>
      <c r="J660" s="1909"/>
    </row>
    <row r="661" spans="1:10">
      <c r="A661" s="1909"/>
      <c r="B661" s="1909"/>
      <c r="C661" s="1909"/>
      <c r="D661" s="1909"/>
      <c r="E661" s="1909"/>
      <c r="F661" s="1909"/>
      <c r="G661" s="1909"/>
      <c r="H661" s="1909"/>
      <c r="I661" s="1909"/>
      <c r="J661" s="1909"/>
    </row>
    <row r="662" spans="1:10">
      <c r="A662" s="1909"/>
      <c r="B662" s="1909"/>
      <c r="C662" s="1909"/>
      <c r="D662" s="1909"/>
      <c r="E662" s="1909"/>
      <c r="F662" s="1909"/>
      <c r="G662" s="1909"/>
      <c r="H662" s="1909"/>
      <c r="I662" s="1909"/>
      <c r="J662" s="1909"/>
    </row>
    <row r="663" spans="1:10">
      <c r="A663" s="1909"/>
      <c r="B663" s="1909"/>
      <c r="C663" s="1909"/>
      <c r="D663" s="1909"/>
      <c r="E663" s="1909"/>
      <c r="F663" s="1909"/>
      <c r="G663" s="1909"/>
      <c r="H663" s="1909"/>
      <c r="I663" s="1909"/>
      <c r="J663" s="1909"/>
    </row>
    <row r="664" spans="1:10">
      <c r="A664" s="1909"/>
      <c r="B664" s="1909"/>
      <c r="C664" s="1909"/>
      <c r="D664" s="1909"/>
      <c r="E664" s="1909"/>
      <c r="F664" s="1909"/>
      <c r="G664" s="1909"/>
      <c r="H664" s="1909"/>
      <c r="I664" s="1909"/>
      <c r="J664" s="1909"/>
    </row>
    <row r="665" spans="1:10">
      <c r="A665" s="1909"/>
      <c r="B665" s="1909"/>
      <c r="C665" s="1909"/>
      <c r="D665" s="1909"/>
      <c r="E665" s="1909"/>
      <c r="F665" s="1909"/>
      <c r="G665" s="1909"/>
      <c r="H665" s="1909"/>
      <c r="I665" s="1909"/>
      <c r="J665" s="1909"/>
    </row>
    <row r="666" spans="1:10">
      <c r="A666" s="1909"/>
      <c r="B666" s="1909"/>
      <c r="C666" s="1909"/>
      <c r="D666" s="1909"/>
      <c r="E666" s="1909"/>
      <c r="F666" s="1909"/>
      <c r="G666" s="1909"/>
      <c r="H666" s="1909"/>
      <c r="I666" s="1909"/>
      <c r="J666" s="1909"/>
    </row>
    <row r="667" spans="1:10">
      <c r="A667" s="1909"/>
      <c r="B667" s="1909"/>
      <c r="C667" s="1909"/>
      <c r="D667" s="1909"/>
      <c r="E667" s="1909"/>
      <c r="F667" s="1909"/>
      <c r="G667" s="1909"/>
      <c r="H667" s="1909"/>
      <c r="I667" s="1909"/>
      <c r="J667" s="1909"/>
    </row>
    <row r="668" spans="1:10">
      <c r="A668" s="1909"/>
      <c r="B668" s="1909"/>
      <c r="C668" s="1909"/>
      <c r="D668" s="1909"/>
      <c r="E668" s="1909"/>
      <c r="F668" s="1909"/>
      <c r="G668" s="1909"/>
      <c r="H668" s="1909"/>
      <c r="I668" s="1909"/>
      <c r="J668" s="1909"/>
    </row>
    <row r="669" spans="1:10">
      <c r="A669" s="1909"/>
      <c r="B669" s="1909"/>
      <c r="C669" s="1909"/>
      <c r="D669" s="1909"/>
      <c r="E669" s="1909"/>
      <c r="F669" s="1909"/>
      <c r="G669" s="1909"/>
      <c r="H669" s="1909"/>
      <c r="I669" s="1909"/>
      <c r="J669" s="1909"/>
    </row>
    <row r="670" spans="1:10">
      <c r="A670" s="1909"/>
      <c r="B670" s="1909"/>
      <c r="C670" s="1909"/>
      <c r="D670" s="1909"/>
      <c r="E670" s="1909"/>
      <c r="F670" s="1909"/>
      <c r="G670" s="1909"/>
      <c r="H670" s="1909"/>
      <c r="I670" s="1909"/>
      <c r="J670" s="1909"/>
    </row>
    <row r="671" spans="1:10">
      <c r="A671" s="1909"/>
      <c r="B671" s="1909"/>
      <c r="C671" s="1909"/>
      <c r="D671" s="1909"/>
      <c r="E671" s="1909"/>
      <c r="F671" s="1909"/>
      <c r="G671" s="1909"/>
      <c r="H671" s="1909"/>
      <c r="I671" s="1909"/>
      <c r="J671" s="1909"/>
    </row>
    <row r="672" spans="1:10">
      <c r="A672" s="1909"/>
      <c r="B672" s="1909"/>
      <c r="C672" s="1909"/>
      <c r="D672" s="1909"/>
      <c r="E672" s="1909"/>
      <c r="F672" s="1909"/>
      <c r="G672" s="1909"/>
      <c r="H672" s="1909"/>
      <c r="I672" s="1909"/>
      <c r="J672" s="1909"/>
    </row>
    <row r="673" spans="1:10">
      <c r="A673" s="1909"/>
      <c r="B673" s="1909"/>
      <c r="C673" s="1909"/>
      <c r="D673" s="1909"/>
      <c r="E673" s="1909"/>
      <c r="F673" s="1909"/>
      <c r="G673" s="1909"/>
      <c r="H673" s="1909"/>
      <c r="I673" s="1909"/>
      <c r="J673" s="1909"/>
    </row>
    <row r="674" spans="1:10">
      <c r="A674" s="1909"/>
      <c r="B674" s="1909"/>
      <c r="C674" s="1909"/>
      <c r="D674" s="1909"/>
      <c r="E674" s="1909"/>
      <c r="F674" s="1909"/>
      <c r="G674" s="1909"/>
      <c r="H674" s="1909"/>
      <c r="I674" s="1909"/>
      <c r="J674" s="1909"/>
    </row>
    <row r="675" spans="1:10">
      <c r="A675" s="1909"/>
      <c r="B675" s="1909"/>
      <c r="C675" s="1909"/>
      <c r="D675" s="1909"/>
      <c r="E675" s="1909"/>
      <c r="F675" s="1909"/>
      <c r="G675" s="1909"/>
      <c r="H675" s="1909"/>
      <c r="I675" s="1909"/>
      <c r="J675" s="1909"/>
    </row>
    <row r="676" spans="1:10">
      <c r="A676" s="1909"/>
      <c r="B676" s="1909"/>
      <c r="C676" s="1909"/>
      <c r="D676" s="1909"/>
      <c r="E676" s="1909"/>
      <c r="F676" s="1909"/>
      <c r="G676" s="1909"/>
      <c r="H676" s="1909"/>
      <c r="I676" s="1909"/>
      <c r="J676" s="1909"/>
    </row>
    <row r="677" spans="1:10">
      <c r="A677" s="1909"/>
      <c r="B677" s="1909"/>
      <c r="C677" s="1909"/>
      <c r="D677" s="1909"/>
      <c r="E677" s="1909"/>
      <c r="F677" s="1909"/>
      <c r="G677" s="1909"/>
      <c r="H677" s="1909"/>
      <c r="I677" s="1909"/>
      <c r="J677" s="1909"/>
    </row>
    <row r="678" spans="1:10">
      <c r="A678" s="1909"/>
      <c r="B678" s="1909"/>
      <c r="C678" s="1909"/>
      <c r="D678" s="1909"/>
      <c r="E678" s="1909"/>
      <c r="F678" s="1909"/>
      <c r="G678" s="1909"/>
      <c r="H678" s="1909"/>
      <c r="I678" s="1909"/>
      <c r="J678" s="1909"/>
    </row>
    <row r="679" spans="1:10">
      <c r="A679" s="1909"/>
      <c r="B679" s="1909"/>
      <c r="C679" s="1909"/>
      <c r="D679" s="1909"/>
      <c r="E679" s="1909"/>
      <c r="F679" s="1909"/>
      <c r="G679" s="1909"/>
      <c r="H679" s="1909"/>
      <c r="I679" s="1909"/>
      <c r="J679" s="1909"/>
    </row>
    <row r="680" spans="1:10">
      <c r="A680" s="1909"/>
      <c r="B680" s="1909"/>
      <c r="C680" s="1909"/>
      <c r="D680" s="1909"/>
      <c r="E680" s="1909"/>
      <c r="F680" s="1909"/>
      <c r="G680" s="1909"/>
      <c r="H680" s="1909"/>
      <c r="I680" s="1909"/>
      <c r="J680" s="1909"/>
    </row>
    <row r="681" spans="1:10">
      <c r="A681" s="1909"/>
      <c r="B681" s="1909"/>
      <c r="C681" s="1909"/>
      <c r="D681" s="1909"/>
      <c r="E681" s="1909"/>
      <c r="F681" s="1909"/>
      <c r="G681" s="1909"/>
      <c r="H681" s="1909"/>
      <c r="I681" s="1909"/>
      <c r="J681" s="1909"/>
    </row>
    <row r="682" spans="1:10">
      <c r="A682" s="1909"/>
      <c r="B682" s="1909"/>
      <c r="C682" s="1909"/>
      <c r="D682" s="1909"/>
      <c r="E682" s="1909"/>
      <c r="F682" s="1909"/>
      <c r="G682" s="1909"/>
      <c r="H682" s="1909"/>
      <c r="I682" s="1909"/>
      <c r="J682" s="1909"/>
    </row>
    <row r="683" spans="1:10">
      <c r="A683" s="1909"/>
      <c r="B683" s="1909"/>
      <c r="C683" s="1909"/>
      <c r="D683" s="1909"/>
      <c r="E683" s="1909"/>
      <c r="F683" s="1909"/>
      <c r="G683" s="1909"/>
      <c r="H683" s="1909"/>
      <c r="I683" s="1909"/>
      <c r="J683" s="1909"/>
    </row>
    <row r="684" spans="1:10">
      <c r="A684" s="1909"/>
      <c r="B684" s="1909"/>
      <c r="C684" s="1909"/>
      <c r="D684" s="1909"/>
      <c r="E684" s="1909"/>
      <c r="F684" s="1909"/>
      <c r="G684" s="1909"/>
      <c r="H684" s="1909"/>
      <c r="I684" s="1909"/>
      <c r="J684" s="1909"/>
    </row>
    <row r="685" spans="1:10">
      <c r="A685" s="1909"/>
      <c r="B685" s="1909"/>
      <c r="C685" s="1909"/>
      <c r="D685" s="1909"/>
      <c r="E685" s="1909"/>
      <c r="F685" s="1909"/>
      <c r="G685" s="1909"/>
      <c r="H685" s="1909"/>
      <c r="I685" s="1909"/>
      <c r="J685" s="1909"/>
    </row>
    <row r="686" spans="1:10">
      <c r="A686" s="1909"/>
      <c r="B686" s="1909"/>
      <c r="C686" s="1909"/>
      <c r="D686" s="1909"/>
      <c r="E686" s="1909"/>
      <c r="F686" s="1909"/>
      <c r="G686" s="1909"/>
      <c r="H686" s="1909"/>
      <c r="I686" s="1909"/>
      <c r="J686" s="1909"/>
    </row>
    <row r="687" spans="1:10">
      <c r="A687" s="1909"/>
      <c r="B687" s="1909"/>
      <c r="C687" s="1909"/>
      <c r="D687" s="1909"/>
      <c r="E687" s="1909"/>
      <c r="F687" s="1909"/>
      <c r="G687" s="1909"/>
      <c r="H687" s="1909"/>
      <c r="I687" s="1909"/>
      <c r="J687" s="1909"/>
    </row>
    <row r="688" spans="1:10">
      <c r="A688" s="1909"/>
      <c r="B688" s="1909"/>
      <c r="C688" s="1909"/>
      <c r="D688" s="1909"/>
      <c r="E688" s="1909"/>
      <c r="F688" s="1909"/>
      <c r="G688" s="1909"/>
      <c r="H688" s="1909"/>
      <c r="I688" s="1909"/>
      <c r="J688" s="1909"/>
    </row>
    <row r="689" spans="1:10">
      <c r="A689" s="1909"/>
      <c r="B689" s="1909"/>
      <c r="C689" s="1909"/>
      <c r="D689" s="1909"/>
      <c r="E689" s="1909"/>
      <c r="F689" s="1909"/>
      <c r="G689" s="1909"/>
      <c r="H689" s="1909"/>
      <c r="I689" s="1909"/>
      <c r="J689" s="1909"/>
    </row>
    <row r="690" spans="1:10">
      <c r="A690" s="1909"/>
      <c r="B690" s="1909"/>
      <c r="C690" s="1909"/>
      <c r="D690" s="1909"/>
      <c r="E690" s="1909"/>
      <c r="F690" s="1909"/>
      <c r="G690" s="1909"/>
      <c r="H690" s="1909"/>
      <c r="I690" s="1909"/>
      <c r="J690" s="1909"/>
    </row>
    <row r="691" spans="1:10">
      <c r="A691" s="1909"/>
      <c r="B691" s="1909"/>
      <c r="C691" s="1909"/>
      <c r="D691" s="1909"/>
      <c r="E691" s="1909"/>
      <c r="F691" s="1909"/>
      <c r="G691" s="1909"/>
      <c r="H691" s="1909"/>
      <c r="I691" s="1909"/>
      <c r="J691" s="1909"/>
    </row>
    <row r="692" spans="1:10">
      <c r="A692" s="1909"/>
      <c r="B692" s="1909"/>
      <c r="C692" s="1909"/>
      <c r="D692" s="1909"/>
      <c r="E692" s="1909"/>
      <c r="F692" s="1909"/>
      <c r="G692" s="1909"/>
      <c r="H692" s="1909"/>
      <c r="I692" s="1909"/>
      <c r="J692" s="1909"/>
    </row>
    <row r="693" spans="1:10">
      <c r="A693" s="1909"/>
      <c r="B693" s="1909"/>
      <c r="C693" s="1909"/>
      <c r="D693" s="1909"/>
      <c r="E693" s="1909"/>
      <c r="F693" s="1909"/>
      <c r="G693" s="1909"/>
      <c r="H693" s="1909"/>
      <c r="I693" s="1909"/>
      <c r="J693" s="1909"/>
    </row>
    <row r="694" spans="1:10">
      <c r="A694" s="1909"/>
      <c r="B694" s="1909"/>
      <c r="C694" s="1909"/>
      <c r="D694" s="1909"/>
      <c r="E694" s="1909"/>
      <c r="F694" s="1909"/>
      <c r="G694" s="1909"/>
      <c r="H694" s="1909"/>
      <c r="I694" s="1909"/>
      <c r="J694" s="1909"/>
    </row>
    <row r="695" spans="1:10">
      <c r="A695" s="1909"/>
      <c r="B695" s="1909"/>
      <c r="C695" s="1909"/>
      <c r="D695" s="1909"/>
      <c r="E695" s="1909"/>
      <c r="F695" s="1909"/>
      <c r="G695" s="1909"/>
      <c r="H695" s="1909"/>
      <c r="I695" s="1909"/>
      <c r="J695" s="1909"/>
    </row>
    <row r="696" spans="1:10">
      <c r="A696" s="1909"/>
      <c r="B696" s="1909"/>
      <c r="C696" s="1909"/>
      <c r="D696" s="1909"/>
      <c r="E696" s="1909"/>
      <c r="F696" s="1909"/>
      <c r="G696" s="1909"/>
      <c r="H696" s="1909"/>
      <c r="I696" s="1909"/>
      <c r="J696" s="1909"/>
    </row>
    <row r="697" spans="1:10">
      <c r="A697" s="1909"/>
      <c r="B697" s="1909"/>
      <c r="C697" s="1909"/>
      <c r="D697" s="1909"/>
      <c r="E697" s="1909"/>
      <c r="F697" s="1909"/>
      <c r="G697" s="1909"/>
      <c r="H697" s="1909"/>
      <c r="I697" s="1909"/>
      <c r="J697" s="1909"/>
    </row>
    <row r="698" spans="1:10">
      <c r="A698" s="1909"/>
      <c r="B698" s="1909"/>
      <c r="C698" s="1909"/>
      <c r="D698" s="1909"/>
      <c r="E698" s="1909"/>
      <c r="F698" s="1909"/>
      <c r="G698" s="1909"/>
      <c r="H698" s="1909"/>
      <c r="I698" s="1909"/>
      <c r="J698" s="1909"/>
    </row>
    <row r="699" spans="1:10">
      <c r="A699" s="1909"/>
      <c r="B699" s="1909"/>
      <c r="C699" s="1909"/>
      <c r="D699" s="1909"/>
      <c r="E699" s="1909"/>
      <c r="F699" s="1909"/>
      <c r="G699" s="1909"/>
      <c r="H699" s="1909"/>
      <c r="I699" s="1909"/>
      <c r="J699" s="1909"/>
    </row>
    <row r="700" spans="1:10">
      <c r="A700" s="1909"/>
      <c r="B700" s="1909"/>
      <c r="C700" s="1909"/>
      <c r="D700" s="1909"/>
      <c r="E700" s="1909"/>
      <c r="F700" s="1909"/>
      <c r="G700" s="1909"/>
      <c r="H700" s="1909"/>
      <c r="I700" s="1909"/>
      <c r="J700" s="1909"/>
    </row>
    <row r="701" spans="1:10">
      <c r="A701" s="1909"/>
      <c r="B701" s="1909"/>
      <c r="C701" s="1909"/>
      <c r="D701" s="1909"/>
      <c r="E701" s="1909"/>
      <c r="F701" s="1909"/>
      <c r="G701" s="1909"/>
      <c r="H701" s="1909"/>
      <c r="I701" s="1909"/>
      <c r="J701" s="1909"/>
    </row>
    <row r="702" spans="1:10">
      <c r="A702" s="1909"/>
      <c r="B702" s="1909"/>
      <c r="C702" s="1909"/>
      <c r="D702" s="1909"/>
      <c r="E702" s="1909"/>
      <c r="F702" s="1909"/>
      <c r="G702" s="1909"/>
      <c r="H702" s="1909"/>
      <c r="I702" s="1909"/>
      <c r="J702" s="1909"/>
    </row>
    <row r="703" spans="1:10">
      <c r="A703" s="1909"/>
      <c r="B703" s="1909"/>
      <c r="C703" s="1909"/>
      <c r="D703" s="1909"/>
      <c r="E703" s="1909"/>
      <c r="F703" s="1909"/>
      <c r="G703" s="1909"/>
      <c r="H703" s="1909"/>
      <c r="I703" s="1909"/>
      <c r="J703" s="1909"/>
    </row>
    <row r="704" spans="1:10">
      <c r="A704" s="1909"/>
      <c r="B704" s="1909"/>
      <c r="C704" s="1909"/>
      <c r="D704" s="1909"/>
      <c r="E704" s="1909"/>
      <c r="F704" s="1909"/>
      <c r="G704" s="1909"/>
      <c r="H704" s="1909"/>
      <c r="I704" s="1909"/>
      <c r="J704" s="1909"/>
    </row>
    <row r="705" spans="1:10">
      <c r="A705" s="1909"/>
      <c r="B705" s="1909"/>
      <c r="C705" s="1909"/>
      <c r="D705" s="1909"/>
      <c r="E705" s="1909"/>
      <c r="F705" s="1909"/>
      <c r="G705" s="1909"/>
      <c r="H705" s="1909"/>
      <c r="I705" s="1909"/>
      <c r="J705" s="1909"/>
    </row>
    <row r="706" spans="1:10">
      <c r="A706" s="1909"/>
      <c r="B706" s="1909"/>
      <c r="C706" s="1909"/>
      <c r="D706" s="1909"/>
      <c r="E706" s="1909"/>
      <c r="F706" s="1909"/>
      <c r="G706" s="1909"/>
      <c r="H706" s="1909"/>
      <c r="I706" s="1909"/>
      <c r="J706" s="1909"/>
    </row>
    <row r="707" spans="1:10">
      <c r="A707" s="1909"/>
      <c r="B707" s="1909"/>
      <c r="C707" s="1909"/>
      <c r="D707" s="1909"/>
      <c r="E707" s="1909"/>
      <c r="F707" s="1909"/>
      <c r="G707" s="1909"/>
      <c r="H707" s="1909"/>
      <c r="I707" s="1909"/>
      <c r="J707" s="1909"/>
    </row>
    <row r="708" spans="1:10">
      <c r="A708" s="1909"/>
      <c r="B708" s="1909"/>
      <c r="C708" s="1909"/>
      <c r="D708" s="1909"/>
      <c r="E708" s="1909"/>
      <c r="F708" s="1909"/>
      <c r="G708" s="1909"/>
      <c r="H708" s="1909"/>
      <c r="I708" s="1909"/>
      <c r="J708" s="1909"/>
    </row>
    <row r="709" spans="1:10">
      <c r="A709" s="1909"/>
      <c r="B709" s="1909"/>
      <c r="C709" s="1909"/>
      <c r="D709" s="1909"/>
      <c r="E709" s="1909"/>
      <c r="F709" s="1909"/>
      <c r="G709" s="1909"/>
      <c r="H709" s="1909"/>
      <c r="I709" s="1909"/>
      <c r="J709" s="1909"/>
    </row>
    <row r="710" spans="1:10">
      <c r="A710" s="1909"/>
      <c r="B710" s="1909"/>
      <c r="C710" s="1909"/>
      <c r="D710" s="1909"/>
      <c r="E710" s="1909"/>
      <c r="F710" s="1909"/>
      <c r="G710" s="1909"/>
      <c r="H710" s="1909"/>
      <c r="I710" s="1909"/>
      <c r="J710" s="1909"/>
    </row>
    <row r="711" spans="1:10">
      <c r="A711" s="1909"/>
      <c r="B711" s="1909"/>
      <c r="C711" s="1909"/>
      <c r="D711" s="1909"/>
      <c r="E711" s="1909"/>
      <c r="F711" s="1909"/>
      <c r="G711" s="1909"/>
      <c r="H711" s="1909"/>
      <c r="I711" s="1909"/>
      <c r="J711" s="1909"/>
    </row>
    <row r="712" spans="1:10">
      <c r="A712" s="1909"/>
      <c r="B712" s="1909"/>
      <c r="C712" s="1909"/>
      <c r="D712" s="1909"/>
      <c r="E712" s="1909"/>
      <c r="F712" s="1909"/>
      <c r="G712" s="1909"/>
      <c r="H712" s="1909"/>
      <c r="I712" s="1909"/>
      <c r="J712" s="1909"/>
    </row>
    <row r="713" spans="1:10">
      <c r="A713" s="1909"/>
      <c r="B713" s="1909"/>
      <c r="C713" s="1909"/>
      <c r="D713" s="1909"/>
      <c r="E713" s="1909"/>
      <c r="F713" s="1909"/>
      <c r="G713" s="1909"/>
      <c r="H713" s="1909"/>
      <c r="I713" s="1909"/>
      <c r="J713" s="1909"/>
    </row>
    <row r="714" spans="1:10">
      <c r="A714" s="1909"/>
      <c r="B714" s="1909"/>
      <c r="C714" s="1909"/>
      <c r="D714" s="1909"/>
      <c r="E714" s="1909"/>
      <c r="F714" s="1909"/>
      <c r="G714" s="1909"/>
      <c r="H714" s="1909"/>
      <c r="I714" s="1909"/>
      <c r="J714" s="1909"/>
    </row>
    <row r="715" spans="1:10">
      <c r="A715" s="1909"/>
      <c r="B715" s="1909"/>
      <c r="C715" s="1909"/>
      <c r="D715" s="1909"/>
      <c r="E715" s="1909"/>
      <c r="F715" s="1909"/>
      <c r="G715" s="1909"/>
      <c r="H715" s="1909"/>
      <c r="I715" s="1909"/>
      <c r="J715" s="1909"/>
    </row>
    <row r="716" spans="1:10">
      <c r="A716" s="1909"/>
      <c r="B716" s="1909"/>
      <c r="C716" s="1909"/>
      <c r="D716" s="1909"/>
      <c r="E716" s="1909"/>
      <c r="F716" s="1909"/>
      <c r="G716" s="1909"/>
      <c r="H716" s="1909"/>
      <c r="I716" s="1909"/>
      <c r="J716" s="1909"/>
    </row>
    <row r="717" spans="1:10">
      <c r="A717" s="1909"/>
      <c r="B717" s="1909"/>
      <c r="C717" s="1909"/>
      <c r="D717" s="1909"/>
      <c r="E717" s="1909"/>
      <c r="F717" s="1909"/>
      <c r="G717" s="1909"/>
      <c r="H717" s="1909"/>
      <c r="I717" s="1909"/>
      <c r="J717" s="1909"/>
    </row>
    <row r="718" spans="1:10">
      <c r="A718" s="1909"/>
      <c r="B718" s="1909"/>
      <c r="C718" s="1909"/>
      <c r="D718" s="1909"/>
      <c r="E718" s="1909"/>
      <c r="F718" s="1909"/>
      <c r="G718" s="1909"/>
      <c r="H718" s="1909"/>
      <c r="I718" s="1909"/>
      <c r="J718" s="1909"/>
    </row>
    <row r="719" spans="1:10">
      <c r="A719" s="1909"/>
      <c r="B719" s="1909"/>
      <c r="C719" s="1909"/>
      <c r="D719" s="1909"/>
      <c r="E719" s="1909"/>
      <c r="F719" s="1909"/>
      <c r="G719" s="1909"/>
      <c r="H719" s="1909"/>
      <c r="I719" s="1909"/>
      <c r="J719" s="1909"/>
    </row>
    <row r="720" spans="1:10">
      <c r="A720" s="1909"/>
      <c r="B720" s="1909"/>
      <c r="C720" s="1909"/>
      <c r="D720" s="1909"/>
      <c r="E720" s="1909"/>
      <c r="F720" s="1909"/>
      <c r="G720" s="1909"/>
      <c r="H720" s="1909"/>
      <c r="I720" s="1909"/>
      <c r="J720" s="1909"/>
    </row>
    <row r="721" spans="1:10">
      <c r="A721" s="1909"/>
      <c r="B721" s="1909"/>
      <c r="C721" s="1909"/>
      <c r="D721" s="1909"/>
      <c r="E721" s="1909"/>
      <c r="F721" s="1909"/>
      <c r="G721" s="1909"/>
      <c r="H721" s="1909"/>
      <c r="I721" s="1909"/>
      <c r="J721" s="1909"/>
    </row>
    <row r="722" spans="1:10">
      <c r="A722" s="1909"/>
      <c r="B722" s="1909"/>
      <c r="C722" s="1909"/>
      <c r="D722" s="1909"/>
      <c r="E722" s="1909"/>
      <c r="F722" s="1909"/>
      <c r="G722" s="1909"/>
      <c r="H722" s="1909"/>
      <c r="I722" s="1909"/>
      <c r="J722" s="1909"/>
    </row>
    <row r="723" spans="1:10">
      <c r="A723" s="1909"/>
      <c r="B723" s="1909"/>
      <c r="C723" s="1909"/>
      <c r="D723" s="1909"/>
      <c r="E723" s="1909"/>
      <c r="F723" s="1909"/>
      <c r="G723" s="1909"/>
      <c r="H723" s="1909"/>
      <c r="I723" s="1909"/>
      <c r="J723" s="1909"/>
    </row>
    <row r="724" spans="1:10">
      <c r="A724" s="1909"/>
      <c r="B724" s="1909"/>
      <c r="C724" s="1909"/>
      <c r="D724" s="1909"/>
      <c r="E724" s="1909"/>
      <c r="F724" s="1909"/>
      <c r="G724" s="1909"/>
      <c r="H724" s="1909"/>
      <c r="I724" s="1909"/>
      <c r="J724" s="1909"/>
    </row>
    <row r="725" spans="1:10">
      <c r="A725" s="1909"/>
      <c r="B725" s="1909"/>
      <c r="C725" s="1909"/>
      <c r="D725" s="1909"/>
      <c r="E725" s="1909"/>
      <c r="F725" s="1909"/>
      <c r="G725" s="1909"/>
      <c r="H725" s="1909"/>
      <c r="I725" s="1909"/>
      <c r="J725" s="1909"/>
    </row>
    <row r="726" spans="1:10">
      <c r="A726" s="1909"/>
      <c r="B726" s="1909"/>
      <c r="C726" s="1909"/>
      <c r="D726" s="1909"/>
      <c r="E726" s="1909"/>
      <c r="F726" s="1909"/>
      <c r="G726" s="1909"/>
      <c r="H726" s="1909"/>
      <c r="I726" s="1909"/>
      <c r="J726" s="1909"/>
    </row>
    <row r="727" spans="1:10">
      <c r="A727" s="1909"/>
      <c r="B727" s="1909"/>
      <c r="C727" s="1909"/>
      <c r="D727" s="1909"/>
      <c r="E727" s="1909"/>
      <c r="F727" s="1909"/>
      <c r="G727" s="1909"/>
      <c r="H727" s="1909"/>
      <c r="I727" s="1909"/>
      <c r="J727" s="1909"/>
    </row>
    <row r="728" spans="1:10">
      <c r="A728" s="1909"/>
      <c r="B728" s="1909"/>
      <c r="C728" s="1909"/>
      <c r="D728" s="1909"/>
      <c r="E728" s="1909"/>
      <c r="F728" s="1909"/>
      <c r="G728" s="1909"/>
      <c r="H728" s="1909"/>
      <c r="I728" s="1909"/>
      <c r="J728" s="1909"/>
    </row>
    <row r="729" spans="1:10">
      <c r="A729" s="1909"/>
      <c r="B729" s="1909"/>
      <c r="C729" s="1909"/>
      <c r="D729" s="1909"/>
      <c r="E729" s="1909"/>
      <c r="F729" s="1909"/>
      <c r="G729" s="1909"/>
      <c r="H729" s="1909"/>
      <c r="I729" s="1909"/>
      <c r="J729" s="1909"/>
    </row>
    <row r="730" spans="1:10">
      <c r="A730" s="1909"/>
      <c r="B730" s="1909"/>
      <c r="C730" s="1909"/>
      <c r="D730" s="1909"/>
      <c r="E730" s="1909"/>
      <c r="F730" s="1909"/>
      <c r="G730" s="1909"/>
      <c r="H730" s="1909"/>
      <c r="I730" s="1909"/>
      <c r="J730" s="1909"/>
    </row>
    <row r="731" spans="1:10">
      <c r="A731" s="1909"/>
      <c r="B731" s="1909"/>
      <c r="C731" s="1909"/>
      <c r="D731" s="1909"/>
      <c r="E731" s="1909"/>
      <c r="F731" s="1909"/>
      <c r="G731" s="1909"/>
      <c r="H731" s="1909"/>
      <c r="I731" s="1909"/>
      <c r="J731" s="1909"/>
    </row>
    <row r="732" spans="1:10">
      <c r="A732" s="1909"/>
      <c r="B732" s="1909"/>
      <c r="C732" s="1909"/>
      <c r="D732" s="1909"/>
      <c r="E732" s="1909"/>
      <c r="F732" s="1909"/>
      <c r="G732" s="1909"/>
      <c r="H732" s="1909"/>
      <c r="I732" s="1909"/>
      <c r="J732" s="1909"/>
    </row>
    <row r="733" spans="1:10">
      <c r="A733" s="1909"/>
      <c r="B733" s="1909"/>
      <c r="C733" s="1909"/>
      <c r="D733" s="1909"/>
      <c r="E733" s="1909"/>
      <c r="F733" s="1909"/>
      <c r="G733" s="1909"/>
      <c r="H733" s="1909"/>
      <c r="I733" s="1909"/>
      <c r="J733" s="1909"/>
    </row>
    <row r="734" spans="1:10">
      <c r="A734" s="1909"/>
      <c r="B734" s="1909"/>
      <c r="C734" s="1909"/>
      <c r="D734" s="1909"/>
      <c r="E734" s="1909"/>
      <c r="G734" s="1909"/>
      <c r="H734" s="1909"/>
      <c r="I734" s="1909"/>
      <c r="J734" s="1909"/>
    </row>
  </sheetData>
  <sheetProtection password="C797"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F59"/>
  <sheetViews>
    <sheetView zoomScale="75" zoomScaleNormal="75" workbookViewId="0">
      <selection activeCell="B19" sqref="B19"/>
    </sheetView>
  </sheetViews>
  <sheetFormatPr defaultColWidth="0" defaultRowHeight="13.2" zeroHeight="1"/>
  <cols>
    <col min="1" max="1" width="7.5546875" customWidth="1"/>
    <col min="2" max="2" width="107.44140625" customWidth="1"/>
    <col min="3" max="3" width="24.109375" customWidth="1"/>
    <col min="4" max="4" width="9.109375" customWidth="1"/>
    <col min="5" max="5" width="12" customWidth="1"/>
    <col min="6" max="6" width="9.109375" customWidth="1"/>
  </cols>
  <sheetData>
    <row r="1" spans="1:6" ht="15.6" thickBot="1">
      <c r="A1" s="15"/>
      <c r="B1" s="815" t="s">
        <v>166</v>
      </c>
      <c r="C1" s="1023" t="str">
        <f>+'1 Summary'!G2</f>
        <v/>
      </c>
      <c r="D1" s="58"/>
      <c r="E1" s="64"/>
      <c r="F1" s="16"/>
    </row>
    <row r="2" spans="1:6" ht="17.25" customHeight="1" thickBot="1">
      <c r="A2" s="15"/>
      <c r="B2" s="815" t="s">
        <v>165</v>
      </c>
      <c r="C2" s="911">
        <f>+'1 Summary'!G3</f>
        <v>0</v>
      </c>
      <c r="D2" s="7"/>
      <c r="E2" s="16"/>
      <c r="F2" s="16"/>
    </row>
    <row r="3" spans="1:6">
      <c r="A3" s="18" t="s">
        <v>638</v>
      </c>
      <c r="B3" s="3"/>
      <c r="C3" s="10"/>
      <c r="D3" s="16"/>
      <c r="E3" s="16"/>
      <c r="F3" s="16"/>
    </row>
    <row r="4" spans="1:6">
      <c r="A4" s="18"/>
      <c r="B4" s="3"/>
      <c r="C4" s="3"/>
      <c r="D4" s="3"/>
      <c r="E4" s="3"/>
      <c r="F4" s="3"/>
    </row>
    <row r="5" spans="1:6" ht="21">
      <c r="A5" s="1187" t="s">
        <v>1722</v>
      </c>
      <c r="B5" s="3"/>
      <c r="C5" s="3"/>
      <c r="D5" s="3"/>
      <c r="E5" s="3"/>
      <c r="F5" s="3"/>
    </row>
    <row r="6" spans="1:6" ht="21">
      <c r="A6" s="1188" t="s">
        <v>962</v>
      </c>
      <c r="B6" s="3"/>
      <c r="C6" s="3"/>
      <c r="D6" s="3"/>
      <c r="E6" s="3"/>
      <c r="F6" s="3"/>
    </row>
    <row r="7" spans="1:6" ht="17.399999999999999">
      <c r="A7" s="25"/>
      <c r="B7" s="3"/>
      <c r="C7" s="3"/>
      <c r="D7" s="3"/>
      <c r="E7" s="3"/>
      <c r="F7" s="3"/>
    </row>
    <row r="8" spans="1:6" ht="32.25" customHeight="1">
      <c r="A8" s="2287" t="s">
        <v>226</v>
      </c>
      <c r="B8" s="2287"/>
      <c r="C8" s="2287"/>
      <c r="D8" s="2287"/>
      <c r="E8" s="2287"/>
      <c r="F8" s="2287"/>
    </row>
    <row r="9" spans="1:6" ht="30" customHeight="1">
      <c r="A9" s="1022" t="s">
        <v>1723</v>
      </c>
      <c r="B9" s="100" t="s">
        <v>73</v>
      </c>
      <c r="C9" s="22"/>
      <c r="D9" s="23"/>
      <c r="E9" s="23"/>
      <c r="F9" s="90" t="s">
        <v>1723</v>
      </c>
    </row>
    <row r="10" spans="1:6" ht="13.8">
      <c r="A10" s="1022"/>
      <c r="B10" s="100"/>
      <c r="C10" s="22"/>
      <c r="D10" s="23"/>
      <c r="E10" s="23"/>
      <c r="F10" s="90"/>
    </row>
    <row r="11" spans="1:6" ht="13.8">
      <c r="A11" s="85">
        <v>1.1000000000000001</v>
      </c>
      <c r="B11" s="720" t="s">
        <v>74</v>
      </c>
      <c r="C11" s="22"/>
      <c r="D11" s="91">
        <v>575</v>
      </c>
      <c r="E11" s="92"/>
      <c r="F11" s="8">
        <f>+A11</f>
        <v>1.1000000000000001</v>
      </c>
    </row>
    <row r="12" spans="1:6" ht="13.8">
      <c r="A12" s="85">
        <v>1.2</v>
      </c>
      <c r="B12" s="720" t="s">
        <v>839</v>
      </c>
      <c r="C12" s="22"/>
      <c r="D12" s="91">
        <v>576</v>
      </c>
      <c r="E12" s="92"/>
      <c r="F12" s="8">
        <f t="shared" ref="F12:F33" si="0">+A12</f>
        <v>1.2</v>
      </c>
    </row>
    <row r="13" spans="1:6" ht="13.8">
      <c r="A13" s="85">
        <v>1.3</v>
      </c>
      <c r="B13" s="720" t="s">
        <v>1659</v>
      </c>
      <c r="C13" s="22"/>
      <c r="D13" s="91"/>
      <c r="E13" s="92"/>
      <c r="F13" s="8">
        <f t="shared" si="0"/>
        <v>1.3</v>
      </c>
    </row>
    <row r="14" spans="1:6" ht="13.8">
      <c r="A14" s="85">
        <v>1.4</v>
      </c>
      <c r="B14" s="720" t="s">
        <v>1789</v>
      </c>
      <c r="C14" s="22"/>
      <c r="D14" s="91">
        <v>577</v>
      </c>
      <c r="E14" s="92"/>
      <c r="F14" s="8">
        <f t="shared" si="0"/>
        <v>1.4</v>
      </c>
    </row>
    <row r="15" spans="1:6" ht="13.8">
      <c r="A15" s="85">
        <v>1.5</v>
      </c>
      <c r="B15" s="720" t="s">
        <v>1724</v>
      </c>
      <c r="C15" s="22"/>
      <c r="D15" s="91">
        <v>578</v>
      </c>
      <c r="E15" s="92"/>
      <c r="F15" s="8">
        <f t="shared" si="0"/>
        <v>1.5</v>
      </c>
    </row>
    <row r="16" spans="1:6" ht="13.8">
      <c r="A16" s="1024">
        <v>1.6</v>
      </c>
      <c r="B16" s="84" t="s">
        <v>1115</v>
      </c>
      <c r="C16" s="35"/>
      <c r="D16" s="91">
        <v>586</v>
      </c>
      <c r="E16" s="92"/>
      <c r="F16" s="8">
        <f t="shared" si="0"/>
        <v>1.6</v>
      </c>
    </row>
    <row r="17" spans="1:6" ht="13.8">
      <c r="A17" s="1024">
        <v>1.7</v>
      </c>
      <c r="B17" s="84" t="s">
        <v>101</v>
      </c>
      <c r="C17" s="35"/>
      <c r="D17" s="94">
        <v>593</v>
      </c>
      <c r="E17" s="92"/>
      <c r="F17" s="8">
        <f t="shared" si="0"/>
        <v>1.7</v>
      </c>
    </row>
    <row r="18" spans="1:6" ht="13.8">
      <c r="A18" s="1024">
        <v>1.8</v>
      </c>
      <c r="B18" s="85" t="s">
        <v>227</v>
      </c>
      <c r="C18" s="35"/>
      <c r="D18" s="94">
        <v>594</v>
      </c>
      <c r="E18" s="95">
        <f>SUM(E11:E17)</f>
        <v>0</v>
      </c>
      <c r="F18" s="8">
        <f t="shared" si="0"/>
        <v>1.8</v>
      </c>
    </row>
    <row r="19" spans="1:6" ht="13.8">
      <c r="A19" s="1022">
        <v>1.9</v>
      </c>
      <c r="B19" s="720" t="s">
        <v>976</v>
      </c>
      <c r="C19" s="22"/>
      <c r="D19" s="91">
        <v>596</v>
      </c>
      <c r="E19" s="96"/>
      <c r="F19" s="8">
        <f t="shared" si="0"/>
        <v>1.9</v>
      </c>
    </row>
    <row r="20" spans="1:6" ht="13.8">
      <c r="A20" s="1022" t="s">
        <v>102</v>
      </c>
      <c r="B20" s="720" t="s">
        <v>1263</v>
      </c>
      <c r="C20" s="22"/>
      <c r="D20" s="91">
        <v>588</v>
      </c>
      <c r="E20" s="96"/>
      <c r="F20" s="8" t="str">
        <f t="shared" si="0"/>
        <v>1.10</v>
      </c>
    </row>
    <row r="21" spans="1:6" ht="13.8">
      <c r="A21" s="818">
        <v>1.1100000000000001</v>
      </c>
      <c r="B21" s="720" t="s">
        <v>2062</v>
      </c>
      <c r="C21" s="22"/>
      <c r="D21" s="94">
        <v>589</v>
      </c>
      <c r="E21" s="96"/>
      <c r="F21" s="8">
        <f t="shared" si="0"/>
        <v>1.1100000000000001</v>
      </c>
    </row>
    <row r="22" spans="1:6" ht="13.8">
      <c r="A22" s="818"/>
      <c r="B22" s="720"/>
      <c r="C22" s="22"/>
      <c r="D22" s="97"/>
      <c r="E22" s="98"/>
      <c r="F22" s="14"/>
    </row>
    <row r="23" spans="1:6" ht="13.8">
      <c r="A23" s="818">
        <v>1.1200000000000001</v>
      </c>
      <c r="B23" s="85" t="s">
        <v>2174</v>
      </c>
      <c r="C23" s="22"/>
      <c r="D23" s="91">
        <v>579</v>
      </c>
      <c r="E23" s="95">
        <f>SUM(E18:E21)</f>
        <v>0</v>
      </c>
      <c r="F23" s="8">
        <f t="shared" si="0"/>
        <v>1.1200000000000001</v>
      </c>
    </row>
    <row r="24" spans="1:6" ht="29.25" customHeight="1">
      <c r="A24" s="85"/>
      <c r="B24" s="720"/>
      <c r="C24" s="22"/>
      <c r="D24" s="71"/>
      <c r="E24" s="45"/>
      <c r="F24" s="93"/>
    </row>
    <row r="25" spans="1:6" ht="13.8">
      <c r="A25" s="1022" t="s">
        <v>1409</v>
      </c>
      <c r="B25" s="100" t="s">
        <v>76</v>
      </c>
      <c r="C25" s="22"/>
      <c r="D25" s="71"/>
      <c r="E25" s="45"/>
      <c r="F25" s="8" t="str">
        <f t="shared" si="0"/>
        <v>2.</v>
      </c>
    </row>
    <row r="26" spans="1:6" ht="13.8">
      <c r="A26" s="85"/>
      <c r="B26" s="720"/>
      <c r="C26" s="22"/>
      <c r="D26" s="71"/>
      <c r="E26" s="45"/>
      <c r="F26" s="93"/>
    </row>
    <row r="27" spans="1:6" ht="13.8">
      <c r="A27" s="85">
        <v>2.1</v>
      </c>
      <c r="B27" s="720" t="s">
        <v>975</v>
      </c>
      <c r="C27" s="22"/>
      <c r="D27" s="91">
        <v>580</v>
      </c>
      <c r="E27" s="96"/>
      <c r="F27" s="8">
        <f t="shared" si="0"/>
        <v>2.1</v>
      </c>
    </row>
    <row r="28" spans="1:6" ht="13.8">
      <c r="A28" s="85">
        <v>2.2000000000000002</v>
      </c>
      <c r="B28" s="720" t="s">
        <v>1852</v>
      </c>
      <c r="C28" s="22"/>
      <c r="D28" s="91">
        <v>581</v>
      </c>
      <c r="E28" s="96"/>
      <c r="F28" s="8">
        <f t="shared" si="0"/>
        <v>2.2000000000000002</v>
      </c>
    </row>
    <row r="29" spans="1:6" ht="13.8">
      <c r="A29" s="85">
        <v>2.2999999999999998</v>
      </c>
      <c r="B29" s="84" t="s">
        <v>1115</v>
      </c>
      <c r="C29" s="11"/>
      <c r="D29" s="94">
        <v>591</v>
      </c>
      <c r="E29" s="96"/>
      <c r="F29" s="8">
        <f t="shared" si="0"/>
        <v>2.2999999999999998</v>
      </c>
    </row>
    <row r="30" spans="1:6" ht="13.8">
      <c r="A30" s="85">
        <v>2.4</v>
      </c>
      <c r="B30" s="84" t="s">
        <v>101</v>
      </c>
      <c r="C30" s="22"/>
      <c r="D30" s="91">
        <v>592</v>
      </c>
      <c r="E30" s="96"/>
      <c r="F30" s="8">
        <f t="shared" si="0"/>
        <v>2.4</v>
      </c>
    </row>
    <row r="31" spans="1:6" ht="13.8">
      <c r="A31" s="85">
        <v>2.5</v>
      </c>
      <c r="B31" s="100" t="s">
        <v>764</v>
      </c>
      <c r="C31" s="22"/>
      <c r="D31" s="91">
        <v>582</v>
      </c>
      <c r="E31" s="68">
        <f>SUM(E27:E30)</f>
        <v>0</v>
      </c>
      <c r="F31" s="8">
        <f t="shared" si="0"/>
        <v>2.5</v>
      </c>
    </row>
    <row r="32" spans="1:6" ht="13.8">
      <c r="A32" s="85">
        <v>2.6</v>
      </c>
      <c r="B32" s="720" t="s">
        <v>1263</v>
      </c>
      <c r="C32" s="22"/>
      <c r="D32" s="91">
        <v>583</v>
      </c>
      <c r="E32" s="96"/>
      <c r="F32" s="8">
        <f t="shared" si="0"/>
        <v>2.6</v>
      </c>
    </row>
    <row r="33" spans="1:6" ht="13.8">
      <c r="A33" s="85">
        <v>2.7</v>
      </c>
      <c r="B33" s="720" t="s">
        <v>2062</v>
      </c>
      <c r="C33" s="22"/>
      <c r="D33" s="94">
        <v>590</v>
      </c>
      <c r="E33" s="96"/>
      <c r="F33" s="8">
        <f t="shared" si="0"/>
        <v>2.7</v>
      </c>
    </row>
    <row r="34" spans="1:6">
      <c r="A34" s="33"/>
      <c r="B34" s="11"/>
      <c r="C34" s="11"/>
      <c r="D34" s="97"/>
      <c r="E34" s="16"/>
      <c r="F34" s="93"/>
    </row>
    <row r="35" spans="1:6">
      <c r="A35" s="33"/>
      <c r="B35" s="11"/>
      <c r="C35" s="11"/>
      <c r="D35" s="99"/>
      <c r="E35" s="98"/>
      <c r="F35" s="93"/>
    </row>
    <row r="36" spans="1:6" ht="13.8">
      <c r="A36" s="85">
        <v>2.8</v>
      </c>
      <c r="B36" s="100" t="s">
        <v>2175</v>
      </c>
      <c r="C36" s="22"/>
      <c r="D36" s="91">
        <v>584</v>
      </c>
      <c r="E36" s="68">
        <f>SUM(E31:E33)</f>
        <v>0</v>
      </c>
      <c r="F36" s="8">
        <f>+A36</f>
        <v>2.8</v>
      </c>
    </row>
    <row r="37" spans="1:6" ht="17.399999999999999">
      <c r="A37" s="15"/>
      <c r="B37" s="41"/>
      <c r="C37" s="22"/>
      <c r="D37" s="23"/>
      <c r="E37" s="45"/>
      <c r="F37" s="93"/>
    </row>
    <row r="38" spans="1:6" ht="13.8">
      <c r="A38" s="1022" t="s">
        <v>330</v>
      </c>
      <c r="B38" s="816" t="s">
        <v>1383</v>
      </c>
      <c r="C38" s="22"/>
      <c r="D38" s="23"/>
      <c r="E38" s="23"/>
      <c r="F38" s="8" t="str">
        <f>+A38</f>
        <v>3.</v>
      </c>
    </row>
    <row r="39" spans="1:6" ht="13.8">
      <c r="A39" s="85"/>
      <c r="B39" s="1025" t="s">
        <v>652</v>
      </c>
      <c r="C39" s="22"/>
      <c r="D39" s="23"/>
      <c r="E39" s="23"/>
      <c r="F39" s="93"/>
    </row>
    <row r="40" spans="1:6" ht="13.8">
      <c r="A40" s="85"/>
      <c r="B40" s="198"/>
      <c r="C40" s="22"/>
      <c r="D40" s="23"/>
      <c r="E40" s="23"/>
      <c r="F40" s="93"/>
    </row>
    <row r="41" spans="1:6" ht="13.8">
      <c r="A41" s="85">
        <v>3.1</v>
      </c>
      <c r="B41" s="198" t="s">
        <v>293</v>
      </c>
      <c r="C41" s="22"/>
      <c r="D41" s="23"/>
      <c r="E41" s="92"/>
      <c r="F41" s="8">
        <f>+A41</f>
        <v>3.1</v>
      </c>
    </row>
    <row r="42" spans="1:6" ht="13.8">
      <c r="A42" s="85">
        <v>3.2</v>
      </c>
      <c r="B42" s="198" t="s">
        <v>294</v>
      </c>
      <c r="C42" s="22"/>
      <c r="D42" s="23"/>
      <c r="E42" s="92"/>
      <c r="F42" s="8">
        <f>+A42</f>
        <v>3.2</v>
      </c>
    </row>
    <row r="43" spans="1:6" ht="13.8">
      <c r="A43" s="85">
        <v>3.3</v>
      </c>
      <c r="B43" s="198" t="s">
        <v>2061</v>
      </c>
      <c r="C43" s="22"/>
      <c r="D43" s="23"/>
      <c r="E43" s="92"/>
      <c r="F43" s="8">
        <f>+A43</f>
        <v>3.3</v>
      </c>
    </row>
    <row r="44" spans="1:6" ht="13.8">
      <c r="A44" s="85"/>
      <c r="B44" s="198" t="s">
        <v>1019</v>
      </c>
      <c r="C44" s="22"/>
      <c r="D44" s="23"/>
      <c r="E44" s="23"/>
      <c r="F44" s="93"/>
    </row>
    <row r="45" spans="1:6" ht="13.8">
      <c r="A45" s="85"/>
      <c r="B45" s="720"/>
      <c r="C45" s="22"/>
      <c r="D45" s="23"/>
      <c r="E45" s="23"/>
      <c r="F45" s="93"/>
    </row>
    <row r="46" spans="1:6" ht="13.8">
      <c r="A46" s="43"/>
      <c r="B46" s="43"/>
      <c r="C46" s="3"/>
      <c r="D46" s="3"/>
      <c r="E46" s="3"/>
      <c r="F46" s="3"/>
    </row>
    <row r="47" spans="1:6" ht="41.4">
      <c r="A47" s="1026" t="s">
        <v>103</v>
      </c>
      <c r="B47" s="479" t="s">
        <v>2554</v>
      </c>
      <c r="C47" s="3"/>
      <c r="D47" s="3"/>
      <c r="E47" s="3"/>
      <c r="F47" s="3"/>
    </row>
    <row r="48" spans="1:6" hidden="1">
      <c r="A48" s="57"/>
      <c r="B48" s="57"/>
      <c r="C48" s="57"/>
      <c r="D48" s="57"/>
      <c r="E48" s="57"/>
      <c r="F48" s="57"/>
    </row>
    <row r="49" spans="1:6" hidden="1">
      <c r="A49" s="69"/>
      <c r="B49" s="69"/>
      <c r="C49" s="69"/>
      <c r="D49" s="69"/>
      <c r="E49" s="69"/>
      <c r="F49" s="69"/>
    </row>
    <row r="50" spans="1:6" hidden="1">
      <c r="A50" s="69"/>
      <c r="B50" s="69"/>
      <c r="C50" s="69"/>
      <c r="D50" s="69"/>
      <c r="E50" s="69"/>
      <c r="F50" s="69"/>
    </row>
    <row r="51" spans="1:6" hidden="1">
      <c r="A51" s="69"/>
      <c r="B51" s="69"/>
      <c r="C51" s="69"/>
      <c r="D51" s="69"/>
      <c r="E51" s="69"/>
      <c r="F51" s="69"/>
    </row>
    <row r="52" spans="1:6" hidden="1">
      <c r="A52" s="69"/>
      <c r="B52" s="69"/>
      <c r="C52" s="69"/>
      <c r="D52" s="69"/>
      <c r="E52" s="69"/>
      <c r="F52" s="69"/>
    </row>
    <row r="53" spans="1:6" hidden="1">
      <c r="A53" s="69"/>
      <c r="B53" s="69"/>
      <c r="C53" s="69"/>
      <c r="D53" s="69"/>
      <c r="E53" s="69"/>
      <c r="F53" s="69"/>
    </row>
    <row r="54" spans="1:6" hidden="1">
      <c r="A54" s="69"/>
      <c r="B54" s="69"/>
      <c r="C54" s="69"/>
      <c r="D54" s="69"/>
      <c r="E54" s="69"/>
      <c r="F54" s="69"/>
    </row>
    <row r="55" spans="1:6" hidden="1">
      <c r="A55" s="69"/>
      <c r="B55" s="69"/>
      <c r="C55" s="69"/>
      <c r="D55" s="69"/>
      <c r="E55" s="69"/>
      <c r="F55" s="69"/>
    </row>
    <row r="56" spans="1:6" hidden="1">
      <c r="A56" s="69"/>
      <c r="B56" s="69"/>
      <c r="C56" s="69"/>
      <c r="D56" s="69"/>
      <c r="E56" s="69"/>
      <c r="F56" s="69"/>
    </row>
    <row r="57" spans="1:6" hidden="1">
      <c r="A57" s="69"/>
      <c r="B57" s="69"/>
      <c r="C57" s="69"/>
      <c r="D57" s="69"/>
      <c r="E57" s="69"/>
      <c r="F57" s="69"/>
    </row>
    <row r="58" spans="1:6" hidden="1">
      <c r="A58" s="69"/>
      <c r="B58" s="69"/>
      <c r="C58" s="69"/>
      <c r="D58" s="69"/>
      <c r="E58" s="69"/>
      <c r="F58" s="69"/>
    </row>
    <row r="59" spans="1:6">
      <c r="A59" s="3"/>
      <c r="B59" s="3"/>
      <c r="C59" s="3"/>
      <c r="D59" s="3"/>
      <c r="E59" s="3"/>
      <c r="F59" s="3"/>
    </row>
  </sheetData>
  <sheetProtection password="C797" sheet="1"/>
  <protectedRanges>
    <protectedRange sqref="D13" name="Range6"/>
    <protectedRange sqref="E41:E43" name="Range5"/>
    <protectedRange sqref="E32:E33" name="Range4"/>
    <protectedRange sqref="E27:E30" name="Range3"/>
    <protectedRange sqref="E19:E21" name="Range2"/>
    <protectedRange sqref="E11:E17" name="Range1"/>
  </protectedRanges>
  <mergeCells count="1">
    <mergeCell ref="A8:F8"/>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01"/>
  <sheetViews>
    <sheetView topLeftCell="B7" zoomScale="75" zoomScaleNormal="75" workbookViewId="0">
      <selection activeCell="P21" activeCellId="1" sqref="H21:H24 P21:P24"/>
    </sheetView>
  </sheetViews>
  <sheetFormatPr defaultColWidth="0" defaultRowHeight="0" customHeight="1" zeroHeight="1"/>
  <cols>
    <col min="1" max="1" width="6.5546875" style="710" customWidth="1"/>
    <col min="2" max="3" width="4.6640625" style="710" customWidth="1"/>
    <col min="4" max="4" width="22.33203125" style="710" customWidth="1"/>
    <col min="5" max="6" width="5.6640625" style="710" customWidth="1"/>
    <col min="7" max="7" width="7.88671875" style="710" customWidth="1"/>
    <col min="8" max="8" width="12.6640625" style="710" customWidth="1"/>
    <col min="9" max="9" width="7.33203125" style="710" customWidth="1"/>
    <col min="10" max="10" width="12.6640625" style="710" customWidth="1"/>
    <col min="11" max="11" width="7.44140625" style="710" customWidth="1"/>
    <col min="12" max="13" width="13.44140625" style="710" customWidth="1"/>
    <col min="14" max="14" width="12" style="710" customWidth="1"/>
    <col min="15" max="15" width="7.5546875" style="710" customWidth="1"/>
    <col min="16" max="16" width="12.6640625" style="710" customWidth="1"/>
    <col min="17" max="17" width="7.33203125" style="710" customWidth="1"/>
    <col min="18" max="18" width="12.6640625" style="710" customWidth="1"/>
    <col min="19" max="19" width="7.44140625" style="710" customWidth="1"/>
    <col min="20" max="20" width="12.6640625" style="710" customWidth="1"/>
    <col min="21" max="21" width="10.88671875" style="710" customWidth="1"/>
    <col min="22" max="22" width="13.109375" style="710" customWidth="1"/>
    <col min="23" max="23" width="10.88671875" style="710" customWidth="1"/>
    <col min="24" max="24" width="6" style="710" customWidth="1"/>
    <col min="25" max="16384" width="0" style="710" hidden="1"/>
  </cols>
  <sheetData>
    <row r="1" spans="1:24" ht="4.5" customHeight="1" thickBot="1">
      <c r="A1" s="85"/>
      <c r="B1" s="43"/>
      <c r="C1" s="43"/>
      <c r="D1" s="43"/>
      <c r="E1" s="43"/>
      <c r="F1" s="43"/>
      <c r="G1" s="43"/>
      <c r="H1" s="43"/>
      <c r="I1" s="43"/>
      <c r="J1" s="43"/>
      <c r="K1" s="43"/>
      <c r="L1" s="43"/>
      <c r="M1" s="43"/>
      <c r="N1" s="43"/>
      <c r="O1" s="43"/>
      <c r="P1" s="43"/>
      <c r="Q1" s="43"/>
      <c r="R1" s="43"/>
      <c r="S1" s="43"/>
      <c r="T1" s="43"/>
      <c r="U1" s="43"/>
      <c r="V1" s="43"/>
      <c r="W1" s="43"/>
      <c r="X1" s="709"/>
    </row>
    <row r="2" spans="1:24" ht="18" thickBot="1">
      <c r="A2" s="2014" t="s">
        <v>637</v>
      </c>
      <c r="B2" s="712"/>
      <c r="C2" s="713"/>
      <c r="D2" s="713"/>
      <c r="E2" s="713"/>
      <c r="F2" s="713"/>
      <c r="G2" s="181"/>
      <c r="H2" s="43"/>
      <c r="I2" s="713"/>
      <c r="J2" s="2015" t="str">
        <f>+'1 Summary'!G2</f>
        <v/>
      </c>
      <c r="K2" s="714"/>
      <c r="L2" s="714"/>
      <c r="M2" s="715"/>
      <c r="N2" s="716"/>
      <c r="O2" s="716"/>
      <c r="P2" s="716"/>
      <c r="Q2" s="716"/>
      <c r="R2" s="713"/>
      <c r="S2" s="713"/>
      <c r="T2" s="713"/>
      <c r="U2" s="713"/>
      <c r="V2" s="713"/>
      <c r="W2" s="713"/>
      <c r="X2" s="709"/>
    </row>
    <row r="3" spans="1:24" ht="18" thickBot="1">
      <c r="A3" s="2014" t="s">
        <v>1951</v>
      </c>
      <c r="B3" s="712"/>
      <c r="C3" s="713"/>
      <c r="D3" s="713"/>
      <c r="E3" s="713"/>
      <c r="F3" s="713"/>
      <c r="G3" s="181"/>
      <c r="H3" s="43"/>
      <c r="I3" s="717"/>
      <c r="J3" s="2016">
        <f>+'1 Summary'!G3</f>
        <v>0</v>
      </c>
      <c r="K3" s="716"/>
      <c r="L3" s="713"/>
      <c r="M3" s="713"/>
      <c r="N3" s="713"/>
      <c r="O3" s="713"/>
      <c r="P3" s="713"/>
      <c r="Q3" s="713"/>
      <c r="R3" s="713"/>
      <c r="S3" s="713"/>
      <c r="T3" s="713"/>
      <c r="U3" s="713"/>
      <c r="V3" s="713"/>
      <c r="W3" s="713"/>
      <c r="X3" s="709"/>
    </row>
    <row r="4" spans="1:24" ht="17.399999999999999">
      <c r="A4" s="2014" t="s">
        <v>2542</v>
      </c>
      <c r="B4" s="712"/>
      <c r="C4" s="713"/>
      <c r="D4" s="713"/>
      <c r="E4" s="713"/>
      <c r="F4" s="713"/>
      <c r="G4" s="713"/>
      <c r="H4" s="713"/>
      <c r="I4" s="713"/>
      <c r="J4" s="713"/>
      <c r="K4" s="713"/>
      <c r="L4" s="713"/>
      <c r="M4" s="713"/>
      <c r="N4" s="713"/>
      <c r="O4" s="713"/>
      <c r="P4" s="713"/>
      <c r="Q4" s="713"/>
      <c r="R4" s="713"/>
      <c r="S4" s="713"/>
      <c r="T4" s="713"/>
      <c r="U4" s="713"/>
      <c r="V4" s="713"/>
      <c r="W4" s="713"/>
      <c r="X4" s="709"/>
    </row>
    <row r="5" spans="1:24" ht="13.8">
      <c r="A5" s="711"/>
      <c r="B5" s="712"/>
      <c r="C5" s="713"/>
      <c r="D5" s="713"/>
      <c r="E5" s="713"/>
      <c r="F5" s="713"/>
      <c r="G5" s="713"/>
      <c r="H5" s="713"/>
      <c r="I5" s="713"/>
      <c r="J5" s="713"/>
      <c r="K5" s="713"/>
      <c r="L5" s="713"/>
      <c r="M5" s="713"/>
      <c r="N5" s="713"/>
      <c r="O5" s="713"/>
      <c r="P5" s="713"/>
      <c r="Q5" s="713"/>
      <c r="R5" s="713"/>
      <c r="S5" s="713"/>
      <c r="T5" s="713"/>
      <c r="U5" s="713"/>
      <c r="V5" s="713"/>
      <c r="W5" s="713"/>
      <c r="X5" s="709"/>
    </row>
    <row r="6" spans="1:24" ht="13.8">
      <c r="A6" s="711" t="s">
        <v>577</v>
      </c>
      <c r="B6" s="712"/>
      <c r="C6" s="713"/>
      <c r="D6" s="713"/>
      <c r="E6" s="713"/>
      <c r="F6" s="713"/>
      <c r="G6" s="713"/>
      <c r="H6" s="713"/>
      <c r="I6" s="713"/>
      <c r="J6" s="713"/>
      <c r="K6" s="713"/>
      <c r="L6" s="713"/>
      <c r="M6" s="713"/>
      <c r="N6" s="713"/>
      <c r="O6" s="713"/>
      <c r="P6" s="713"/>
      <c r="Q6" s="713"/>
      <c r="R6" s="713"/>
      <c r="S6" s="713"/>
      <c r="T6" s="713"/>
      <c r="U6" s="713"/>
      <c r="V6" s="713"/>
      <c r="W6" s="713"/>
      <c r="X6" s="709"/>
    </row>
    <row r="7" spans="1:24" ht="13.8">
      <c r="A7" s="718"/>
      <c r="B7" s="712"/>
      <c r="C7" s="713"/>
      <c r="D7" s="713"/>
      <c r="E7" s="713"/>
      <c r="F7" s="713"/>
      <c r="G7" s="713"/>
      <c r="H7" s="713"/>
      <c r="I7" s="713"/>
      <c r="J7" s="713"/>
      <c r="K7" s="713"/>
      <c r="L7" s="713"/>
      <c r="M7" s="713"/>
      <c r="N7" s="713"/>
      <c r="O7" s="713"/>
      <c r="P7" s="713"/>
      <c r="Q7" s="713"/>
      <c r="R7" s="713"/>
      <c r="S7" s="713"/>
      <c r="T7" s="713"/>
      <c r="U7" s="713"/>
      <c r="V7" s="713"/>
      <c r="W7" s="713"/>
      <c r="X7" s="709"/>
    </row>
    <row r="8" spans="1:24" ht="13.8">
      <c r="A8" s="85" t="s">
        <v>2543</v>
      </c>
      <c r="B8" s="719"/>
      <c r="C8" s="713"/>
      <c r="D8" s="713"/>
      <c r="E8" s="713"/>
      <c r="F8" s="713"/>
      <c r="G8" s="713"/>
      <c r="H8" s="713"/>
      <c r="I8" s="713"/>
      <c r="J8" s="713"/>
      <c r="K8" s="713"/>
      <c r="L8" s="713"/>
      <c r="M8" s="713"/>
      <c r="N8" s="713"/>
      <c r="O8" s="713"/>
      <c r="P8" s="713"/>
      <c r="Q8" s="713"/>
      <c r="R8" s="713"/>
      <c r="S8" s="713"/>
      <c r="T8" s="713"/>
      <c r="U8" s="713"/>
      <c r="V8" s="713"/>
      <c r="W8" s="713"/>
      <c r="X8" s="709"/>
    </row>
    <row r="9" spans="1:24" ht="13.8">
      <c r="A9" s="85" t="s">
        <v>578</v>
      </c>
      <c r="B9" s="43"/>
      <c r="C9" s="713"/>
      <c r="D9" s="713"/>
      <c r="E9" s="713"/>
      <c r="F9" s="713"/>
      <c r="G9" s="713"/>
      <c r="H9" s="713"/>
      <c r="I9" s="713"/>
      <c r="J9" s="713"/>
      <c r="K9" s="713"/>
      <c r="L9" s="713"/>
      <c r="M9" s="713"/>
      <c r="N9" s="713"/>
      <c r="O9" s="713"/>
      <c r="P9" s="713"/>
      <c r="Q9" s="713"/>
      <c r="R9" s="713"/>
      <c r="S9" s="713"/>
      <c r="T9" s="713"/>
      <c r="U9" s="713"/>
      <c r="V9" s="713"/>
      <c r="W9" s="713"/>
      <c r="X9" s="709"/>
    </row>
    <row r="10" spans="1:24" ht="13.8">
      <c r="A10" s="85" t="s">
        <v>164</v>
      </c>
      <c r="B10" s="720" t="s">
        <v>254</v>
      </c>
      <c r="C10" s="713"/>
      <c r="D10" s="713"/>
      <c r="E10" s="713"/>
      <c r="F10" s="713"/>
      <c r="G10" s="713"/>
      <c r="H10" s="713"/>
      <c r="I10" s="713"/>
      <c r="J10" s="713"/>
      <c r="K10" s="713"/>
      <c r="L10" s="713"/>
      <c r="M10" s="713"/>
      <c r="N10" s="713"/>
      <c r="O10" s="713"/>
      <c r="P10" s="713"/>
      <c r="Q10" s="713"/>
      <c r="R10" s="713"/>
      <c r="S10" s="713"/>
      <c r="T10" s="713"/>
      <c r="U10" s="713"/>
      <c r="V10" s="713"/>
      <c r="W10" s="713"/>
      <c r="X10" s="709"/>
    </row>
    <row r="11" spans="1:24" ht="13.8">
      <c r="A11" s="85" t="s">
        <v>1882</v>
      </c>
      <c r="B11" s="720" t="s">
        <v>944</v>
      </c>
      <c r="C11" s="713"/>
      <c r="D11" s="713"/>
      <c r="E11" s="713"/>
      <c r="F11" s="713"/>
      <c r="G11" s="713"/>
      <c r="H11" s="713"/>
      <c r="I11" s="713"/>
      <c r="J11" s="713"/>
      <c r="K11" s="713"/>
      <c r="L11" s="713"/>
      <c r="M11" s="713"/>
      <c r="N11" s="713"/>
      <c r="O11" s="713"/>
      <c r="P11" s="713"/>
      <c r="Q11" s="713"/>
      <c r="R11" s="713"/>
      <c r="S11" s="713"/>
      <c r="T11" s="713"/>
      <c r="U11" s="713"/>
      <c r="V11" s="713"/>
      <c r="W11" s="713"/>
      <c r="X11" s="709"/>
    </row>
    <row r="12" spans="1:24" ht="13.8">
      <c r="A12" s="85" t="s">
        <v>1883</v>
      </c>
      <c r="B12" s="720" t="s">
        <v>1703</v>
      </c>
      <c r="C12" s="713"/>
      <c r="D12" s="713"/>
      <c r="E12" s="713"/>
      <c r="F12" s="713"/>
      <c r="G12" s="713"/>
      <c r="H12" s="713"/>
      <c r="I12" s="713"/>
      <c r="J12" s="713"/>
      <c r="K12" s="713"/>
      <c r="L12" s="713"/>
      <c r="M12" s="713"/>
      <c r="N12" s="713"/>
      <c r="O12" s="713"/>
      <c r="P12" s="713"/>
      <c r="Q12" s="713"/>
      <c r="R12" s="713"/>
      <c r="S12" s="713"/>
      <c r="T12" s="713"/>
      <c r="U12" s="713"/>
      <c r="V12" s="713"/>
      <c r="W12" s="713"/>
      <c r="X12" s="709"/>
    </row>
    <row r="13" spans="1:24" ht="13.8">
      <c r="A13" s="711"/>
      <c r="B13" s="720"/>
      <c r="C13" s="713"/>
      <c r="D13" s="713"/>
      <c r="E13" s="713"/>
      <c r="F13" s="713"/>
      <c r="G13" s="713"/>
      <c r="H13" s="713"/>
      <c r="I13" s="713"/>
      <c r="J13" s="713"/>
      <c r="K13" s="713"/>
      <c r="L13" s="713"/>
      <c r="M13" s="713"/>
      <c r="N13" s="713"/>
      <c r="O13" s="713"/>
      <c r="P13" s="713"/>
      <c r="Q13" s="713"/>
      <c r="R13" s="713"/>
      <c r="S13" s="713"/>
      <c r="T13" s="713"/>
      <c r="U13" s="713"/>
      <c r="V13" s="713"/>
      <c r="W13" s="713"/>
      <c r="X13" s="709"/>
    </row>
    <row r="14" spans="1:24" ht="13.8">
      <c r="A14" s="711"/>
      <c r="B14" s="719"/>
      <c r="C14" s="713"/>
      <c r="D14" s="713"/>
      <c r="E14" s="713"/>
      <c r="F14" s="713"/>
      <c r="G14" s="713"/>
      <c r="H14" s="713"/>
      <c r="I14" s="713"/>
      <c r="J14" s="713"/>
      <c r="K14" s="713"/>
      <c r="L14" s="713"/>
      <c r="M14" s="713"/>
      <c r="N14" s="713"/>
      <c r="O14" s="713"/>
      <c r="P14" s="713"/>
      <c r="Q14" s="713"/>
      <c r="R14" s="713"/>
      <c r="S14" s="713"/>
      <c r="T14" s="713"/>
      <c r="U14" s="713"/>
      <c r="V14" s="713"/>
      <c r="W14" s="713"/>
      <c r="X14" s="709"/>
    </row>
    <row r="15" spans="1:24" ht="13.8">
      <c r="A15" s="711">
        <v>1</v>
      </c>
      <c r="B15" s="721" t="s">
        <v>1788</v>
      </c>
      <c r="C15" s="713"/>
      <c r="D15" s="713"/>
      <c r="E15" s="713"/>
      <c r="F15" s="713"/>
      <c r="G15" s="713"/>
      <c r="H15" s="713"/>
      <c r="I15" s="713"/>
      <c r="J15" s="713"/>
      <c r="K15" s="713"/>
      <c r="L15" s="713"/>
      <c r="M15" s="713"/>
      <c r="N15" s="713"/>
      <c r="O15" s="713"/>
      <c r="P15" s="713"/>
      <c r="Q15" s="713"/>
      <c r="R15" s="713"/>
      <c r="S15" s="713"/>
      <c r="T15" s="713"/>
      <c r="U15" s="713"/>
      <c r="V15" s="713"/>
      <c r="W15" s="713"/>
      <c r="X15" s="722">
        <f>+A15</f>
        <v>1</v>
      </c>
    </row>
    <row r="16" spans="1:24" ht="13.8">
      <c r="A16" s="711">
        <v>1.1000000000000001</v>
      </c>
      <c r="B16" s="712" t="s">
        <v>1624</v>
      </c>
      <c r="C16" s="713"/>
      <c r="D16" s="713"/>
      <c r="E16" s="713"/>
      <c r="F16" s="713"/>
      <c r="G16" s="713"/>
      <c r="H16" s="723"/>
      <c r="I16" s="723"/>
      <c r="J16" s="723"/>
      <c r="K16" s="723"/>
      <c r="L16" s="723"/>
      <c r="M16" s="723"/>
      <c r="N16" s="713"/>
      <c r="O16" s="723"/>
      <c r="P16" s="723"/>
      <c r="Q16" s="723"/>
      <c r="R16" s="723"/>
      <c r="S16" s="723"/>
      <c r="T16" s="723"/>
      <c r="U16" s="723"/>
      <c r="V16" s="723"/>
      <c r="W16" s="723"/>
      <c r="X16" s="722">
        <f>+A16</f>
        <v>1.1000000000000001</v>
      </c>
    </row>
    <row r="17" spans="1:24" ht="13.8">
      <c r="A17" s="711"/>
      <c r="B17" s="712"/>
      <c r="C17" s="713"/>
      <c r="D17" s="713"/>
      <c r="E17" s="713"/>
      <c r="F17" s="713"/>
      <c r="G17" s="724"/>
      <c r="H17" s="725" t="s">
        <v>1325</v>
      </c>
      <c r="I17" s="724"/>
      <c r="J17" s="725" t="s">
        <v>1625</v>
      </c>
      <c r="K17" s="724"/>
      <c r="L17" s="725" t="s">
        <v>1626</v>
      </c>
      <c r="M17" s="725" t="s">
        <v>858</v>
      </c>
      <c r="N17" s="713"/>
      <c r="O17" s="724"/>
      <c r="P17" s="725" t="s">
        <v>859</v>
      </c>
      <c r="Q17" s="724"/>
      <c r="R17" s="725" t="s">
        <v>860</v>
      </c>
      <c r="S17" s="724"/>
      <c r="T17" s="725" t="s">
        <v>2192</v>
      </c>
      <c r="U17" s="725" t="s">
        <v>856</v>
      </c>
      <c r="V17" s="188"/>
      <c r="W17" s="188"/>
      <c r="X17" s="722"/>
    </row>
    <row r="18" spans="1:24" ht="13.8">
      <c r="A18" s="711"/>
      <c r="B18" s="712"/>
      <c r="C18" s="713"/>
      <c r="D18" s="713"/>
      <c r="E18" s="713"/>
      <c r="F18" s="713"/>
      <c r="G18" s="726"/>
      <c r="H18" s="727"/>
      <c r="I18" s="728"/>
      <c r="J18" s="728"/>
      <c r="K18" s="729"/>
      <c r="L18" s="728"/>
      <c r="M18" s="728"/>
      <c r="N18" s="713"/>
      <c r="O18" s="727"/>
      <c r="P18" s="727"/>
      <c r="Q18" s="727"/>
      <c r="R18" s="727"/>
      <c r="S18" s="728"/>
      <c r="T18" s="728"/>
      <c r="U18" s="728"/>
      <c r="V18" s="183"/>
      <c r="W18" s="183"/>
      <c r="X18" s="722"/>
    </row>
    <row r="19" spans="1:24" ht="13.8">
      <c r="A19" s="85"/>
      <c r="B19" s="720"/>
      <c r="C19" s="43"/>
      <c r="D19" s="43"/>
      <c r="E19" s="43"/>
      <c r="F19" s="43"/>
      <c r="G19" s="730">
        <v>42308</v>
      </c>
      <c r="H19" s="731"/>
      <c r="I19" s="732"/>
      <c r="J19" s="732"/>
      <c r="K19" s="732"/>
      <c r="L19" s="732"/>
      <c r="M19" s="733"/>
      <c r="N19" s="713"/>
      <c r="O19" s="730">
        <v>42460</v>
      </c>
      <c r="P19" s="734"/>
      <c r="Q19" s="734"/>
      <c r="R19" s="734"/>
      <c r="S19" s="734"/>
      <c r="T19" s="734"/>
      <c r="U19" s="735"/>
      <c r="V19" s="736"/>
      <c r="W19" s="736"/>
      <c r="X19" s="722"/>
    </row>
    <row r="20" spans="1:24" ht="55.2">
      <c r="A20" s="85"/>
      <c r="B20" s="100" t="s">
        <v>1627</v>
      </c>
      <c r="C20" s="43"/>
      <c r="D20" s="43"/>
      <c r="E20" s="43"/>
      <c r="F20" s="43"/>
      <c r="G20" s="737"/>
      <c r="H20" s="738" t="s">
        <v>1545</v>
      </c>
      <c r="I20" s="739"/>
      <c r="J20" s="740" t="s">
        <v>770</v>
      </c>
      <c r="K20" s="739"/>
      <c r="L20" s="740" t="s">
        <v>777</v>
      </c>
      <c r="M20" s="741" t="s">
        <v>670</v>
      </c>
      <c r="N20" s="713"/>
      <c r="O20" s="737"/>
      <c r="P20" s="738" t="s">
        <v>1545</v>
      </c>
      <c r="Q20" s="739"/>
      <c r="R20" s="740" t="s">
        <v>770</v>
      </c>
      <c r="S20" s="739"/>
      <c r="T20" s="740" t="s">
        <v>777</v>
      </c>
      <c r="U20" s="741" t="s">
        <v>670</v>
      </c>
      <c r="V20" s="742"/>
      <c r="W20" s="742"/>
      <c r="X20" s="722"/>
    </row>
    <row r="21" spans="1:24" ht="13.8">
      <c r="A21" s="85" t="s">
        <v>1600</v>
      </c>
      <c r="B21" s="720" t="s">
        <v>671</v>
      </c>
      <c r="C21" s="43"/>
      <c r="D21" s="43"/>
      <c r="E21" s="43"/>
      <c r="F21" s="43"/>
      <c r="G21" s="743" t="s">
        <v>917</v>
      </c>
      <c r="H21" s="744"/>
      <c r="I21" s="743" t="s">
        <v>920</v>
      </c>
      <c r="J21" s="745"/>
      <c r="K21" s="743" t="s">
        <v>922</v>
      </c>
      <c r="L21" s="746"/>
      <c r="M21" s="744"/>
      <c r="N21" s="713"/>
      <c r="O21" s="743" t="s">
        <v>925</v>
      </c>
      <c r="P21" s="744"/>
      <c r="Q21" s="743">
        <v>4</v>
      </c>
      <c r="R21" s="745"/>
      <c r="S21" s="743" t="s">
        <v>1719</v>
      </c>
      <c r="T21" s="747"/>
      <c r="U21" s="744"/>
      <c r="V21" s="742"/>
      <c r="W21" s="742"/>
      <c r="X21" s="722" t="str">
        <f>+A21</f>
        <v>1.1.1</v>
      </c>
    </row>
    <row r="22" spans="1:24" ht="13.8">
      <c r="A22" s="85" t="s">
        <v>1601</v>
      </c>
      <c r="B22" s="720" t="s">
        <v>835</v>
      </c>
      <c r="C22" s="43"/>
      <c r="D22" s="43"/>
      <c r="E22" s="43"/>
      <c r="F22" s="43"/>
      <c r="G22" s="743" t="s">
        <v>918</v>
      </c>
      <c r="H22" s="744"/>
      <c r="I22" s="743" t="s">
        <v>921</v>
      </c>
      <c r="J22" s="745"/>
      <c r="K22" s="743" t="s">
        <v>923</v>
      </c>
      <c r="L22" s="746"/>
      <c r="M22" s="744"/>
      <c r="N22" s="713"/>
      <c r="O22" s="743" t="s">
        <v>926</v>
      </c>
      <c r="P22" s="744"/>
      <c r="Q22" s="743" t="s">
        <v>1718</v>
      </c>
      <c r="R22" s="745"/>
      <c r="S22" s="743" t="s">
        <v>1720</v>
      </c>
      <c r="T22" s="747"/>
      <c r="U22" s="744"/>
      <c r="V22" s="742"/>
      <c r="W22" s="742"/>
      <c r="X22" s="722" t="str">
        <f>+A22</f>
        <v>1.1.2</v>
      </c>
    </row>
    <row r="23" spans="1:24" ht="13.8">
      <c r="A23" s="85" t="s">
        <v>836</v>
      </c>
      <c r="B23" s="720" t="s">
        <v>1873</v>
      </c>
      <c r="C23" s="43"/>
      <c r="D23" s="43"/>
      <c r="E23" s="43"/>
      <c r="F23" s="43"/>
      <c r="G23" s="743">
        <v>500</v>
      </c>
      <c r="H23" s="744"/>
      <c r="I23" s="748"/>
      <c r="J23" s="745"/>
      <c r="K23" s="743">
        <v>501</v>
      </c>
      <c r="L23" s="746"/>
      <c r="M23" s="744"/>
      <c r="N23" s="713"/>
      <c r="O23" s="743">
        <v>502</v>
      </c>
      <c r="P23" s="744"/>
      <c r="Q23" s="748"/>
      <c r="R23" s="745"/>
      <c r="S23" s="749">
        <v>503</v>
      </c>
      <c r="T23" s="746"/>
      <c r="U23" s="744"/>
      <c r="V23" s="742"/>
      <c r="W23" s="742"/>
      <c r="X23" s="722" t="str">
        <f>+A23</f>
        <v>1.1.3</v>
      </c>
    </row>
    <row r="24" spans="1:24" ht="13.8">
      <c r="A24" s="85" t="s">
        <v>1874</v>
      </c>
      <c r="B24" s="720" t="s">
        <v>1373</v>
      </c>
      <c r="C24" s="43"/>
      <c r="D24" s="43"/>
      <c r="E24" s="43"/>
      <c r="F24" s="43"/>
      <c r="G24" s="743" t="s">
        <v>919</v>
      </c>
      <c r="H24" s="744"/>
      <c r="I24" s="748"/>
      <c r="J24" s="745"/>
      <c r="K24" s="743" t="s">
        <v>924</v>
      </c>
      <c r="L24" s="746"/>
      <c r="M24" s="744"/>
      <c r="N24" s="713"/>
      <c r="O24" s="743" t="s">
        <v>1717</v>
      </c>
      <c r="P24" s="744"/>
      <c r="Q24" s="748"/>
      <c r="R24" s="745"/>
      <c r="S24" s="749" t="s">
        <v>1721</v>
      </c>
      <c r="T24" s="746"/>
      <c r="U24" s="744"/>
      <c r="V24" s="742"/>
      <c r="W24" s="742"/>
      <c r="X24" s="722" t="str">
        <f>+A24</f>
        <v>1.1.4</v>
      </c>
    </row>
    <row r="25" spans="1:24" ht="13.8">
      <c r="A25" s="85" t="s">
        <v>1875</v>
      </c>
      <c r="B25" s="720" t="s">
        <v>228</v>
      </c>
      <c r="C25" s="43"/>
      <c r="D25" s="43"/>
      <c r="E25" s="43"/>
      <c r="F25" s="43"/>
      <c r="G25" s="743">
        <v>504</v>
      </c>
      <c r="H25" s="750">
        <f>SUM(H21:H24)</f>
        <v>0</v>
      </c>
      <c r="I25" s="743">
        <f>1+G25</f>
        <v>505</v>
      </c>
      <c r="J25" s="745">
        <f>SUM(J21:J24)</f>
        <v>0</v>
      </c>
      <c r="K25" s="743">
        <v>506</v>
      </c>
      <c r="L25" s="745">
        <f>SUM(L21:L24)</f>
        <v>0</v>
      </c>
      <c r="M25" s="750">
        <f>(SUM(M21:M24))</f>
        <v>0</v>
      </c>
      <c r="N25" s="713"/>
      <c r="O25" s="743">
        <v>507</v>
      </c>
      <c r="P25" s="750">
        <f>SUM(P21:P24)</f>
        <v>0</v>
      </c>
      <c r="Q25" s="743">
        <f>1+O25</f>
        <v>508</v>
      </c>
      <c r="R25" s="745">
        <f>SUM(R21:R24)</f>
        <v>0</v>
      </c>
      <c r="S25" s="743">
        <v>509</v>
      </c>
      <c r="T25" s="745">
        <f>SUM(T21:T24)</f>
        <v>0</v>
      </c>
      <c r="U25" s="750">
        <f>SUM(U21:U24)</f>
        <v>0</v>
      </c>
      <c r="V25" s="742"/>
      <c r="W25" s="742"/>
      <c r="X25" s="722" t="str">
        <f>+A25</f>
        <v>1.1.5</v>
      </c>
    </row>
    <row r="26" spans="1:24" ht="13.8">
      <c r="A26" s="182"/>
      <c r="B26" s="183"/>
      <c r="C26" s="186"/>
      <c r="D26" s="186"/>
      <c r="E26" s="186"/>
      <c r="F26" s="186"/>
      <c r="G26" s="751"/>
      <c r="H26" s="752"/>
      <c r="I26" s="185"/>
      <c r="J26" s="752"/>
      <c r="K26" s="185"/>
      <c r="L26" s="752"/>
      <c r="M26" s="184"/>
      <c r="N26" s="713"/>
      <c r="O26" s="183"/>
      <c r="P26" s="184"/>
      <c r="Q26" s="183"/>
      <c r="R26" s="184"/>
      <c r="S26" s="183"/>
      <c r="T26" s="184"/>
      <c r="U26" s="184"/>
      <c r="V26" s="742"/>
      <c r="W26" s="742"/>
      <c r="X26" s="753"/>
    </row>
    <row r="27" spans="1:24" ht="13.8">
      <c r="A27" s="711">
        <v>1.2</v>
      </c>
      <c r="B27" s="712" t="s">
        <v>1876</v>
      </c>
      <c r="C27" s="720"/>
      <c r="D27" s="720"/>
      <c r="E27" s="720"/>
      <c r="F27" s="720"/>
      <c r="G27" s="720"/>
      <c r="H27" s="754"/>
      <c r="I27" s="754"/>
      <c r="J27" s="754"/>
      <c r="K27" s="754"/>
      <c r="L27" s="754"/>
      <c r="M27" s="720"/>
      <c r="N27" s="720"/>
      <c r="O27" s="720"/>
      <c r="P27" s="720"/>
      <c r="Q27" s="720"/>
      <c r="R27" s="713"/>
      <c r="S27" s="713"/>
      <c r="T27" s="713"/>
      <c r="U27" s="713"/>
      <c r="V27" s="742"/>
      <c r="W27" s="742"/>
      <c r="X27" s="722">
        <f>+A27</f>
        <v>1.2</v>
      </c>
    </row>
    <row r="28" spans="1:24" ht="13.8">
      <c r="A28" s="722"/>
      <c r="B28" s="720"/>
      <c r="C28" s="720"/>
      <c r="D28" s="720"/>
      <c r="E28" s="720"/>
      <c r="F28" s="720"/>
      <c r="G28" s="720"/>
      <c r="H28" s="754"/>
      <c r="I28" s="754"/>
      <c r="J28" s="754"/>
      <c r="K28" s="754"/>
      <c r="L28" s="754"/>
      <c r="M28" s="720"/>
      <c r="N28" s="720"/>
      <c r="O28" s="720"/>
      <c r="P28" s="720"/>
      <c r="Q28" s="720"/>
      <c r="R28" s="713"/>
      <c r="S28" s="713"/>
      <c r="T28" s="713"/>
      <c r="U28" s="713"/>
      <c r="V28" s="742"/>
      <c r="W28" s="742"/>
      <c r="X28" s="722"/>
    </row>
    <row r="29" spans="1:24" ht="13.8">
      <c r="A29" s="722"/>
      <c r="B29" s="720"/>
      <c r="C29" s="720"/>
      <c r="D29" s="720"/>
      <c r="E29" s="720"/>
      <c r="F29" s="720"/>
      <c r="G29" s="720"/>
      <c r="H29" s="754"/>
      <c r="I29" s="754"/>
      <c r="J29" s="754"/>
      <c r="K29" s="754"/>
      <c r="L29" s="754"/>
      <c r="M29" s="720"/>
      <c r="N29" s="720"/>
      <c r="O29" s="720"/>
      <c r="P29" s="720"/>
      <c r="Q29" s="720"/>
      <c r="R29" s="713"/>
      <c r="S29" s="713"/>
      <c r="T29" s="713"/>
      <c r="U29" s="713"/>
      <c r="V29" s="742"/>
      <c r="W29" s="742"/>
      <c r="X29" s="722"/>
    </row>
    <row r="30" spans="1:24" ht="13.8">
      <c r="A30" s="85"/>
      <c r="B30" s="720"/>
      <c r="C30" s="43"/>
      <c r="D30" s="43"/>
      <c r="E30" s="43"/>
      <c r="F30" s="43"/>
      <c r="G30" s="730">
        <f>+G19</f>
        <v>42308</v>
      </c>
      <c r="H30" s="731"/>
      <c r="I30" s="732"/>
      <c r="J30" s="732"/>
      <c r="K30" s="732"/>
      <c r="L30" s="732"/>
      <c r="M30" s="733"/>
      <c r="N30" s="713"/>
      <c r="O30" s="730">
        <f>+O19</f>
        <v>42460</v>
      </c>
      <c r="P30" s="734"/>
      <c r="Q30" s="734"/>
      <c r="R30" s="734"/>
      <c r="S30" s="734"/>
      <c r="T30" s="734"/>
      <c r="U30" s="735"/>
      <c r="V30" s="742"/>
      <c r="W30" s="742"/>
      <c r="X30" s="722"/>
    </row>
    <row r="31" spans="1:24" ht="55.2">
      <c r="A31" s="85"/>
      <c r="B31" s="100" t="s">
        <v>1627</v>
      </c>
      <c r="C31" s="43"/>
      <c r="D31" s="43"/>
      <c r="E31" s="43"/>
      <c r="F31" s="43"/>
      <c r="G31" s="737"/>
      <c r="H31" s="738" t="s">
        <v>1545</v>
      </c>
      <c r="I31" s="739"/>
      <c r="J31" s="740" t="s">
        <v>770</v>
      </c>
      <c r="K31" s="739"/>
      <c r="L31" s="740" t="s">
        <v>777</v>
      </c>
      <c r="M31" s="741" t="s">
        <v>670</v>
      </c>
      <c r="N31" s="720"/>
      <c r="O31" s="737"/>
      <c r="P31" s="738" t="s">
        <v>1545</v>
      </c>
      <c r="Q31" s="739"/>
      <c r="R31" s="740" t="s">
        <v>770</v>
      </c>
      <c r="S31" s="739"/>
      <c r="T31" s="740" t="s">
        <v>777</v>
      </c>
      <c r="U31" s="741" t="s">
        <v>670</v>
      </c>
      <c r="V31" s="742"/>
      <c r="W31" s="742"/>
      <c r="X31" s="722"/>
    </row>
    <row r="32" spans="1:24" ht="13.8">
      <c r="A32" s="85" t="s">
        <v>1877</v>
      </c>
      <c r="B32" s="720" t="s">
        <v>671</v>
      </c>
      <c r="C32" s="43"/>
      <c r="D32" s="43"/>
      <c r="E32" s="43"/>
      <c r="F32" s="43"/>
      <c r="G32" s="755"/>
      <c r="H32" s="744"/>
      <c r="I32" s="748"/>
      <c r="J32" s="756"/>
      <c r="K32" s="748"/>
      <c r="L32" s="746"/>
      <c r="M32" s="744"/>
      <c r="N32" s="720"/>
      <c r="O32" s="757"/>
      <c r="P32" s="744"/>
      <c r="Q32" s="758"/>
      <c r="R32" s="745"/>
      <c r="S32" s="758"/>
      <c r="T32" s="747"/>
      <c r="U32" s="744"/>
      <c r="V32" s="742"/>
      <c r="W32" s="742"/>
      <c r="X32" s="722" t="str">
        <f>+A32</f>
        <v>1.2.1</v>
      </c>
    </row>
    <row r="33" spans="1:24" ht="13.8">
      <c r="A33" s="85" t="s">
        <v>1878</v>
      </c>
      <c r="B33" s="720" t="s">
        <v>835</v>
      </c>
      <c r="C33" s="43"/>
      <c r="D33" s="43"/>
      <c r="E33" s="43"/>
      <c r="F33" s="43"/>
      <c r="G33" s="755"/>
      <c r="H33" s="744"/>
      <c r="I33" s="748"/>
      <c r="J33" s="756"/>
      <c r="K33" s="748"/>
      <c r="L33" s="746"/>
      <c r="M33" s="744"/>
      <c r="N33" s="720"/>
      <c r="O33" s="757"/>
      <c r="P33" s="744"/>
      <c r="Q33" s="758"/>
      <c r="R33" s="745"/>
      <c r="S33" s="758"/>
      <c r="T33" s="747"/>
      <c r="U33" s="744"/>
      <c r="V33" s="742"/>
      <c r="W33" s="742"/>
      <c r="X33" s="722" t="str">
        <f>+A33</f>
        <v>1.2.2</v>
      </c>
    </row>
    <row r="34" spans="1:24" ht="13.8">
      <c r="A34" s="85" t="s">
        <v>2189</v>
      </c>
      <c r="B34" s="720" t="s">
        <v>1873</v>
      </c>
      <c r="C34" s="43"/>
      <c r="D34" s="43"/>
      <c r="E34" s="43"/>
      <c r="F34" s="43"/>
      <c r="G34" s="755"/>
      <c r="H34" s="744"/>
      <c r="I34" s="748"/>
      <c r="J34" s="745"/>
      <c r="K34" s="748"/>
      <c r="L34" s="746"/>
      <c r="M34" s="744"/>
      <c r="N34" s="720"/>
      <c r="O34" s="757"/>
      <c r="P34" s="744"/>
      <c r="Q34" s="758"/>
      <c r="R34" s="745"/>
      <c r="S34" s="757"/>
      <c r="T34" s="746"/>
      <c r="U34" s="744"/>
      <c r="V34" s="742"/>
      <c r="W34" s="742"/>
      <c r="X34" s="722" t="str">
        <f>+A34</f>
        <v>1.2.3</v>
      </c>
    </row>
    <row r="35" spans="1:24" ht="13.8">
      <c r="A35" s="85" t="s">
        <v>2190</v>
      </c>
      <c r="B35" s="720" t="s">
        <v>1373</v>
      </c>
      <c r="C35" s="43"/>
      <c r="D35" s="43"/>
      <c r="E35" s="43"/>
      <c r="F35" s="43"/>
      <c r="G35" s="755"/>
      <c r="H35" s="744"/>
      <c r="I35" s="748"/>
      <c r="J35" s="745"/>
      <c r="K35" s="748"/>
      <c r="L35" s="746"/>
      <c r="M35" s="744"/>
      <c r="N35" s="720"/>
      <c r="O35" s="757"/>
      <c r="P35" s="744"/>
      <c r="Q35" s="758"/>
      <c r="R35" s="745"/>
      <c r="S35" s="758"/>
      <c r="T35" s="746"/>
      <c r="U35" s="744"/>
      <c r="V35" s="742"/>
      <c r="W35" s="742"/>
      <c r="X35" s="722" t="str">
        <f>+A35</f>
        <v>1.2.4</v>
      </c>
    </row>
    <row r="36" spans="1:24" ht="13.8">
      <c r="A36" s="85" t="s">
        <v>2191</v>
      </c>
      <c r="B36" s="720" t="s">
        <v>1408</v>
      </c>
      <c r="C36" s="43"/>
      <c r="D36" s="43"/>
      <c r="E36" s="43"/>
      <c r="F36" s="43"/>
      <c r="G36" s="759" t="s">
        <v>2049</v>
      </c>
      <c r="H36" s="750">
        <f>SUM(H32:H35)</f>
        <v>0</v>
      </c>
      <c r="I36" s="759" t="s">
        <v>2050</v>
      </c>
      <c r="J36" s="745">
        <f>SUM(J32:J35)</f>
        <v>0</v>
      </c>
      <c r="K36" s="760"/>
      <c r="L36" s="745">
        <f>SUM(L32:L35)</f>
        <v>0</v>
      </c>
      <c r="M36" s="750">
        <f>SUM(M32:M35)</f>
        <v>0</v>
      </c>
      <c r="N36" s="720"/>
      <c r="O36" s="759" t="s">
        <v>2051</v>
      </c>
      <c r="P36" s="750">
        <f>SUM(P32:P35)</f>
        <v>0</v>
      </c>
      <c r="Q36" s="759" t="s">
        <v>2052</v>
      </c>
      <c r="R36" s="745">
        <f>SUM(R32:R35)</f>
        <v>0</v>
      </c>
      <c r="S36" s="757"/>
      <c r="T36" s="745">
        <f>SUM(T32:T35)</f>
        <v>0</v>
      </c>
      <c r="U36" s="750">
        <f>SUM(U32:U35)</f>
        <v>0</v>
      </c>
      <c r="V36" s="742"/>
      <c r="W36" s="742"/>
      <c r="X36" s="722" t="str">
        <f>+A36</f>
        <v>1.2.5</v>
      </c>
    </row>
    <row r="37" spans="1:24" ht="13.8">
      <c r="A37" s="85"/>
      <c r="B37" s="720"/>
      <c r="C37" s="43"/>
      <c r="D37" s="43"/>
      <c r="E37" s="43"/>
      <c r="F37" s="43"/>
      <c r="G37" s="43"/>
      <c r="H37" s="185"/>
      <c r="I37" s="43"/>
      <c r="J37" s="185"/>
      <c r="K37" s="43"/>
      <c r="L37" s="185"/>
      <c r="M37" s="761"/>
      <c r="N37" s="720"/>
      <c r="O37" s="43"/>
      <c r="P37" s="185"/>
      <c r="Q37" s="43"/>
      <c r="R37" s="185"/>
      <c r="S37" s="43"/>
      <c r="T37" s="185"/>
      <c r="U37" s="761"/>
      <c r="V37" s="761"/>
      <c r="W37" s="761"/>
      <c r="X37" s="722"/>
    </row>
    <row r="38" spans="1:24" ht="13.8">
      <c r="A38" s="182" t="s">
        <v>2544</v>
      </c>
      <c r="B38" s="183"/>
      <c r="C38" s="186"/>
      <c r="D38" s="186"/>
      <c r="E38" s="186"/>
      <c r="F38" s="186"/>
      <c r="G38" s="186"/>
      <c r="H38" s="186"/>
      <c r="I38" s="185"/>
      <c r="J38" s="752"/>
      <c r="K38" s="186"/>
      <c r="L38" s="186"/>
      <c r="M38" s="186"/>
      <c r="N38" s="186"/>
      <c r="O38" s="186"/>
      <c r="P38" s="186"/>
      <c r="Q38" s="183"/>
      <c r="R38" s="186"/>
      <c r="S38" s="186"/>
      <c r="T38" s="186"/>
      <c r="U38" s="186"/>
      <c r="V38" s="186"/>
      <c r="W38" s="186"/>
      <c r="X38" s="186"/>
    </row>
    <row r="39" spans="1:24" ht="13.8">
      <c r="A39" s="182"/>
      <c r="B39" s="182" t="s">
        <v>1851</v>
      </c>
      <c r="C39" s="186"/>
      <c r="D39" s="186"/>
      <c r="E39" s="186"/>
      <c r="F39" s="186"/>
      <c r="G39" s="186"/>
      <c r="H39" s="186"/>
      <c r="I39" s="185"/>
      <c r="J39" s="752"/>
      <c r="K39" s="186"/>
      <c r="L39" s="186"/>
      <c r="M39" s="186"/>
      <c r="N39" s="186"/>
      <c r="O39" s="186"/>
      <c r="P39" s="186"/>
      <c r="Q39" s="183"/>
      <c r="R39" s="186"/>
      <c r="S39" s="186"/>
      <c r="T39" s="186"/>
      <c r="U39" s="186"/>
      <c r="V39" s="186"/>
      <c r="W39" s="186"/>
      <c r="X39" s="186"/>
    </row>
    <row r="40" spans="1:24" ht="13.8">
      <c r="A40" s="85"/>
      <c r="B40" s="720"/>
      <c r="C40" s="43"/>
      <c r="D40" s="43"/>
      <c r="E40" s="43"/>
      <c r="F40" s="43"/>
      <c r="G40" s="43"/>
      <c r="H40" s="185"/>
      <c r="I40" s="43"/>
      <c r="J40" s="185"/>
      <c r="K40" s="43"/>
      <c r="L40" s="185"/>
      <c r="M40" s="761"/>
      <c r="N40" s="720"/>
      <c r="O40" s="43"/>
      <c r="P40" s="185"/>
      <c r="Q40" s="43"/>
      <c r="R40" s="185"/>
      <c r="S40" s="43"/>
      <c r="T40" s="185"/>
      <c r="U40" s="761"/>
      <c r="V40" s="761"/>
      <c r="W40" s="761"/>
      <c r="X40" s="722"/>
    </row>
    <row r="41" spans="1:24" ht="13.8">
      <c r="A41" s="85"/>
      <c r="B41" s="183"/>
      <c r="C41" s="186"/>
      <c r="D41" s="186"/>
      <c r="E41" s="186"/>
      <c r="F41" s="186"/>
      <c r="G41" s="751"/>
      <c r="H41" s="184"/>
      <c r="I41" s="183"/>
      <c r="J41" s="184"/>
      <c r="K41" s="183"/>
      <c r="L41" s="43"/>
      <c r="M41" s="184"/>
      <c r="N41" s="720"/>
      <c r="O41" s="183"/>
      <c r="P41" s="184"/>
      <c r="Q41" s="183"/>
      <c r="R41" s="184"/>
      <c r="S41" s="183"/>
      <c r="T41" s="184"/>
      <c r="U41" s="184"/>
      <c r="V41" s="184"/>
      <c r="W41" s="184"/>
      <c r="X41" s="722"/>
    </row>
    <row r="42" spans="1:24" ht="13.8">
      <c r="A42" s="85" t="s">
        <v>1409</v>
      </c>
      <c r="B42" s="100" t="s">
        <v>1410</v>
      </c>
      <c r="C42" s="720"/>
      <c r="D42" s="720"/>
      <c r="E42" s="720"/>
      <c r="F42" s="720"/>
      <c r="G42" s="720"/>
      <c r="H42" s="183"/>
      <c r="I42" s="720"/>
      <c r="J42" s="720"/>
      <c r="K42" s="720"/>
      <c r="L42" s="720"/>
      <c r="M42" s="720"/>
      <c r="N42" s="720"/>
      <c r="O42" s="720"/>
      <c r="P42" s="720"/>
      <c r="Q42" s="720"/>
      <c r="R42" s="713"/>
      <c r="S42" s="713"/>
      <c r="T42" s="713"/>
      <c r="U42" s="713"/>
      <c r="V42" s="713"/>
      <c r="W42" s="713"/>
      <c r="X42" s="722" t="str">
        <f>+A42</f>
        <v>2.</v>
      </c>
    </row>
    <row r="43" spans="1:24" ht="13.8">
      <c r="A43" s="711"/>
      <c r="B43" s="712"/>
      <c r="C43" s="713"/>
      <c r="D43" s="713"/>
      <c r="E43" s="713"/>
      <c r="F43" s="713"/>
      <c r="G43" s="724"/>
      <c r="H43" s="724" t="s">
        <v>1411</v>
      </c>
      <c r="I43" s="724"/>
      <c r="J43" s="724" t="s">
        <v>1625</v>
      </c>
      <c r="K43" s="724"/>
      <c r="L43" s="724" t="s">
        <v>1626</v>
      </c>
      <c r="M43" s="2340" t="s">
        <v>858</v>
      </c>
      <c r="N43" s="2340"/>
      <c r="O43" s="724"/>
      <c r="P43" s="724" t="s">
        <v>859</v>
      </c>
      <c r="Q43" s="724"/>
      <c r="R43" s="724" t="s">
        <v>860</v>
      </c>
      <c r="S43" s="724"/>
      <c r="T43" s="724" t="s">
        <v>2192</v>
      </c>
      <c r="U43" s="713"/>
      <c r="V43" s="713"/>
      <c r="W43" s="713"/>
      <c r="X43" s="722"/>
    </row>
    <row r="44" spans="1:24" ht="13.8">
      <c r="A44" s="85"/>
      <c r="B44" s="720"/>
      <c r="C44" s="720"/>
      <c r="D44" s="720"/>
      <c r="E44" s="720"/>
      <c r="F44" s="720"/>
      <c r="G44" s="762"/>
      <c r="H44" s="720"/>
      <c r="I44" s="720"/>
      <c r="J44" s="720"/>
      <c r="K44" s="720"/>
      <c r="L44" s="763" t="s">
        <v>1412</v>
      </c>
      <c r="M44" s="720"/>
      <c r="N44" s="720"/>
      <c r="O44" s="762"/>
      <c r="P44" s="720" t="s">
        <v>1413</v>
      </c>
      <c r="Q44" s="720"/>
      <c r="R44" s="713" t="s">
        <v>98</v>
      </c>
      <c r="S44" s="713"/>
      <c r="T44" s="713" t="s">
        <v>1152</v>
      </c>
      <c r="U44" s="713"/>
      <c r="V44" s="713"/>
      <c r="W44" s="713"/>
      <c r="X44" s="722"/>
    </row>
    <row r="45" spans="1:24" ht="13.8">
      <c r="A45" s="85"/>
      <c r="B45" s="720"/>
      <c r="C45" s="764"/>
      <c r="D45" s="764"/>
      <c r="E45" s="764"/>
      <c r="F45" s="764"/>
      <c r="G45" s="737" t="s">
        <v>492</v>
      </c>
      <c r="H45" s="765"/>
      <c r="I45" s="765"/>
      <c r="J45" s="765"/>
      <c r="K45" s="765"/>
      <c r="L45" s="766"/>
      <c r="M45" s="720"/>
      <c r="N45" s="720"/>
      <c r="O45" s="767" t="s">
        <v>532</v>
      </c>
      <c r="P45" s="768"/>
      <c r="Q45" s="768"/>
      <c r="R45" s="769"/>
      <c r="S45" s="770"/>
      <c r="T45" s="766"/>
      <c r="U45" s="771"/>
      <c r="V45" s="771"/>
      <c r="W45" s="771"/>
      <c r="X45" s="722"/>
    </row>
    <row r="46" spans="1:24" ht="27.6">
      <c r="A46" s="85"/>
      <c r="B46" s="720"/>
      <c r="C46" s="764"/>
      <c r="D46" s="43"/>
      <c r="E46" s="43"/>
      <c r="F46" s="43"/>
      <c r="G46" s="767"/>
      <c r="H46" s="772" t="s">
        <v>533</v>
      </c>
      <c r="I46" s="767"/>
      <c r="J46" s="773" t="s">
        <v>1177</v>
      </c>
      <c r="K46" s="767"/>
      <c r="L46" s="773" t="s">
        <v>1178</v>
      </c>
      <c r="M46" s="2338" t="s">
        <v>1179</v>
      </c>
      <c r="N46" s="2339"/>
      <c r="O46" s="776"/>
      <c r="P46" s="772" t="s">
        <v>533</v>
      </c>
      <c r="Q46" s="767"/>
      <c r="R46" s="773" t="s">
        <v>1177</v>
      </c>
      <c r="S46" s="777"/>
      <c r="T46" s="773" t="s">
        <v>1178</v>
      </c>
      <c r="U46" s="188"/>
      <c r="V46" s="188"/>
      <c r="W46" s="188"/>
      <c r="X46" s="722"/>
    </row>
    <row r="47" spans="1:24" ht="13.8">
      <c r="A47" s="85">
        <v>2.1</v>
      </c>
      <c r="B47" s="720" t="s">
        <v>2545</v>
      </c>
      <c r="C47" s="43"/>
      <c r="D47" s="43"/>
      <c r="E47" s="43"/>
      <c r="F47" s="43"/>
      <c r="G47" s="743">
        <f>+S25+1</f>
        <v>510</v>
      </c>
      <c r="H47" s="778">
        <f>ROUND(+H21+M21,2)</f>
        <v>0</v>
      </c>
      <c r="I47" s="743">
        <f t="shared" ref="I47:I52" si="0">1+G47</f>
        <v>511</v>
      </c>
      <c r="J47" s="778">
        <f>ROUND(+H32+M32,2)</f>
        <v>0</v>
      </c>
      <c r="K47" s="743">
        <f t="shared" ref="K47:K52" si="1">1+I47</f>
        <v>512</v>
      </c>
      <c r="L47" s="750">
        <f t="shared" ref="L47:L52" si="2">+J47+H47</f>
        <v>0</v>
      </c>
      <c r="M47" s="2341">
        <v>0.5</v>
      </c>
      <c r="N47" s="2342"/>
      <c r="O47" s="743">
        <f t="shared" ref="O47:O52" si="3">K47+1</f>
        <v>513</v>
      </c>
      <c r="P47" s="778">
        <f t="shared" ref="P47:P52" si="4">H47*M47</f>
        <v>0</v>
      </c>
      <c r="Q47" s="757"/>
      <c r="R47" s="750">
        <f t="shared" ref="R47:R52" si="5">M47*J47</f>
        <v>0</v>
      </c>
      <c r="S47" s="743" t="s">
        <v>817</v>
      </c>
      <c r="T47" s="781">
        <f t="shared" ref="T47:T52" si="6">+R47+P47</f>
        <v>0</v>
      </c>
      <c r="U47" s="782"/>
      <c r="V47" s="782"/>
      <c r="W47" s="782"/>
      <c r="X47" s="722">
        <f>+A47</f>
        <v>2.1</v>
      </c>
    </row>
    <row r="48" spans="1:24" ht="13.8">
      <c r="A48" s="85" t="s">
        <v>1039</v>
      </c>
      <c r="B48" s="720" t="s">
        <v>230</v>
      </c>
      <c r="C48" s="43"/>
      <c r="D48" s="43"/>
      <c r="E48" s="43"/>
      <c r="F48" s="43"/>
      <c r="G48" s="743">
        <f>+O47+1</f>
        <v>514</v>
      </c>
      <c r="H48" s="778">
        <f>ROUND(H22+M22+H23+M23,2)</f>
        <v>0</v>
      </c>
      <c r="I48" s="743">
        <f t="shared" si="0"/>
        <v>515</v>
      </c>
      <c r="J48" s="778">
        <f>ROUND(+H33+H34+M33+M34,2)</f>
        <v>0</v>
      </c>
      <c r="K48" s="743">
        <f t="shared" si="1"/>
        <v>516</v>
      </c>
      <c r="L48" s="750">
        <f t="shared" si="2"/>
        <v>0</v>
      </c>
      <c r="M48" s="2336">
        <v>0.5</v>
      </c>
      <c r="N48" s="2337"/>
      <c r="O48" s="743">
        <f t="shared" si="3"/>
        <v>517</v>
      </c>
      <c r="P48" s="778">
        <f t="shared" si="4"/>
        <v>0</v>
      </c>
      <c r="Q48" s="757"/>
      <c r="R48" s="750">
        <f t="shared" si="5"/>
        <v>0</v>
      </c>
      <c r="S48" s="743" t="s">
        <v>818</v>
      </c>
      <c r="T48" s="781">
        <f t="shared" si="6"/>
        <v>0</v>
      </c>
      <c r="U48" s="782"/>
      <c r="V48" s="782"/>
      <c r="W48" s="782"/>
      <c r="X48" s="722"/>
    </row>
    <row r="49" spans="1:24" ht="13.8">
      <c r="A49" s="85" t="s">
        <v>536</v>
      </c>
      <c r="B49" s="720" t="s">
        <v>231</v>
      </c>
      <c r="C49" s="43"/>
      <c r="D49" s="43"/>
      <c r="E49" s="43"/>
      <c r="F49" s="43"/>
      <c r="G49" s="743">
        <f>+O48+1</f>
        <v>518</v>
      </c>
      <c r="H49" s="778">
        <f>ROUND((+H24+M24),2)</f>
        <v>0</v>
      </c>
      <c r="I49" s="743">
        <f t="shared" si="0"/>
        <v>519</v>
      </c>
      <c r="J49" s="778">
        <f>ROUND(+H35+M35,2)</f>
        <v>0</v>
      </c>
      <c r="K49" s="743">
        <f t="shared" si="1"/>
        <v>520</v>
      </c>
      <c r="L49" s="750">
        <f t="shared" si="2"/>
        <v>0</v>
      </c>
      <c r="M49" s="2336">
        <v>0.5</v>
      </c>
      <c r="N49" s="2337"/>
      <c r="O49" s="743">
        <f t="shared" si="3"/>
        <v>521</v>
      </c>
      <c r="P49" s="778">
        <f t="shared" si="4"/>
        <v>0</v>
      </c>
      <c r="Q49" s="757"/>
      <c r="R49" s="750">
        <f t="shared" si="5"/>
        <v>0</v>
      </c>
      <c r="S49" s="743" t="s">
        <v>819</v>
      </c>
      <c r="T49" s="781">
        <f t="shared" si="6"/>
        <v>0</v>
      </c>
      <c r="U49" s="782"/>
      <c r="V49" s="782"/>
      <c r="W49" s="782"/>
      <c r="X49" s="722"/>
    </row>
    <row r="50" spans="1:24" ht="13.8">
      <c r="A50" s="85">
        <v>2.2000000000000002</v>
      </c>
      <c r="B50" s="720" t="s">
        <v>2546</v>
      </c>
      <c r="C50" s="43"/>
      <c r="D50" s="43"/>
      <c r="E50" s="43"/>
      <c r="F50" s="43"/>
      <c r="G50" s="743">
        <f>+O49+1</f>
        <v>522</v>
      </c>
      <c r="H50" s="778">
        <f>ROUND(P21+U21,2)</f>
        <v>0</v>
      </c>
      <c r="I50" s="743">
        <f t="shared" si="0"/>
        <v>523</v>
      </c>
      <c r="J50" s="778">
        <f>ROUND(+P32+U32,2)</f>
        <v>0</v>
      </c>
      <c r="K50" s="743">
        <f t="shared" si="1"/>
        <v>524</v>
      </c>
      <c r="L50" s="750">
        <f t="shared" si="2"/>
        <v>0</v>
      </c>
      <c r="M50" s="2336">
        <v>0.5</v>
      </c>
      <c r="N50" s="2337"/>
      <c r="O50" s="743">
        <f t="shared" si="3"/>
        <v>525</v>
      </c>
      <c r="P50" s="778">
        <f t="shared" si="4"/>
        <v>0</v>
      </c>
      <c r="Q50" s="757"/>
      <c r="R50" s="750">
        <f t="shared" si="5"/>
        <v>0</v>
      </c>
      <c r="S50" s="743" t="s">
        <v>820</v>
      </c>
      <c r="T50" s="781">
        <f t="shared" si="6"/>
        <v>0</v>
      </c>
      <c r="U50" s="782"/>
      <c r="V50" s="782"/>
      <c r="W50" s="782"/>
      <c r="X50" s="722">
        <f>+A50</f>
        <v>2.2000000000000002</v>
      </c>
    </row>
    <row r="51" spans="1:24" ht="13.8">
      <c r="A51" s="85" t="s">
        <v>1268</v>
      </c>
      <c r="B51" s="720" t="s">
        <v>230</v>
      </c>
      <c r="C51" s="43"/>
      <c r="D51" s="43"/>
      <c r="E51" s="43"/>
      <c r="F51" s="43"/>
      <c r="G51" s="743">
        <f>+O50+1</f>
        <v>526</v>
      </c>
      <c r="H51" s="778">
        <f>ROUND(P22+U22+P23+U23,2)</f>
        <v>0</v>
      </c>
      <c r="I51" s="743">
        <f t="shared" si="0"/>
        <v>527</v>
      </c>
      <c r="J51" s="778">
        <f>ROUND(P33+U33+P34+U34,2)</f>
        <v>0</v>
      </c>
      <c r="K51" s="743">
        <f t="shared" si="1"/>
        <v>528</v>
      </c>
      <c r="L51" s="750">
        <f t="shared" si="2"/>
        <v>0</v>
      </c>
      <c r="M51" s="2336">
        <v>0.5</v>
      </c>
      <c r="N51" s="2337"/>
      <c r="O51" s="743">
        <f t="shared" si="3"/>
        <v>529</v>
      </c>
      <c r="P51" s="778">
        <f t="shared" si="4"/>
        <v>0</v>
      </c>
      <c r="Q51" s="757"/>
      <c r="R51" s="750">
        <f t="shared" si="5"/>
        <v>0</v>
      </c>
      <c r="S51" s="743" t="s">
        <v>821</v>
      </c>
      <c r="T51" s="781">
        <f t="shared" si="6"/>
        <v>0</v>
      </c>
      <c r="U51" s="782"/>
      <c r="V51" s="782"/>
      <c r="W51" s="782"/>
      <c r="X51" s="722"/>
    </row>
    <row r="52" spans="1:24" ht="13.8">
      <c r="A52" s="85" t="s">
        <v>2035</v>
      </c>
      <c r="B52" s="720" t="s">
        <v>231</v>
      </c>
      <c r="C52" s="43"/>
      <c r="D52" s="43"/>
      <c r="E52" s="43"/>
      <c r="F52" s="43"/>
      <c r="G52" s="743">
        <f>+O51+1</f>
        <v>530</v>
      </c>
      <c r="H52" s="778">
        <f>ROUND(+P24+U24,2)</f>
        <v>0</v>
      </c>
      <c r="I52" s="743">
        <f t="shared" si="0"/>
        <v>531</v>
      </c>
      <c r="J52" s="778">
        <f>ROUND(+P35+U35,2)</f>
        <v>0</v>
      </c>
      <c r="K52" s="743">
        <f t="shared" si="1"/>
        <v>532</v>
      </c>
      <c r="L52" s="750">
        <f t="shared" si="2"/>
        <v>0</v>
      </c>
      <c r="M52" s="2336">
        <v>0.5</v>
      </c>
      <c r="N52" s="2337"/>
      <c r="O52" s="743">
        <f t="shared" si="3"/>
        <v>533</v>
      </c>
      <c r="P52" s="778">
        <f t="shared" si="4"/>
        <v>0</v>
      </c>
      <c r="Q52" s="757"/>
      <c r="R52" s="750">
        <f t="shared" si="5"/>
        <v>0</v>
      </c>
      <c r="S52" s="743" t="s">
        <v>2122</v>
      </c>
      <c r="T52" s="781">
        <f t="shared" si="6"/>
        <v>0</v>
      </c>
      <c r="U52" s="782"/>
      <c r="V52" s="782"/>
      <c r="W52" s="782"/>
      <c r="X52" s="722"/>
    </row>
    <row r="53" spans="1:24" ht="13.8">
      <c r="A53" s="182"/>
      <c r="B53" s="183"/>
      <c r="C53" s="186"/>
      <c r="D53" s="186"/>
      <c r="E53" s="186"/>
      <c r="F53" s="186"/>
      <c r="G53" s="183"/>
      <c r="H53" s="761"/>
      <c r="I53" s="183"/>
      <c r="J53" s="761"/>
      <c r="K53" s="183"/>
      <c r="L53" s="183"/>
      <c r="M53" s="188"/>
      <c r="N53" s="188"/>
      <c r="O53" s="183"/>
      <c r="P53" s="761"/>
      <c r="Q53" s="183"/>
      <c r="R53" s="761"/>
      <c r="S53" s="785"/>
      <c r="T53" s="761"/>
      <c r="U53" s="761"/>
      <c r="V53" s="761"/>
      <c r="W53" s="761"/>
      <c r="X53" s="722"/>
    </row>
    <row r="54" spans="1:24" ht="13.8">
      <c r="A54" s="85">
        <v>2.2999999999999998</v>
      </c>
      <c r="B54" s="100" t="s">
        <v>977</v>
      </c>
      <c r="C54" s="720"/>
      <c r="D54" s="720"/>
      <c r="E54" s="720"/>
      <c r="F54" s="720"/>
      <c r="G54" s="720"/>
      <c r="H54" s="720"/>
      <c r="I54" s="720"/>
      <c r="J54" s="720"/>
      <c r="K54" s="720"/>
      <c r="L54" s="720"/>
      <c r="M54" s="720"/>
      <c r="N54" s="720"/>
      <c r="O54" s="743">
        <f>+O52+1</f>
        <v>534</v>
      </c>
      <c r="P54" s="750">
        <f>SUM(P47:P53)</f>
        <v>0</v>
      </c>
      <c r="Q54" s="743">
        <f>1+O54</f>
        <v>535</v>
      </c>
      <c r="R54" s="750">
        <f>SUM(R47:R53)</f>
        <v>0</v>
      </c>
      <c r="S54" s="743">
        <f>1+Q54</f>
        <v>536</v>
      </c>
      <c r="T54" s="750">
        <f>SUM(T47:T53)</f>
        <v>0</v>
      </c>
      <c r="U54" s="761"/>
      <c r="V54" s="761"/>
      <c r="W54" s="761"/>
      <c r="X54" s="722">
        <f>+A54</f>
        <v>2.2999999999999998</v>
      </c>
    </row>
    <row r="55" spans="1:24" ht="13.8">
      <c r="A55" s="85"/>
      <c r="B55" s="720"/>
      <c r="C55" s="720"/>
      <c r="D55" s="720"/>
      <c r="E55" s="720"/>
      <c r="F55" s="720"/>
      <c r="G55" s="720"/>
      <c r="H55" s="720"/>
      <c r="I55" s="720"/>
      <c r="J55" s="720"/>
      <c r="K55" s="720"/>
      <c r="L55" s="720"/>
      <c r="M55" s="720"/>
      <c r="N55" s="720"/>
      <c r="O55" s="720"/>
      <c r="P55" s="720"/>
      <c r="Q55" s="720"/>
      <c r="R55" s="723"/>
      <c r="S55" s="723"/>
      <c r="T55" s="786"/>
      <c r="U55" s="723"/>
      <c r="V55" s="723"/>
      <c r="W55" s="723"/>
      <c r="X55" s="722"/>
    </row>
    <row r="56" spans="1:24" ht="13.8">
      <c r="A56" s="85" t="s">
        <v>330</v>
      </c>
      <c r="B56" s="100" t="s">
        <v>2275</v>
      </c>
      <c r="C56" s="720"/>
      <c r="D56" s="720"/>
      <c r="E56" s="720"/>
      <c r="F56" s="720"/>
      <c r="G56" s="720"/>
      <c r="H56" s="720"/>
      <c r="I56" s="720"/>
      <c r="J56" s="720"/>
      <c r="K56" s="720"/>
      <c r="L56" s="720"/>
      <c r="M56" s="720"/>
      <c r="N56" s="720"/>
      <c r="O56" s="720"/>
      <c r="P56" s="720"/>
      <c r="Q56" s="720"/>
      <c r="R56" s="723"/>
      <c r="S56" s="723"/>
      <c r="T56" s="723"/>
      <c r="U56" s="723"/>
      <c r="V56" s="723"/>
      <c r="W56" s="723"/>
      <c r="X56" s="722" t="str">
        <f>+A56</f>
        <v>3.</v>
      </c>
    </row>
    <row r="57" spans="1:24" ht="13.8">
      <c r="A57" s="85"/>
      <c r="B57" s="720"/>
      <c r="C57" s="720"/>
      <c r="D57" s="720"/>
      <c r="E57" s="720"/>
      <c r="F57" s="720"/>
      <c r="G57" s="720"/>
      <c r="H57" s="724" t="s">
        <v>1411</v>
      </c>
      <c r="I57" s="724"/>
      <c r="J57" s="724" t="s">
        <v>1625</v>
      </c>
      <c r="K57" s="724"/>
      <c r="L57" s="724" t="s">
        <v>1626</v>
      </c>
      <c r="M57" s="787"/>
      <c r="N57" s="720" t="s">
        <v>985</v>
      </c>
      <c r="O57" s="720"/>
      <c r="P57" s="720" t="s">
        <v>805</v>
      </c>
      <c r="Q57" s="720"/>
      <c r="R57" s="723" t="s">
        <v>986</v>
      </c>
      <c r="S57" s="723"/>
      <c r="T57" s="723" t="s">
        <v>1002</v>
      </c>
      <c r="U57" s="723"/>
      <c r="V57" s="723" t="s">
        <v>1004</v>
      </c>
      <c r="W57" s="723"/>
      <c r="X57" s="722"/>
    </row>
    <row r="58" spans="1:24" ht="13.8">
      <c r="A58" s="85"/>
      <c r="B58" s="720"/>
      <c r="C58" s="764"/>
      <c r="D58" s="764"/>
      <c r="E58" s="764"/>
      <c r="F58" s="764"/>
      <c r="G58" s="737" t="s">
        <v>805</v>
      </c>
      <c r="H58" s="765"/>
      <c r="I58" s="765"/>
      <c r="J58" s="765"/>
      <c r="K58" s="765"/>
      <c r="L58" s="765"/>
      <c r="M58" s="720" t="s">
        <v>2401</v>
      </c>
      <c r="N58" s="768"/>
      <c r="O58" s="773"/>
      <c r="P58" s="767" t="s">
        <v>805</v>
      </c>
      <c r="Q58" s="768"/>
      <c r="R58" s="768" t="s">
        <v>2402</v>
      </c>
      <c r="S58" s="768"/>
      <c r="T58" s="769" t="s">
        <v>2403</v>
      </c>
      <c r="U58" s="769"/>
      <c r="V58" s="773" t="s">
        <v>2404</v>
      </c>
      <c r="W58" s="188"/>
      <c r="X58" s="722"/>
    </row>
    <row r="59" spans="1:24" ht="13.8">
      <c r="A59" s="85"/>
      <c r="B59" s="720"/>
      <c r="C59" s="764"/>
      <c r="D59" s="764"/>
      <c r="E59" s="764"/>
      <c r="F59" s="764"/>
      <c r="G59" s="737" t="s">
        <v>492</v>
      </c>
      <c r="H59" s="765"/>
      <c r="I59" s="765"/>
      <c r="J59" s="765"/>
      <c r="K59" s="765"/>
      <c r="L59" s="765"/>
      <c r="M59" s="768"/>
      <c r="N59" s="768"/>
      <c r="O59" s="773"/>
      <c r="P59" s="768"/>
      <c r="Q59" s="767" t="s">
        <v>532</v>
      </c>
      <c r="R59" s="768"/>
      <c r="S59" s="768"/>
      <c r="T59" s="769"/>
      <c r="U59" s="769"/>
      <c r="V59" s="773"/>
      <c r="W59" s="188"/>
      <c r="X59" s="722"/>
    </row>
    <row r="60" spans="1:24" ht="41.4">
      <c r="A60" s="85"/>
      <c r="B60" s="720"/>
      <c r="C60" s="764"/>
      <c r="D60" s="43"/>
      <c r="E60" s="43"/>
      <c r="F60" s="43"/>
      <c r="G60" s="767"/>
      <c r="H60" s="772" t="s">
        <v>2278</v>
      </c>
      <c r="I60" s="767"/>
      <c r="J60" s="772" t="s">
        <v>2279</v>
      </c>
      <c r="K60" s="767"/>
      <c r="L60" s="773" t="s">
        <v>1177</v>
      </c>
      <c r="M60" s="767"/>
      <c r="N60" s="773" t="s">
        <v>1178</v>
      </c>
      <c r="O60" s="774" t="s">
        <v>1179</v>
      </c>
      <c r="P60" s="775"/>
      <c r="Q60" s="762"/>
      <c r="R60" s="772" t="s">
        <v>533</v>
      </c>
      <c r="S60" s="767"/>
      <c r="T60" s="773" t="s">
        <v>1177</v>
      </c>
      <c r="U60" s="788"/>
      <c r="V60" s="773" t="s">
        <v>1178</v>
      </c>
      <c r="W60" s="188"/>
      <c r="X60" s="722"/>
    </row>
    <row r="61" spans="1:24" ht="13.8">
      <c r="A61" s="85">
        <v>3.1</v>
      </c>
      <c r="B61" s="789" t="s">
        <v>2547</v>
      </c>
      <c r="C61" s="789"/>
      <c r="D61" s="790"/>
      <c r="E61" s="790"/>
      <c r="F61" s="791"/>
      <c r="G61" s="743">
        <f>1+S54</f>
        <v>537</v>
      </c>
      <c r="H61" s="792"/>
      <c r="I61" s="743"/>
      <c r="J61" s="793"/>
      <c r="K61" s="743">
        <f>1+G61</f>
        <v>538</v>
      </c>
      <c r="L61" s="793"/>
      <c r="M61" s="743">
        <f>1+K61</f>
        <v>539</v>
      </c>
      <c r="N61" s="750">
        <f>+L61+H61-J61</f>
        <v>0</v>
      </c>
      <c r="O61" s="779">
        <v>0.5</v>
      </c>
      <c r="P61" s="780"/>
      <c r="Q61" s="743">
        <f>M61+1</f>
        <v>540</v>
      </c>
      <c r="R61" s="750">
        <f>(H61-J61)*$O61</f>
        <v>0</v>
      </c>
      <c r="S61" s="757"/>
      <c r="T61" s="750">
        <f>L61*$O61</f>
        <v>0</v>
      </c>
      <c r="U61" s="794"/>
      <c r="V61" s="781">
        <f>+T61+R61</f>
        <v>0</v>
      </c>
      <c r="W61" s="782"/>
      <c r="X61" s="722">
        <f>+A61</f>
        <v>3.1</v>
      </c>
    </row>
    <row r="62" spans="1:24" ht="13.8">
      <c r="A62" s="85">
        <v>3.2</v>
      </c>
      <c r="B62" s="795" t="s">
        <v>2548</v>
      </c>
      <c r="C62" s="43"/>
      <c r="D62" s="43"/>
      <c r="E62" s="43"/>
      <c r="F62" s="43"/>
      <c r="G62" s="743">
        <f>1+Q61</f>
        <v>541</v>
      </c>
      <c r="H62" s="792"/>
      <c r="I62" s="743"/>
      <c r="J62" s="793"/>
      <c r="K62" s="743">
        <f>1+G62</f>
        <v>542</v>
      </c>
      <c r="L62" s="793"/>
      <c r="M62" s="743">
        <f>1+K62</f>
        <v>543</v>
      </c>
      <c r="N62" s="750">
        <f>+L62+H62-J62</f>
        <v>0</v>
      </c>
      <c r="O62" s="783">
        <v>0.5</v>
      </c>
      <c r="P62" s="784"/>
      <c r="Q62" s="743">
        <f>M62+1</f>
        <v>544</v>
      </c>
      <c r="R62" s="750">
        <f>(H62-J62)*$O62</f>
        <v>0</v>
      </c>
      <c r="S62" s="757"/>
      <c r="T62" s="750">
        <f>L62*$O62</f>
        <v>0</v>
      </c>
      <c r="U62" s="794"/>
      <c r="V62" s="781">
        <f>+T62+R62</f>
        <v>0</v>
      </c>
      <c r="W62" s="782"/>
      <c r="X62" s="722">
        <f>+A62</f>
        <v>3.2</v>
      </c>
    </row>
    <row r="63" spans="1:24" ht="13.8">
      <c r="A63" s="85"/>
      <c r="B63" s="720"/>
      <c r="C63" s="43"/>
      <c r="D63" s="43"/>
      <c r="E63" s="43"/>
      <c r="F63" s="43"/>
      <c r="G63" s="720"/>
      <c r="H63" s="720"/>
      <c r="I63" s="720"/>
      <c r="J63" s="720"/>
      <c r="K63" s="720"/>
      <c r="L63" s="720"/>
      <c r="M63" s="720"/>
      <c r="N63" s="720"/>
      <c r="O63" s="764"/>
      <c r="P63" s="764"/>
      <c r="Q63" s="720"/>
      <c r="R63" s="796"/>
      <c r="S63" s="720"/>
      <c r="T63" s="797"/>
      <c r="U63" s="723"/>
      <c r="V63" s="797"/>
      <c r="W63" s="797"/>
      <c r="X63" s="722"/>
    </row>
    <row r="64" spans="1:24" ht="13.8">
      <c r="A64" s="85">
        <v>3.3</v>
      </c>
      <c r="B64" s="720" t="s">
        <v>331</v>
      </c>
      <c r="C64" s="720"/>
      <c r="D64" s="720"/>
      <c r="E64" s="720"/>
      <c r="F64" s="720"/>
      <c r="G64" s="720"/>
      <c r="H64" s="720"/>
      <c r="I64" s="720"/>
      <c r="J64" s="720"/>
      <c r="K64" s="720"/>
      <c r="L64" s="720"/>
      <c r="M64" s="720"/>
      <c r="N64" s="720"/>
      <c r="O64" s="720"/>
      <c r="P64" s="720"/>
      <c r="Q64" s="743">
        <f>+Q62+1</f>
        <v>545</v>
      </c>
      <c r="R64" s="750">
        <f>SUM(R61:R63)</f>
        <v>0</v>
      </c>
      <c r="S64" s="743">
        <f>1+Q64</f>
        <v>546</v>
      </c>
      <c r="T64" s="750">
        <f>SUM(T61:T63)</f>
        <v>0</v>
      </c>
      <c r="U64" s="743">
        <f>1+S64</f>
        <v>547</v>
      </c>
      <c r="V64" s="750">
        <f>SUM(V61:V63)</f>
        <v>0</v>
      </c>
      <c r="W64" s="761"/>
      <c r="X64" s="722">
        <f>+A64</f>
        <v>3.3</v>
      </c>
    </row>
    <row r="65" spans="1:24" ht="13.8">
      <c r="A65" s="85"/>
      <c r="B65" s="720"/>
      <c r="C65" s="720"/>
      <c r="D65" s="720"/>
      <c r="E65" s="720"/>
      <c r="F65" s="720"/>
      <c r="G65" s="720"/>
      <c r="H65" s="720"/>
      <c r="I65" s="720"/>
      <c r="J65" s="720"/>
      <c r="K65" s="720"/>
      <c r="L65" s="720"/>
      <c r="M65" s="720"/>
      <c r="N65" s="720"/>
      <c r="O65" s="720"/>
      <c r="P65" s="720"/>
      <c r="Q65" s="720"/>
      <c r="R65" s="796"/>
      <c r="S65" s="720"/>
      <c r="T65" s="797"/>
      <c r="U65" s="720"/>
      <c r="V65" s="797"/>
      <c r="W65" s="797"/>
      <c r="X65" s="722"/>
    </row>
    <row r="66" spans="1:24" ht="13.8">
      <c r="A66" s="85">
        <v>3.4</v>
      </c>
      <c r="B66" s="720" t="s">
        <v>1267</v>
      </c>
      <c r="C66" s="720"/>
      <c r="D66" s="720"/>
      <c r="E66" s="720"/>
      <c r="F66" s="720"/>
      <c r="G66" s="720"/>
      <c r="H66" s="720"/>
      <c r="I66" s="720"/>
      <c r="J66" s="720"/>
      <c r="K66" s="720"/>
      <c r="L66" s="720"/>
      <c r="M66" s="720"/>
      <c r="N66" s="720"/>
      <c r="O66" s="720"/>
      <c r="P66" s="720"/>
      <c r="Q66" s="743">
        <f>+U64+1</f>
        <v>548</v>
      </c>
      <c r="R66" s="798"/>
      <c r="S66" s="743">
        <f>1+Q66</f>
        <v>549</v>
      </c>
      <c r="T66" s="798"/>
      <c r="U66" s="743">
        <f>1+S66</f>
        <v>550</v>
      </c>
      <c r="V66" s="750">
        <f>+T66+R66</f>
        <v>0</v>
      </c>
      <c r="W66" s="761"/>
      <c r="X66" s="722">
        <f>+A66</f>
        <v>3.4</v>
      </c>
    </row>
    <row r="67" spans="1:24" ht="13.8">
      <c r="A67" s="85"/>
      <c r="B67" s="720"/>
      <c r="C67" s="720"/>
      <c r="D67" s="720"/>
      <c r="E67" s="720"/>
      <c r="F67" s="720"/>
      <c r="G67" s="720"/>
      <c r="H67" s="720"/>
      <c r="I67" s="720"/>
      <c r="J67" s="720"/>
      <c r="K67" s="720"/>
      <c r="L67" s="720"/>
      <c r="M67" s="720"/>
      <c r="N67" s="720"/>
      <c r="O67" s="720"/>
      <c r="P67" s="720"/>
      <c r="Q67" s="720"/>
      <c r="R67" s="799"/>
      <c r="S67" s="720"/>
      <c r="T67" s="797"/>
      <c r="U67" s="720"/>
      <c r="V67" s="797"/>
      <c r="W67" s="797"/>
      <c r="X67" s="722"/>
    </row>
    <row r="68" spans="1:24" ht="13.8">
      <c r="A68" s="85">
        <v>3.5</v>
      </c>
      <c r="B68" s="100" t="s">
        <v>1634</v>
      </c>
      <c r="C68" s="720"/>
      <c r="D68" s="720"/>
      <c r="E68" s="720"/>
      <c r="F68" s="720"/>
      <c r="G68" s="720"/>
      <c r="H68" s="720"/>
      <c r="I68" s="720"/>
      <c r="J68" s="720"/>
      <c r="K68" s="720"/>
      <c r="L68" s="720"/>
      <c r="M68" s="720"/>
      <c r="N68" s="720"/>
      <c r="O68" s="720"/>
      <c r="P68" s="720"/>
      <c r="Q68" s="743">
        <f>+U66+1</f>
        <v>551</v>
      </c>
      <c r="R68" s="750">
        <f>+R66+R64</f>
        <v>0</v>
      </c>
      <c r="S68" s="743">
        <f>1+Q68</f>
        <v>552</v>
      </c>
      <c r="T68" s="750">
        <f>+T66+T64</f>
        <v>0</v>
      </c>
      <c r="U68" s="743">
        <f>1+S68</f>
        <v>553</v>
      </c>
      <c r="V68" s="750">
        <f>+V66+V64</f>
        <v>0</v>
      </c>
      <c r="W68" s="761"/>
      <c r="X68" s="722">
        <f>+A68</f>
        <v>3.5</v>
      </c>
    </row>
    <row r="69" spans="1:24" ht="13.8">
      <c r="A69" s="85"/>
      <c r="B69" s="720"/>
      <c r="C69" s="720"/>
      <c r="D69" s="720"/>
      <c r="E69" s="720"/>
      <c r="F69" s="720"/>
      <c r="G69" s="720"/>
      <c r="H69" s="720"/>
      <c r="I69" s="720"/>
      <c r="J69" s="720"/>
      <c r="K69" s="720"/>
      <c r="L69" s="720"/>
      <c r="M69" s="720"/>
      <c r="N69" s="720"/>
      <c r="O69" s="720"/>
      <c r="P69" s="720"/>
      <c r="Q69" s="720"/>
      <c r="R69" s="796"/>
      <c r="S69" s="720"/>
      <c r="T69" s="797"/>
      <c r="U69" s="720"/>
      <c r="V69" s="797"/>
      <c r="W69" s="797"/>
      <c r="X69" s="722"/>
    </row>
    <row r="70" spans="1:24" ht="13.8">
      <c r="A70" s="85" t="s">
        <v>1635</v>
      </c>
      <c r="B70" s="100" t="s">
        <v>1716</v>
      </c>
      <c r="C70" s="720"/>
      <c r="D70" s="720"/>
      <c r="E70" s="720"/>
      <c r="F70" s="720"/>
      <c r="G70" s="720"/>
      <c r="H70" s="720"/>
      <c r="I70" s="720"/>
      <c r="J70" s="720"/>
      <c r="K70" s="720"/>
      <c r="L70" s="720"/>
      <c r="M70" s="720"/>
      <c r="N70" s="720"/>
      <c r="O70" s="720"/>
      <c r="P70" s="720"/>
      <c r="Q70" s="743">
        <f>+U68+1</f>
        <v>554</v>
      </c>
      <c r="R70" s="750">
        <f>+R68+P54</f>
        <v>0</v>
      </c>
      <c r="S70" s="743">
        <f>1+Q70</f>
        <v>555</v>
      </c>
      <c r="T70" s="750">
        <f>+T68+R54</f>
        <v>0</v>
      </c>
      <c r="U70" s="743">
        <f>1+S70</f>
        <v>556</v>
      </c>
      <c r="V70" s="750">
        <f>+V68+T54</f>
        <v>0</v>
      </c>
      <c r="W70" s="761"/>
      <c r="X70" s="722" t="str">
        <f>+A70</f>
        <v>4.</v>
      </c>
    </row>
    <row r="71" spans="1:24" ht="13.8">
      <c r="A71" s="85"/>
      <c r="B71" s="720"/>
      <c r="C71" s="720"/>
      <c r="D71" s="720"/>
      <c r="E71" s="720"/>
      <c r="F71" s="720"/>
      <c r="G71" s="720"/>
      <c r="H71" s="720"/>
      <c r="I71" s="720"/>
      <c r="J71" s="720"/>
      <c r="K71" s="720"/>
      <c r="L71" s="720"/>
      <c r="M71" s="720"/>
      <c r="N71" s="720"/>
      <c r="O71" s="720"/>
      <c r="P71" s="720"/>
      <c r="Q71" s="720"/>
      <c r="R71" s="723"/>
      <c r="S71" s="723"/>
      <c r="T71" s="723"/>
      <c r="U71" s="723"/>
      <c r="V71" s="723"/>
      <c r="W71" s="723"/>
      <c r="X71" s="722"/>
    </row>
    <row r="72" spans="1:24" ht="13.8">
      <c r="A72" s="85"/>
      <c r="B72" s="720"/>
      <c r="C72" s="720"/>
      <c r="D72" s="720"/>
      <c r="E72" s="720"/>
      <c r="F72" s="720"/>
      <c r="G72" s="720"/>
      <c r="H72" s="720"/>
      <c r="I72" s="720"/>
      <c r="J72" s="720"/>
      <c r="K72" s="720"/>
      <c r="L72" s="720"/>
      <c r="M72" s="720"/>
      <c r="N72" s="720"/>
      <c r="O72" s="720"/>
      <c r="P72" s="720"/>
      <c r="Q72" s="720"/>
      <c r="R72" s="723"/>
      <c r="S72" s="723"/>
      <c r="T72" s="723"/>
      <c r="U72" s="723"/>
      <c r="V72" s="723"/>
      <c r="W72" s="723"/>
      <c r="X72" s="722"/>
    </row>
    <row r="73" spans="1:24" ht="13.8">
      <c r="A73" s="85"/>
      <c r="B73" s="720"/>
      <c r="C73" s="720"/>
      <c r="D73" s="720"/>
      <c r="E73" s="720"/>
      <c r="F73" s="720"/>
      <c r="G73" s="720"/>
      <c r="H73" s="720"/>
      <c r="I73" s="720"/>
      <c r="J73" s="720"/>
      <c r="K73" s="720"/>
      <c r="L73" s="720"/>
      <c r="M73" s="720"/>
      <c r="N73" s="720"/>
      <c r="O73" s="720"/>
      <c r="P73" s="800" t="s">
        <v>1478</v>
      </c>
      <c r="Q73" s="720"/>
      <c r="R73" s="800" t="s">
        <v>1479</v>
      </c>
      <c r="S73" s="723"/>
      <c r="T73" s="800" t="s">
        <v>1480</v>
      </c>
      <c r="U73" s="723"/>
      <c r="V73" s="723"/>
      <c r="W73" s="723"/>
      <c r="X73" s="722"/>
    </row>
    <row r="74" spans="1:24" ht="13.8">
      <c r="A74" s="85">
        <v>4.0999999999999996</v>
      </c>
      <c r="B74" s="100" t="s">
        <v>135</v>
      </c>
      <c r="C74" s="720"/>
      <c r="D74" s="720"/>
      <c r="E74" s="720"/>
      <c r="F74" s="720"/>
      <c r="G74" s="720"/>
      <c r="H74" s="720"/>
      <c r="I74" s="720"/>
      <c r="J74" s="720"/>
      <c r="K74" s="720"/>
      <c r="L74" s="720"/>
      <c r="M74" s="720"/>
      <c r="N74" s="720"/>
      <c r="O74" s="737" t="s">
        <v>532</v>
      </c>
      <c r="P74" s="765"/>
      <c r="Q74" s="765"/>
      <c r="R74" s="770"/>
      <c r="S74" s="770"/>
      <c r="T74" s="766"/>
      <c r="U74" s="723"/>
      <c r="V74" s="723"/>
      <c r="W74" s="723"/>
      <c r="X74" s="722"/>
    </row>
    <row r="75" spans="1:24" ht="27.6">
      <c r="A75" s="85"/>
      <c r="B75" s="100" t="s">
        <v>2616</v>
      </c>
      <c r="C75" s="43"/>
      <c r="D75" s="720"/>
      <c r="E75" s="720"/>
      <c r="F75" s="720"/>
      <c r="G75" s="720"/>
      <c r="H75" s="720"/>
      <c r="I75" s="720"/>
      <c r="J75" s="720"/>
      <c r="K75" s="720"/>
      <c r="L75" s="720"/>
      <c r="M75" s="720"/>
      <c r="N75" s="720"/>
      <c r="O75" s="762"/>
      <c r="P75" s="772" t="s">
        <v>533</v>
      </c>
      <c r="Q75" s="767"/>
      <c r="R75" s="773" t="s">
        <v>1177</v>
      </c>
      <c r="S75" s="788"/>
      <c r="T75" s="773" t="s">
        <v>1178</v>
      </c>
      <c r="U75" s="723"/>
      <c r="V75" s="723"/>
      <c r="W75" s="723"/>
      <c r="X75" s="722"/>
    </row>
    <row r="76" spans="1:24" ht="13.8">
      <c r="A76" s="85"/>
      <c r="B76" s="720"/>
      <c r="C76" s="720"/>
      <c r="D76" s="720"/>
      <c r="E76" s="720"/>
      <c r="F76" s="720"/>
      <c r="G76" s="720"/>
      <c r="H76" s="720"/>
      <c r="I76" s="720"/>
      <c r="J76" s="720"/>
      <c r="K76" s="720"/>
      <c r="L76" s="720"/>
      <c r="M76" s="720"/>
      <c r="N76" s="720"/>
      <c r="O76" s="720"/>
      <c r="P76" s="671"/>
      <c r="Q76" s="720"/>
      <c r="R76" s="723"/>
      <c r="S76" s="723"/>
      <c r="T76" s="723"/>
      <c r="U76" s="723"/>
      <c r="V76" s="723"/>
      <c r="W76" s="723"/>
      <c r="X76" s="722"/>
    </row>
    <row r="77" spans="1:24" ht="13.8">
      <c r="A77" s="85" t="s">
        <v>199</v>
      </c>
      <c r="B77" s="720"/>
      <c r="C77" s="720"/>
      <c r="D77" s="720"/>
      <c r="E77" s="720"/>
      <c r="F77" s="720"/>
      <c r="G77" s="720" t="s">
        <v>1328</v>
      </c>
      <c r="H77" s="720"/>
      <c r="I77" s="720" t="str">
        <f>IF('1 Summary'!$G$3=15245,"Armstrong School","English Language Instructional Unit")</f>
        <v>English Language Instructional Unit</v>
      </c>
      <c r="J77" s="801"/>
      <c r="K77" s="720"/>
      <c r="L77" s="720"/>
      <c r="M77" s="720"/>
      <c r="N77" s="720"/>
      <c r="O77" s="743" t="s">
        <v>100</v>
      </c>
      <c r="P77" s="802"/>
      <c r="Q77" s="743" t="s">
        <v>1714</v>
      </c>
      <c r="R77" s="802"/>
      <c r="S77" s="743" t="s">
        <v>1715</v>
      </c>
      <c r="T77" s="803">
        <f>+P77+R77</f>
        <v>0</v>
      </c>
      <c r="U77" s="723"/>
      <c r="V77" s="723"/>
      <c r="W77" s="723"/>
      <c r="X77" s="722" t="str">
        <f>+A77</f>
        <v>4.1.1</v>
      </c>
    </row>
    <row r="78" spans="1:24" ht="13.8">
      <c r="A78" s="85" t="s">
        <v>1593</v>
      </c>
      <c r="B78" s="720"/>
      <c r="C78" s="720"/>
      <c r="D78" s="720"/>
      <c r="E78" s="720"/>
      <c r="F78" s="720"/>
      <c r="G78" s="720"/>
      <c r="H78" s="720"/>
      <c r="I78" s="720" t="str">
        <f>IF('1 Summary'!$G$3=15245,"Savant Lake School","French Language Instructional Unit")</f>
        <v>French Language Instructional Unit</v>
      </c>
      <c r="J78" s="801"/>
      <c r="K78" s="720"/>
      <c r="L78" s="720"/>
      <c r="M78" s="720"/>
      <c r="N78" s="720"/>
      <c r="O78" s="743" t="s">
        <v>84</v>
      </c>
      <c r="P78" s="802"/>
      <c r="Q78" s="743" t="s">
        <v>85</v>
      </c>
      <c r="R78" s="802"/>
      <c r="S78" s="743" t="s">
        <v>86</v>
      </c>
      <c r="T78" s="803">
        <f>+P78+R78</f>
        <v>0</v>
      </c>
      <c r="U78" s="723"/>
      <c r="V78" s="723"/>
      <c r="W78" s="723"/>
      <c r="X78" s="722" t="str">
        <f>+A78</f>
        <v>4.1.2</v>
      </c>
    </row>
    <row r="79" spans="1:24" ht="13.8">
      <c r="A79" s="85" t="s">
        <v>1594</v>
      </c>
      <c r="B79" s="720"/>
      <c r="C79" s="720"/>
      <c r="D79" s="720"/>
      <c r="E79" s="720"/>
      <c r="F79" s="720"/>
      <c r="G79" s="720" t="s">
        <v>1032</v>
      </c>
      <c r="H79" s="720"/>
      <c r="I79" s="720"/>
      <c r="J79" s="720"/>
      <c r="K79" s="720"/>
      <c r="L79" s="720"/>
      <c r="M79" s="720"/>
      <c r="N79" s="720"/>
      <c r="O79" s="720"/>
      <c r="P79" s="803">
        <f>+P77+P78</f>
        <v>0</v>
      </c>
      <c r="Q79" s="720"/>
      <c r="R79" s="803">
        <f>+R77+R78</f>
        <v>0</v>
      </c>
      <c r="S79" s="723"/>
      <c r="T79" s="803">
        <f>+T77+T78</f>
        <v>0</v>
      </c>
      <c r="U79" s="723"/>
      <c r="V79" s="723"/>
      <c r="W79" s="723"/>
      <c r="X79" s="722" t="str">
        <f>+A79</f>
        <v>4.1.3</v>
      </c>
    </row>
    <row r="80" spans="1:24" ht="13.8">
      <c r="A80" s="85"/>
      <c r="B80" s="804"/>
      <c r="C80" s="804"/>
      <c r="D80" s="804"/>
      <c r="E80" s="804"/>
      <c r="F80" s="804"/>
      <c r="G80" s="720"/>
      <c r="H80" s="720"/>
      <c r="I80" s="720"/>
      <c r="J80" s="720"/>
      <c r="K80" s="720"/>
      <c r="L80" s="720"/>
      <c r="M80" s="720"/>
      <c r="N80" s="720"/>
      <c r="O80" s="720"/>
      <c r="P80" s="805" t="str">
        <f>"CP 0" &amp; TEXT(O54,"####")</f>
        <v>CP 0534</v>
      </c>
      <c r="Q80" s="764"/>
      <c r="R80" s="805" t="str">
        <f>"CP 0" &amp; TEXT(Q54,"####")</f>
        <v>CP 0535</v>
      </c>
      <c r="S80" s="806"/>
      <c r="T80" s="805" t="str">
        <f>"CP 0" &amp; TEXT(S54,"####")</f>
        <v>CP 0536</v>
      </c>
      <c r="U80" s="723"/>
      <c r="V80" s="723"/>
      <c r="W80" s="723"/>
      <c r="X80" s="722"/>
    </row>
    <row r="81" spans="1:24" ht="13.8">
      <c r="A81" s="85"/>
      <c r="B81" s="720"/>
      <c r="C81" s="720"/>
      <c r="D81" s="720"/>
      <c r="E81" s="720"/>
      <c r="F81" s="720"/>
      <c r="G81" s="720"/>
      <c r="H81" s="720"/>
      <c r="I81" s="720"/>
      <c r="J81" s="720"/>
      <c r="K81" s="720"/>
      <c r="L81" s="720"/>
      <c r="M81" s="720"/>
      <c r="N81" s="720"/>
      <c r="O81" s="720"/>
      <c r="P81" s="807"/>
      <c r="Q81" s="720"/>
      <c r="R81" s="807"/>
      <c r="S81" s="723"/>
      <c r="T81" s="723"/>
      <c r="U81" s="723"/>
      <c r="V81" s="723"/>
      <c r="W81" s="723"/>
      <c r="X81" s="722"/>
    </row>
    <row r="82" spans="1:24" ht="13.8">
      <c r="A82" s="85" t="s">
        <v>1595</v>
      </c>
      <c r="B82" s="720"/>
      <c r="C82" s="720"/>
      <c r="D82" s="720"/>
      <c r="E82" s="720"/>
      <c r="F82" s="720"/>
      <c r="G82" s="720" t="s">
        <v>1035</v>
      </c>
      <c r="H82" s="720"/>
      <c r="I82" s="720" t="str">
        <f>IF('1 Summary'!$G$3=15245,"Armstrong School","English Language Instructional Unit")</f>
        <v>English Language Instructional Unit</v>
      </c>
      <c r="J82" s="804"/>
      <c r="K82" s="720"/>
      <c r="L82" s="720"/>
      <c r="M82" s="720"/>
      <c r="N82" s="720"/>
      <c r="O82" s="743" t="s">
        <v>87</v>
      </c>
      <c r="P82" s="802"/>
      <c r="Q82" s="743" t="s">
        <v>88</v>
      </c>
      <c r="R82" s="802"/>
      <c r="S82" s="743" t="s">
        <v>89</v>
      </c>
      <c r="T82" s="803">
        <f>+P82+R82</f>
        <v>0</v>
      </c>
      <c r="U82" s="723"/>
      <c r="V82" s="723"/>
      <c r="W82" s="723"/>
      <c r="X82" s="722" t="str">
        <f>+A82</f>
        <v>4.1.4</v>
      </c>
    </row>
    <row r="83" spans="1:24" ht="13.8">
      <c r="A83" s="85" t="s">
        <v>1596</v>
      </c>
      <c r="B83" s="720"/>
      <c r="C83" s="720"/>
      <c r="D83" s="720"/>
      <c r="E83" s="720"/>
      <c r="F83" s="720"/>
      <c r="G83" s="720"/>
      <c r="H83" s="720"/>
      <c r="I83" s="720" t="str">
        <f>IF('1 Summary'!$G$3=15245,"Savant Lake School","French Language Instructional Unit")</f>
        <v>French Language Instructional Unit</v>
      </c>
      <c r="J83" s="804"/>
      <c r="K83" s="720"/>
      <c r="L83" s="720"/>
      <c r="M83" s="720"/>
      <c r="N83" s="720"/>
      <c r="O83" s="743" t="s">
        <v>90</v>
      </c>
      <c r="P83" s="802"/>
      <c r="Q83" s="743" t="s">
        <v>91</v>
      </c>
      <c r="R83" s="802"/>
      <c r="S83" s="743" t="s">
        <v>92</v>
      </c>
      <c r="T83" s="803">
        <f>+P83+R83</f>
        <v>0</v>
      </c>
      <c r="U83" s="723"/>
      <c r="V83" s="723"/>
      <c r="W83" s="723"/>
      <c r="X83" s="722" t="str">
        <f>+A83</f>
        <v>4.1.5</v>
      </c>
    </row>
    <row r="84" spans="1:24" ht="13.8">
      <c r="A84" s="85" t="s">
        <v>1597</v>
      </c>
      <c r="B84" s="720"/>
      <c r="C84" s="720"/>
      <c r="D84" s="720"/>
      <c r="E84" s="720"/>
      <c r="F84" s="720"/>
      <c r="G84" s="720" t="s">
        <v>138</v>
      </c>
      <c r="H84" s="720"/>
      <c r="I84" s="720"/>
      <c r="J84" s="720"/>
      <c r="K84" s="720"/>
      <c r="L84" s="720"/>
      <c r="M84" s="720"/>
      <c r="N84" s="720"/>
      <c r="O84" s="720"/>
      <c r="P84" s="803">
        <f>+P82+P83</f>
        <v>0</v>
      </c>
      <c r="Q84" s="720"/>
      <c r="R84" s="803">
        <f>+R82+R83</f>
        <v>0</v>
      </c>
      <c r="S84" s="723"/>
      <c r="T84" s="803">
        <f>+T82+T83</f>
        <v>0</v>
      </c>
      <c r="U84" s="723"/>
      <c r="V84" s="723"/>
      <c r="W84" s="723"/>
      <c r="X84" s="722" t="str">
        <f>+A84</f>
        <v>4.1.6</v>
      </c>
    </row>
    <row r="85" spans="1:24" ht="13.8">
      <c r="A85" s="85"/>
      <c r="B85" s="720"/>
      <c r="C85" s="720"/>
      <c r="D85" s="720"/>
      <c r="E85" s="720"/>
      <c r="F85" s="720"/>
      <c r="G85" s="720"/>
      <c r="H85" s="720"/>
      <c r="I85" s="720"/>
      <c r="J85" s="720"/>
      <c r="K85" s="720"/>
      <c r="L85" s="720"/>
      <c r="M85" s="720"/>
      <c r="N85" s="720"/>
      <c r="O85" s="720"/>
      <c r="P85" s="805" t="str">
        <f>"CP 0" &amp; TEXT(Q68,"####")</f>
        <v>CP 0551</v>
      </c>
      <c r="Q85" s="720"/>
      <c r="R85" s="805" t="str">
        <f>"CP 0" &amp; TEXT(S68,"####")</f>
        <v>CP 0552</v>
      </c>
      <c r="S85" s="723"/>
      <c r="T85" s="805" t="str">
        <f>"CP 0" &amp; TEXT(U68,"####")</f>
        <v>CP 0553</v>
      </c>
      <c r="U85" s="723"/>
      <c r="V85" s="723"/>
      <c r="W85" s="723"/>
      <c r="X85" s="722"/>
    </row>
    <row r="86" spans="1:24" ht="13.8">
      <c r="A86" s="85"/>
      <c r="B86" s="720"/>
      <c r="C86" s="720"/>
      <c r="D86" s="720"/>
      <c r="E86" s="100"/>
      <c r="F86" s="720"/>
      <c r="G86" s="720"/>
      <c r="H86" s="720"/>
      <c r="I86" s="720"/>
      <c r="J86" s="720"/>
      <c r="K86" s="720"/>
      <c r="L86" s="720"/>
      <c r="M86" s="720"/>
      <c r="N86" s="720"/>
      <c r="O86" s="720"/>
      <c r="P86" s="807"/>
      <c r="Q86" s="720"/>
      <c r="R86" s="807"/>
      <c r="S86" s="723"/>
      <c r="T86" s="723"/>
      <c r="U86" s="723"/>
      <c r="V86" s="723"/>
      <c r="W86" s="723"/>
      <c r="X86" s="722"/>
    </row>
    <row r="87" spans="1:24" ht="13.8">
      <c r="A87" s="85" t="s">
        <v>1598</v>
      </c>
      <c r="B87" s="720"/>
      <c r="C87" s="720"/>
      <c r="D87" s="720"/>
      <c r="E87" s="720"/>
      <c r="F87" s="720"/>
      <c r="G87" s="720"/>
      <c r="H87" s="720"/>
      <c r="I87" s="720"/>
      <c r="J87" s="100" t="s">
        <v>136</v>
      </c>
      <c r="K87" s="720"/>
      <c r="L87" s="720"/>
      <c r="M87" s="720"/>
      <c r="N87" s="720"/>
      <c r="O87" s="720"/>
      <c r="P87" s="808">
        <f>+P79+P84</f>
        <v>0</v>
      </c>
      <c r="Q87" s="720"/>
      <c r="R87" s="808">
        <f>+R79+R84</f>
        <v>0</v>
      </c>
      <c r="S87" s="723"/>
      <c r="T87" s="808">
        <f>+T79+T84</f>
        <v>0</v>
      </c>
      <c r="U87" s="723"/>
      <c r="V87" s="723"/>
      <c r="W87" s="723"/>
      <c r="X87" s="722" t="str">
        <f>+A87</f>
        <v>4.1.7</v>
      </c>
    </row>
    <row r="88" spans="1:24" ht="13.8">
      <c r="A88" s="85"/>
      <c r="B88" s="720"/>
      <c r="C88" s="720"/>
      <c r="D88" s="720"/>
      <c r="E88" s="100"/>
      <c r="F88" s="720"/>
      <c r="G88" s="720"/>
      <c r="H88" s="720"/>
      <c r="I88" s="720"/>
      <c r="J88" s="720"/>
      <c r="K88" s="720"/>
      <c r="L88" s="720"/>
      <c r="M88" s="720"/>
      <c r="N88" s="720" t="s">
        <v>137</v>
      </c>
      <c r="O88" s="720"/>
      <c r="P88" s="805" t="str">
        <f>"CP 0" &amp; TEXT(Q70,"####")</f>
        <v>CP 0554</v>
      </c>
      <c r="Q88" s="720"/>
      <c r="R88" s="805" t="str">
        <f>"CP 0" &amp; TEXT(S70,"####")</f>
        <v>CP 0555</v>
      </c>
      <c r="S88" s="723"/>
      <c r="T88" s="805" t="str">
        <f>"CP 0" &amp; TEXT(U70,"####")</f>
        <v>CP 0556</v>
      </c>
      <c r="U88" s="723"/>
      <c r="V88" s="723"/>
      <c r="W88" s="723"/>
      <c r="X88" s="722"/>
    </row>
    <row r="89" spans="1:24" ht="13.8">
      <c r="A89" s="85"/>
      <c r="B89" s="720"/>
      <c r="C89" s="720"/>
      <c r="D89" s="720"/>
      <c r="E89" s="100"/>
      <c r="F89" s="720"/>
      <c r="G89" s="720"/>
      <c r="H89" s="720"/>
      <c r="I89" s="720"/>
      <c r="J89" s="720"/>
      <c r="K89" s="720"/>
      <c r="L89" s="720"/>
      <c r="M89" s="720"/>
      <c r="N89" s="720"/>
      <c r="O89" s="720"/>
      <c r="P89" s="805"/>
      <c r="Q89" s="720"/>
      <c r="R89" s="805"/>
      <c r="S89" s="723"/>
      <c r="T89" s="805"/>
      <c r="U89" s="723"/>
      <c r="V89" s="723"/>
      <c r="W89" s="723"/>
      <c r="X89" s="722"/>
    </row>
    <row r="90" spans="1:24" ht="13.8">
      <c r="A90" s="85"/>
      <c r="B90" s="720"/>
      <c r="C90" s="720"/>
      <c r="D90" s="720"/>
      <c r="E90" s="720"/>
      <c r="F90" s="720"/>
      <c r="G90" s="720"/>
      <c r="H90" s="720"/>
      <c r="I90" s="720"/>
      <c r="J90" s="720"/>
      <c r="K90" s="720"/>
      <c r="L90" s="720"/>
      <c r="M90" s="720"/>
      <c r="N90" s="720"/>
      <c r="O90" s="720"/>
      <c r="P90" s="671"/>
      <c r="Q90" s="720"/>
      <c r="R90" s="723"/>
      <c r="S90" s="723"/>
      <c r="T90" s="723"/>
      <c r="U90" s="723"/>
      <c r="V90" s="723"/>
      <c r="W90" s="723"/>
      <c r="X90" s="722"/>
    </row>
    <row r="91" spans="1:24" ht="13.8">
      <c r="A91" s="85" t="s">
        <v>1636</v>
      </c>
      <c r="B91" s="100" t="s">
        <v>2273</v>
      </c>
      <c r="C91" s="720"/>
      <c r="D91" s="720"/>
      <c r="E91" s="720"/>
      <c r="F91" s="720"/>
      <c r="G91" s="720"/>
      <c r="H91" s="720"/>
      <c r="I91" s="720"/>
      <c r="J91" s="720"/>
      <c r="K91" s="720"/>
      <c r="L91" s="720"/>
      <c r="M91" s="720"/>
      <c r="N91" s="720"/>
      <c r="O91" s="720"/>
      <c r="P91" s="720"/>
      <c r="Q91" s="720"/>
      <c r="R91" s="723"/>
      <c r="S91" s="723"/>
      <c r="T91" s="723"/>
      <c r="U91" s="723"/>
      <c r="V91" s="723"/>
      <c r="W91" s="723"/>
      <c r="X91" s="722" t="str">
        <f>+A91</f>
        <v>5.</v>
      </c>
    </row>
    <row r="92" spans="1:24" ht="13.8">
      <c r="A92" s="85"/>
      <c r="B92" s="720"/>
      <c r="C92" s="764"/>
      <c r="D92" s="764"/>
      <c r="E92" s="764"/>
      <c r="F92" s="764"/>
      <c r="G92" s="737" t="s">
        <v>492</v>
      </c>
      <c r="H92" s="765"/>
      <c r="I92" s="765"/>
      <c r="J92" s="765"/>
      <c r="K92" s="765"/>
      <c r="L92" s="765"/>
      <c r="M92" s="766"/>
      <c r="N92" s="765"/>
      <c r="O92" s="737" t="s">
        <v>532</v>
      </c>
      <c r="P92" s="765"/>
      <c r="Q92" s="765"/>
      <c r="R92" s="770"/>
      <c r="S92" s="770"/>
      <c r="T92" s="766"/>
      <c r="U92" s="771"/>
      <c r="V92" s="771"/>
      <c r="W92" s="771"/>
      <c r="X92" s="722"/>
    </row>
    <row r="93" spans="1:24" ht="27.6">
      <c r="A93" s="85"/>
      <c r="B93" s="720"/>
      <c r="C93" s="764"/>
      <c r="D93" s="43"/>
      <c r="E93" s="43"/>
      <c r="F93" s="43"/>
      <c r="G93" s="767"/>
      <c r="H93" s="772" t="s">
        <v>533</v>
      </c>
      <c r="I93" s="767"/>
      <c r="J93" s="773" t="s">
        <v>1177</v>
      </c>
      <c r="K93" s="767"/>
      <c r="L93" s="773" t="s">
        <v>1178</v>
      </c>
      <c r="M93" s="2338" t="s">
        <v>1179</v>
      </c>
      <c r="N93" s="2339"/>
      <c r="O93" s="762"/>
      <c r="P93" s="772" t="s">
        <v>533</v>
      </c>
      <c r="Q93" s="767"/>
      <c r="R93" s="773" t="s">
        <v>1177</v>
      </c>
      <c r="S93" s="788"/>
      <c r="T93" s="773" t="s">
        <v>1178</v>
      </c>
      <c r="U93" s="188"/>
      <c r="V93" s="188"/>
      <c r="W93" s="188"/>
      <c r="X93" s="722"/>
    </row>
    <row r="94" spans="1:24" ht="13.8">
      <c r="A94" s="85">
        <v>5.0999999999999996</v>
      </c>
      <c r="B94" s="809" t="s">
        <v>2547</v>
      </c>
      <c r="C94" s="43"/>
      <c r="D94" s="43"/>
      <c r="E94" s="43"/>
      <c r="F94" s="43"/>
      <c r="G94" s="743">
        <f>+U70+1</f>
        <v>557</v>
      </c>
      <c r="H94" s="810"/>
      <c r="I94" s="743">
        <f>1+G94</f>
        <v>558</v>
      </c>
      <c r="J94" s="810"/>
      <c r="K94" s="743">
        <f>1+I94</f>
        <v>559</v>
      </c>
      <c r="L94" s="750">
        <f>+J94+H94</f>
        <v>0</v>
      </c>
      <c r="M94" s="2336">
        <v>0.5</v>
      </c>
      <c r="N94" s="2337"/>
      <c r="O94" s="743">
        <f>K94+1</f>
        <v>560</v>
      </c>
      <c r="P94" s="750">
        <f>ROUND(H94*$M94,2)</f>
        <v>0</v>
      </c>
      <c r="Q94" s="811"/>
      <c r="R94" s="750">
        <f>ROUND(J94*$M94,2)</f>
        <v>0</v>
      </c>
      <c r="S94" s="812"/>
      <c r="T94" s="781">
        <f t="shared" ref="T94:T100" si="7">+R94+P94</f>
        <v>0</v>
      </c>
      <c r="U94" s="782"/>
      <c r="V94" s="782"/>
      <c r="W94" s="782"/>
      <c r="X94" s="722">
        <f>+A94</f>
        <v>5.0999999999999996</v>
      </c>
    </row>
    <row r="95" spans="1:24" ht="13.8">
      <c r="A95" s="85">
        <v>5.2</v>
      </c>
      <c r="B95" s="809" t="s">
        <v>2548</v>
      </c>
      <c r="C95" s="43"/>
      <c r="D95" s="43"/>
      <c r="E95" s="43"/>
      <c r="F95" s="43"/>
      <c r="G95" s="743">
        <f>+O94+1</f>
        <v>561</v>
      </c>
      <c r="H95" s="810"/>
      <c r="I95" s="743">
        <f>1+G95</f>
        <v>562</v>
      </c>
      <c r="J95" s="810"/>
      <c r="K95" s="743">
        <f>1+I95</f>
        <v>563</v>
      </c>
      <c r="L95" s="750">
        <f>+J95+H95</f>
        <v>0</v>
      </c>
      <c r="M95" s="2336">
        <v>0.5</v>
      </c>
      <c r="N95" s="2337"/>
      <c r="O95" s="743">
        <f>K95+1</f>
        <v>564</v>
      </c>
      <c r="P95" s="750">
        <f>ROUND(H95*$M95,2)</f>
        <v>0</v>
      </c>
      <c r="Q95" s="811"/>
      <c r="R95" s="750">
        <f>ROUND(J95*$M95,2)</f>
        <v>0</v>
      </c>
      <c r="S95" s="812"/>
      <c r="T95" s="781">
        <f t="shared" si="7"/>
        <v>0</v>
      </c>
      <c r="U95" s="782"/>
      <c r="V95" s="782"/>
      <c r="W95" s="782"/>
      <c r="X95" s="722">
        <f>+A95</f>
        <v>5.2</v>
      </c>
    </row>
    <row r="96" spans="1:24" ht="13.8">
      <c r="A96" s="85">
        <v>5.3</v>
      </c>
      <c r="B96" s="720" t="s">
        <v>1637</v>
      </c>
      <c r="C96" s="720"/>
      <c r="D96" s="720"/>
      <c r="E96" s="720"/>
      <c r="F96" s="720"/>
      <c r="G96" s="720"/>
      <c r="H96" s="720"/>
      <c r="I96" s="720"/>
      <c r="J96" s="720"/>
      <c r="K96" s="720"/>
      <c r="L96" s="720"/>
      <c r="M96" s="720"/>
      <c r="N96" s="720"/>
      <c r="O96" s="743">
        <f>+O95+1</f>
        <v>565</v>
      </c>
      <c r="P96" s="778">
        <f>+P95+P94</f>
        <v>0</v>
      </c>
      <c r="Q96" s="743">
        <f>1+O96</f>
        <v>566</v>
      </c>
      <c r="R96" s="778">
        <f>+R95+R94</f>
        <v>0</v>
      </c>
      <c r="S96" s="743">
        <f>1+Q96</f>
        <v>567</v>
      </c>
      <c r="T96" s="778">
        <f>+T95+T94</f>
        <v>0</v>
      </c>
      <c r="U96" s="813"/>
      <c r="V96" s="813"/>
      <c r="W96" s="813"/>
      <c r="X96" s="722">
        <f>+A96</f>
        <v>5.3</v>
      </c>
    </row>
    <row r="97" spans="1:24" ht="13.8">
      <c r="A97" s="85"/>
      <c r="B97" s="720"/>
      <c r="C97" s="720"/>
      <c r="D97" s="720"/>
      <c r="E97" s="720"/>
      <c r="F97" s="720"/>
      <c r="G97" s="720"/>
      <c r="H97" s="720"/>
      <c r="I97" s="720"/>
      <c r="J97" s="720"/>
      <c r="K97" s="720"/>
      <c r="L97" s="720"/>
      <c r="M97" s="720"/>
      <c r="N97" s="720"/>
      <c r="O97" s="720"/>
      <c r="P97" s="720"/>
      <c r="Q97" s="720"/>
      <c r="R97" s="723"/>
      <c r="S97" s="720"/>
      <c r="T97" s="723"/>
      <c r="U97" s="723"/>
      <c r="V97" s="723"/>
      <c r="W97" s="723"/>
      <c r="X97" s="722"/>
    </row>
    <row r="98" spans="1:24" ht="13.8">
      <c r="A98" s="85">
        <v>5.4</v>
      </c>
      <c r="B98" s="720" t="s">
        <v>2274</v>
      </c>
      <c r="C98" s="720"/>
      <c r="D98" s="720"/>
      <c r="E98" s="720"/>
      <c r="F98" s="720"/>
      <c r="G98" s="720"/>
      <c r="H98" s="720"/>
      <c r="I98" s="720"/>
      <c r="J98" s="720"/>
      <c r="K98" s="720"/>
      <c r="L98" s="720"/>
      <c r="M98" s="720"/>
      <c r="N98" s="720"/>
      <c r="O98" s="743">
        <f>1+S96</f>
        <v>568</v>
      </c>
      <c r="P98" s="798"/>
      <c r="Q98" s="743">
        <f>1+O98</f>
        <v>569</v>
      </c>
      <c r="R98" s="798"/>
      <c r="S98" s="743">
        <f>1+Q98</f>
        <v>570</v>
      </c>
      <c r="T98" s="781">
        <f t="shared" si="7"/>
        <v>0</v>
      </c>
      <c r="U98" s="782"/>
      <c r="V98" s="782"/>
      <c r="W98" s="782"/>
      <c r="X98" s="722">
        <f>+A98</f>
        <v>5.4</v>
      </c>
    </row>
    <row r="99" spans="1:24" ht="13.8">
      <c r="A99" s="85"/>
      <c r="B99" s="720"/>
      <c r="C99" s="720"/>
      <c r="D99" s="720"/>
      <c r="E99" s="720"/>
      <c r="F99" s="720"/>
      <c r="G99" s="720"/>
      <c r="H99" s="720"/>
      <c r="I99" s="720"/>
      <c r="J99" s="720"/>
      <c r="K99" s="720"/>
      <c r="L99" s="720"/>
      <c r="M99" s="720"/>
      <c r="N99" s="720"/>
      <c r="O99" s="720"/>
      <c r="P99" s="796"/>
      <c r="Q99" s="720"/>
      <c r="R99" s="797"/>
      <c r="S99" s="720"/>
      <c r="T99" s="723"/>
      <c r="U99" s="723"/>
      <c r="V99" s="723"/>
      <c r="W99" s="723"/>
      <c r="X99" s="722"/>
    </row>
    <row r="100" spans="1:24" ht="13.8">
      <c r="A100" s="85">
        <v>5.5</v>
      </c>
      <c r="B100" s="100" t="s">
        <v>1937</v>
      </c>
      <c r="C100" s="720"/>
      <c r="D100" s="720"/>
      <c r="E100" s="720"/>
      <c r="F100" s="720"/>
      <c r="G100" s="720"/>
      <c r="H100" s="720"/>
      <c r="I100" s="720"/>
      <c r="J100" s="720"/>
      <c r="K100" s="720"/>
      <c r="L100" s="720"/>
      <c r="M100" s="720"/>
      <c r="N100" s="720"/>
      <c r="O100" s="743">
        <f>1+S98</f>
        <v>571</v>
      </c>
      <c r="P100" s="778">
        <f>+P98+P96</f>
        <v>0</v>
      </c>
      <c r="Q100" s="743">
        <f>1+O100</f>
        <v>572</v>
      </c>
      <c r="R100" s="778">
        <f>+R98+R96</f>
        <v>0</v>
      </c>
      <c r="S100" s="743">
        <f>1+Q100</f>
        <v>573</v>
      </c>
      <c r="T100" s="781">
        <f t="shared" si="7"/>
        <v>0</v>
      </c>
      <c r="U100" s="782"/>
      <c r="V100" s="782"/>
      <c r="W100" s="782"/>
      <c r="X100" s="722">
        <f>+A100</f>
        <v>5.5</v>
      </c>
    </row>
    <row r="101" spans="1:24" ht="13.8">
      <c r="A101" s="85"/>
      <c r="B101" s="720"/>
      <c r="C101" s="720"/>
      <c r="D101" s="720"/>
      <c r="E101" s="720"/>
      <c r="F101" s="720"/>
      <c r="G101" s="720"/>
      <c r="H101" s="720"/>
      <c r="I101" s="720"/>
      <c r="J101" s="720"/>
      <c r="K101" s="720"/>
      <c r="L101" s="720"/>
      <c r="M101" s="720"/>
      <c r="N101" s="720"/>
      <c r="O101" s="720"/>
      <c r="P101" s="720"/>
      <c r="Q101" s="720"/>
      <c r="R101" s="723"/>
      <c r="S101" s="723"/>
      <c r="T101" s="723"/>
      <c r="U101" s="723"/>
      <c r="V101" s="723"/>
      <c r="W101" s="723"/>
      <c r="X101" s="722"/>
    </row>
  </sheetData>
  <sheetProtection password="C797" sheet="1" objects="1" scenarios="1"/>
  <protectedRanges>
    <protectedRange sqref="R98" name="Range24"/>
    <protectedRange sqref="P98" name="Range23"/>
    <protectedRange sqref="J94:J95" name="Range22"/>
    <protectedRange sqref="H94:H95" name="Range21"/>
    <protectedRange sqref="R82:R83" name="Range20"/>
    <protectedRange sqref="P82:P83" name="Range19"/>
    <protectedRange sqref="R78" name="Range18"/>
    <protectedRange sqref="R77 P77:P78" name="Range17"/>
    <protectedRange sqref="T66" name="Range16"/>
    <protectedRange sqref="R66" name="Range15"/>
    <protectedRange sqref="L21:L24" name="Range3"/>
    <protectedRange sqref="T21:T24" name="Range6"/>
    <protectedRange sqref="J32:J33" name="Range8"/>
    <protectedRange sqref="L32:M35" name="Range9"/>
    <protectedRange sqref="R32:R33" name="Range11"/>
    <protectedRange sqref="T32:U35" name="Range12"/>
    <protectedRange sqref="P32:P34 H32:H34" name="Range8_2"/>
    <protectedRange sqref="H21:H23" name="Range8_2_1"/>
    <protectedRange sqref="P21:P23" name="Range8_2_2"/>
  </protectedRanges>
  <mergeCells count="11">
    <mergeCell ref="M43:N43"/>
    <mergeCell ref="M46:N46"/>
    <mergeCell ref="M47:N47"/>
    <mergeCell ref="M48:N48"/>
    <mergeCell ref="M49:N49"/>
    <mergeCell ref="M94:N94"/>
    <mergeCell ref="M50:N50"/>
    <mergeCell ref="M51:N51"/>
    <mergeCell ref="M52:N52"/>
    <mergeCell ref="M95:N95"/>
    <mergeCell ref="M93:N93"/>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rowBreaks count="1" manualBreakCount="1">
    <brk id="89"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zoomScaleNormal="100" workbookViewId="0">
      <selection activeCell="C18" activeCellId="1" sqref="C8:C9 C18:C19"/>
    </sheetView>
  </sheetViews>
  <sheetFormatPr defaultColWidth="0" defaultRowHeight="13.2" zeroHeight="1"/>
  <cols>
    <col min="1" max="1" width="6.33203125" style="69" customWidth="1"/>
    <col min="2" max="2" width="94.109375" style="69" customWidth="1"/>
    <col min="3" max="4" width="25.88671875" style="69" customWidth="1"/>
    <col min="5" max="5" width="7.5546875" style="69" customWidth="1"/>
    <col min="6" max="16384" width="0" style="69" hidden="1"/>
  </cols>
  <sheetData>
    <row r="1" spans="1:5" ht="15.6">
      <c r="A1" s="28" t="s">
        <v>638</v>
      </c>
      <c r="B1" s="3"/>
      <c r="C1" s="3"/>
      <c r="D1" s="3"/>
      <c r="E1" s="3"/>
    </row>
    <row r="2" spans="1:5" ht="15.6">
      <c r="A2" s="2343" t="s">
        <v>386</v>
      </c>
      <c r="B2" s="2343"/>
      <c r="C2" s="2343"/>
      <c r="D2" s="2343"/>
      <c r="E2" s="3"/>
    </row>
    <row r="3" spans="1:5" ht="12.75" customHeight="1">
      <c r="A3" s="2344" t="s">
        <v>2549</v>
      </c>
      <c r="B3" s="2344"/>
      <c r="C3" s="2344"/>
      <c r="D3" s="2344"/>
      <c r="E3" s="3"/>
    </row>
    <row r="4" spans="1:5">
      <c r="A4" s="2345"/>
      <c r="B4" s="2345"/>
      <c r="C4" s="2345"/>
      <c r="D4" s="2345"/>
      <c r="E4" s="3"/>
    </row>
    <row r="5" spans="1:5">
      <c r="A5" s="702"/>
      <c r="B5" s="702"/>
      <c r="C5" s="703" t="s">
        <v>1328</v>
      </c>
      <c r="D5" s="703" t="s">
        <v>1035</v>
      </c>
      <c r="E5" s="3"/>
    </row>
    <row r="6" spans="1:5">
      <c r="A6" s="702"/>
      <c r="B6" s="702"/>
      <c r="C6" s="703" t="s">
        <v>1411</v>
      </c>
      <c r="D6" s="703" t="s">
        <v>1625</v>
      </c>
      <c r="E6" s="3"/>
    </row>
    <row r="7" spans="1:5">
      <c r="A7" s="704">
        <v>1</v>
      </c>
      <c r="B7" s="704" t="s">
        <v>387</v>
      </c>
      <c r="C7" s="702"/>
      <c r="D7" s="702"/>
      <c r="E7" s="3"/>
    </row>
    <row r="8" spans="1:5" ht="22.5" customHeight="1">
      <c r="A8" s="704">
        <v>1.1000000000000001</v>
      </c>
      <c r="B8" s="704" t="s">
        <v>388</v>
      </c>
      <c r="C8" s="2269"/>
      <c r="D8" s="2269"/>
      <c r="E8" s="3"/>
    </row>
    <row r="9" spans="1:5">
      <c r="A9" s="704">
        <v>1.2</v>
      </c>
      <c r="B9" s="704" t="s">
        <v>176</v>
      </c>
      <c r="C9" s="2269"/>
      <c r="D9" s="2269"/>
      <c r="E9" s="3"/>
    </row>
    <row r="10" spans="1:5">
      <c r="A10" s="704">
        <v>1.3</v>
      </c>
      <c r="B10" s="704" t="s">
        <v>177</v>
      </c>
      <c r="C10" s="2269"/>
      <c r="D10" s="2269"/>
      <c r="E10" s="3"/>
    </row>
    <row r="11" spans="1:5">
      <c r="A11" s="704">
        <v>1.4</v>
      </c>
      <c r="B11" s="704" t="s">
        <v>658</v>
      </c>
      <c r="C11" s="2269"/>
      <c r="D11" s="2269"/>
      <c r="E11" s="3"/>
    </row>
    <row r="12" spans="1:5">
      <c r="A12" s="704">
        <v>1.5</v>
      </c>
      <c r="B12" s="704" t="s">
        <v>178</v>
      </c>
      <c r="C12" s="2270">
        <f>SUM(C8:C11)</f>
        <v>0</v>
      </c>
      <c r="D12" s="2270">
        <f>SUM(D8:D11)</f>
        <v>0</v>
      </c>
      <c r="E12" s="3"/>
    </row>
    <row r="13" spans="1:5">
      <c r="A13" s="704">
        <v>1.6</v>
      </c>
      <c r="B13" s="704" t="s">
        <v>179</v>
      </c>
      <c r="C13" s="2269"/>
      <c r="D13" s="2269"/>
      <c r="E13" s="3"/>
    </row>
    <row r="14" spans="1:5">
      <c r="A14" s="704">
        <v>1.7</v>
      </c>
      <c r="B14" s="705" t="s">
        <v>2475</v>
      </c>
      <c r="C14" s="2270">
        <f>C13</f>
        <v>0</v>
      </c>
      <c r="D14" s="2270">
        <f>D13</f>
        <v>0</v>
      </c>
      <c r="E14" s="3"/>
    </row>
    <row r="15" spans="1:5">
      <c r="A15" s="704">
        <v>1.8</v>
      </c>
      <c r="B15" s="704" t="s">
        <v>1503</v>
      </c>
      <c r="C15" s="2270">
        <f>C14+C12</f>
        <v>0</v>
      </c>
      <c r="D15" s="2270">
        <f>D14+D12</f>
        <v>0</v>
      </c>
      <c r="E15" s="3"/>
    </row>
    <row r="16" spans="1:5">
      <c r="A16" s="702"/>
      <c r="B16" s="702"/>
      <c r="C16" s="2271"/>
      <c r="D16" s="2271"/>
      <c r="E16" s="3"/>
    </row>
    <row r="17" spans="1:5">
      <c r="A17" s="704">
        <v>2</v>
      </c>
      <c r="B17" s="704" t="s">
        <v>1504</v>
      </c>
      <c r="C17" s="2271"/>
      <c r="D17" s="2271"/>
      <c r="E17" s="3"/>
    </row>
    <row r="18" spans="1:5">
      <c r="A18" s="704">
        <v>2.1</v>
      </c>
      <c r="B18" s="704" t="s">
        <v>388</v>
      </c>
      <c r="C18" s="2269"/>
      <c r="D18" s="2269"/>
      <c r="E18" s="3"/>
    </row>
    <row r="19" spans="1:5">
      <c r="A19" s="704">
        <v>2.2000000000000002</v>
      </c>
      <c r="B19" s="704" t="s">
        <v>202</v>
      </c>
      <c r="C19" s="2269"/>
      <c r="D19" s="2269"/>
      <c r="E19" s="3"/>
    </row>
    <row r="20" spans="1:5">
      <c r="A20" s="704">
        <v>2.2999999999999998</v>
      </c>
      <c r="B20" s="704" t="s">
        <v>203</v>
      </c>
      <c r="C20" s="2269"/>
      <c r="D20" s="2269"/>
      <c r="E20" s="3"/>
    </row>
    <row r="21" spans="1:5">
      <c r="A21" s="704">
        <v>2.4</v>
      </c>
      <c r="B21" s="704" t="s">
        <v>658</v>
      </c>
      <c r="C21" s="2269"/>
      <c r="D21" s="2269"/>
      <c r="E21" s="3"/>
    </row>
    <row r="22" spans="1:5">
      <c r="A22" s="704">
        <v>2.5</v>
      </c>
      <c r="B22" s="704" t="s">
        <v>204</v>
      </c>
      <c r="C22" s="2270">
        <f>SUM(C18:C21)</f>
        <v>0</v>
      </c>
      <c r="D22" s="2270">
        <f>SUM(D18:D21)</f>
        <v>0</v>
      </c>
      <c r="E22" s="3"/>
    </row>
    <row r="23" spans="1:5">
      <c r="A23" s="704">
        <v>2.6</v>
      </c>
      <c r="B23" s="704" t="s">
        <v>205</v>
      </c>
      <c r="C23" s="2269"/>
      <c r="D23" s="2269"/>
      <c r="E23" s="3"/>
    </row>
    <row r="24" spans="1:5">
      <c r="A24" s="704">
        <v>2.7</v>
      </c>
      <c r="B24" s="704" t="s">
        <v>206</v>
      </c>
      <c r="C24" s="2270">
        <f>C23</f>
        <v>0</v>
      </c>
      <c r="D24" s="2270">
        <f>D23</f>
        <v>0</v>
      </c>
      <c r="E24" s="3"/>
    </row>
    <row r="25" spans="1:5" s="1191" customFormat="1">
      <c r="A25" s="1190">
        <v>2.8</v>
      </c>
      <c r="B25" s="1190" t="s">
        <v>655</v>
      </c>
      <c r="C25" s="2272">
        <f>C24+C22</f>
        <v>0</v>
      </c>
      <c r="D25" s="2272">
        <f>D24+D22</f>
        <v>0</v>
      </c>
      <c r="E25" s="1"/>
    </row>
    <row r="26" spans="1:5">
      <c r="A26" s="702"/>
      <c r="B26" s="702"/>
      <c r="C26" s="702"/>
      <c r="D26" s="702"/>
      <c r="E26" s="3"/>
    </row>
    <row r="27" spans="1:5">
      <c r="A27" s="702"/>
      <c r="B27" s="702"/>
      <c r="C27" s="702"/>
      <c r="D27" s="702"/>
      <c r="E27" s="3"/>
    </row>
    <row r="28" spans="1:5">
      <c r="A28" s="2346"/>
      <c r="B28" s="2346"/>
      <c r="C28" s="2346"/>
      <c r="D28" s="2346"/>
      <c r="E28" s="3"/>
    </row>
  </sheetData>
  <sheetProtection password="C797" sheet="1" objects="1" scenarios="1"/>
  <protectedRanges>
    <protectedRange sqref="C8:D11" name="Range1"/>
    <protectedRange sqref="C13:D13" name="Range2"/>
    <protectedRange sqref="C18:D21" name="Range3"/>
    <protectedRange sqref="C23:D23" name="Range4"/>
  </protectedRanges>
  <mergeCells count="4">
    <mergeCell ref="A2:D2"/>
    <mergeCell ref="A3:D3"/>
    <mergeCell ref="A4:D4"/>
    <mergeCell ref="A28:D28"/>
  </mergeCells>
  <phoneticPr fontId="15" type="noConversion"/>
  <pageMargins left="0" right="0" top="1" bottom="1" header="0.5" footer="0.5"/>
  <pageSetup scale="68" orientation="landscape" r:id="rId1"/>
  <headerFooter alignWithMargins="0">
    <oddFooter>&amp;L&amp;D,&amp;" ,Regular" &amp;T
&amp;CPage &amp;P of &amp;N&amp;R2015/16 School Authority Estimates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U112"/>
  <sheetViews>
    <sheetView topLeftCell="A61" zoomScale="75" zoomScaleNormal="75" workbookViewId="0">
      <selection activeCell="C68" sqref="C68"/>
    </sheetView>
  </sheetViews>
  <sheetFormatPr defaultColWidth="0" defaultRowHeight="15" zeroHeight="1"/>
  <cols>
    <col min="1" max="1" width="8" style="1078" customWidth="1"/>
    <col min="2" max="2" width="6" style="1078" customWidth="1"/>
    <col min="3" max="3" width="46.109375" style="1078" customWidth="1"/>
    <col min="4" max="4" width="9.6640625" style="1078" customWidth="1"/>
    <col min="5" max="5" width="14" style="1078" customWidth="1"/>
    <col min="6" max="6" width="5.44140625" style="1078" customWidth="1"/>
    <col min="7" max="7" width="13.6640625" style="1078" customWidth="1"/>
    <col min="8" max="8" width="3" style="1078" customWidth="1"/>
    <col min="9" max="9" width="12.33203125" style="1078" customWidth="1"/>
    <col min="10" max="10" width="9.33203125" style="1078" bestFit="1" customWidth="1"/>
    <col min="11" max="11" width="13.6640625" style="1078" customWidth="1"/>
    <col min="12" max="12" width="8.88671875" style="1078" customWidth="1"/>
    <col min="13" max="13" width="4.33203125" style="1078" customWidth="1"/>
    <col min="14" max="14" width="11.33203125" style="1078" hidden="1" customWidth="1"/>
    <col min="15" max="20" width="9.109375" style="1078" hidden="1" customWidth="1"/>
    <col min="21" max="255" width="0" style="1078" hidden="1" customWidth="1"/>
    <col min="256" max="16384" width="0.109375" style="1078" hidden="1"/>
  </cols>
  <sheetData>
    <row r="1" spans="1:20" ht="3.75" customHeight="1" thickBot="1">
      <c r="A1" s="1132"/>
      <c r="B1" s="1132" t="e">
        <f>IF(#REF!="&lt;&lt; Enter Y or N",0,1)</f>
        <v>#REF!</v>
      </c>
      <c r="C1" s="78"/>
      <c r="D1" s="78"/>
      <c r="E1" s="78"/>
      <c r="F1" s="78"/>
      <c r="G1" s="78"/>
      <c r="H1" s="78"/>
      <c r="I1" s="78"/>
      <c r="J1" s="78"/>
      <c r="K1" s="78"/>
      <c r="L1" s="78"/>
      <c r="M1" s="78"/>
      <c r="N1" s="78"/>
      <c r="O1" s="78"/>
      <c r="P1" s="78"/>
      <c r="Q1" s="78"/>
      <c r="R1" s="78"/>
      <c r="S1" s="78"/>
      <c r="T1" s="78"/>
    </row>
    <row r="2" spans="1:20" ht="18" thickBot="1">
      <c r="A2" s="6" t="s">
        <v>637</v>
      </c>
      <c r="B2" s="1133"/>
      <c r="C2" s="78"/>
      <c r="D2" s="1028" t="s">
        <v>166</v>
      </c>
      <c r="E2" s="1028"/>
      <c r="F2" s="1028"/>
      <c r="G2" s="2352" t="str">
        <f>IF($G$3="","",VLOOKUP($G$3,Tables!$A$5:$B$8,2,FALSE))</f>
        <v/>
      </c>
      <c r="H2" s="2353"/>
      <c r="I2" s="2353"/>
      <c r="J2" s="2354"/>
      <c r="K2" s="1134"/>
      <c r="L2" s="1135"/>
      <c r="M2" s="1028"/>
      <c r="N2" s="79"/>
      <c r="O2" s="79"/>
      <c r="P2" s="79"/>
      <c r="Q2" s="79"/>
      <c r="R2" s="79"/>
      <c r="S2" s="79"/>
      <c r="T2" s="79"/>
    </row>
    <row r="3" spans="1:20" ht="18" thickBot="1">
      <c r="A3" s="6" t="s">
        <v>17</v>
      </c>
      <c r="B3" s="1133"/>
      <c r="C3" s="78"/>
      <c r="D3" s="1028" t="s">
        <v>165</v>
      </c>
      <c r="E3" s="1028"/>
      <c r="F3" s="1028"/>
      <c r="G3" s="1136"/>
      <c r="H3" s="875"/>
      <c r="I3" s="78"/>
      <c r="J3" s="1028"/>
      <c r="K3" s="1028"/>
      <c r="L3" s="1137"/>
      <c r="M3" s="1123"/>
      <c r="N3" s="1078">
        <v>15008</v>
      </c>
      <c r="O3" s="79">
        <v>15199</v>
      </c>
      <c r="P3" s="79"/>
      <c r="Q3" s="79"/>
      <c r="R3" s="79"/>
      <c r="S3" s="79"/>
      <c r="T3" s="79"/>
    </row>
    <row r="4" spans="1:20" ht="18" thickBot="1">
      <c r="A4" s="6" t="s">
        <v>2276</v>
      </c>
      <c r="B4" s="1133"/>
      <c r="C4" s="78"/>
      <c r="D4" s="78" t="s">
        <v>1733</v>
      </c>
      <c r="E4" s="78"/>
      <c r="F4" s="78"/>
      <c r="G4" s="1138" t="str">
        <f>IF(G3="","",IF(G3=15148,"S","E"))</f>
        <v/>
      </c>
      <c r="H4" s="78"/>
      <c r="I4" s="78"/>
      <c r="J4" s="1028"/>
      <c r="K4" s="1028"/>
      <c r="L4" s="1137"/>
      <c r="M4" s="78"/>
      <c r="N4" s="1078">
        <v>15016</v>
      </c>
      <c r="O4" s="79">
        <v>15202</v>
      </c>
      <c r="P4" s="79"/>
      <c r="Q4" s="79"/>
      <c r="R4" s="79"/>
      <c r="S4" s="79"/>
      <c r="T4" s="79"/>
    </row>
    <row r="5" spans="1:20" ht="18" hidden="1" thickBot="1">
      <c r="A5" s="6"/>
      <c r="B5" s="1133"/>
      <c r="C5" s="78"/>
      <c r="D5" s="78"/>
      <c r="E5" s="78"/>
      <c r="F5" s="78"/>
      <c r="G5" s="2013"/>
      <c r="H5" s="78"/>
      <c r="I5" s="78"/>
      <c r="J5" s="1028"/>
      <c r="K5" s="1028"/>
      <c r="L5" s="1137"/>
      <c r="M5" s="78"/>
      <c r="O5" s="79">
        <v>15148</v>
      </c>
      <c r="P5" s="79"/>
      <c r="Q5" s="79"/>
      <c r="R5" s="79"/>
      <c r="S5" s="79"/>
      <c r="T5" s="79"/>
    </row>
    <row r="6" spans="1:20" ht="18" hidden="1" customHeight="1" thickBot="1">
      <c r="A6" s="3"/>
      <c r="B6" s="2"/>
      <c r="C6" s="3"/>
      <c r="D6" s="78" t="s">
        <v>2854</v>
      </c>
      <c r="E6" s="3"/>
      <c r="F6" s="3"/>
      <c r="G6" s="2349"/>
      <c r="H6" s="2350"/>
      <c r="I6" s="2350"/>
      <c r="J6" s="2351"/>
      <c r="K6" s="1028"/>
      <c r="L6" s="1137"/>
      <c r="M6" s="78"/>
      <c r="N6" s="1078">
        <v>15059</v>
      </c>
      <c r="O6" s="79">
        <v>79910</v>
      </c>
      <c r="P6" s="79"/>
      <c r="Q6" s="79"/>
      <c r="R6" s="79"/>
      <c r="S6" s="79"/>
      <c r="T6" s="79"/>
    </row>
    <row r="7" spans="1:20" ht="12.75" customHeight="1">
      <c r="A7" s="78"/>
      <c r="B7" s="1133"/>
      <c r="C7" s="78"/>
      <c r="D7" s="78"/>
      <c r="E7" s="78"/>
      <c r="F7" s="78"/>
      <c r="G7" s="1135"/>
      <c r="H7" s="78"/>
      <c r="I7" s="78"/>
      <c r="J7" s="1028"/>
      <c r="K7" s="1028"/>
      <c r="L7" s="1137"/>
      <c r="M7" s="78"/>
      <c r="N7" s="1078">
        <v>15067</v>
      </c>
      <c r="O7" s="79">
        <v>79910</v>
      </c>
      <c r="P7" s="79"/>
      <c r="Q7" s="79"/>
      <c r="R7" s="79"/>
      <c r="S7" s="79"/>
      <c r="T7" s="79"/>
    </row>
    <row r="8" spans="1:20" ht="31.2">
      <c r="A8" s="78"/>
      <c r="B8" s="403"/>
      <c r="C8" s="28"/>
      <c r="D8" s="78"/>
      <c r="E8" s="28"/>
      <c r="F8" s="28"/>
      <c r="G8" s="1139" t="s">
        <v>18</v>
      </c>
      <c r="H8" s="28"/>
      <c r="I8" s="28"/>
      <c r="J8" s="199"/>
      <c r="K8" s="1140"/>
      <c r="L8" s="1141"/>
      <c r="M8" s="1142"/>
      <c r="N8" s="1078">
        <v>15083</v>
      </c>
      <c r="O8" s="79"/>
      <c r="P8" s="79"/>
      <c r="Q8" s="78" t="s">
        <v>328</v>
      </c>
      <c r="R8" s="79"/>
      <c r="S8" s="79"/>
      <c r="T8" s="79"/>
    </row>
    <row r="9" spans="1:20" ht="15.6">
      <c r="A9" s="78"/>
      <c r="B9" s="78"/>
      <c r="C9" s="78"/>
      <c r="D9" s="78"/>
      <c r="E9" s="961"/>
      <c r="F9" s="78"/>
      <c r="G9" s="1143"/>
      <c r="H9" s="78"/>
      <c r="I9" s="78"/>
      <c r="J9" s="1144"/>
      <c r="K9" s="1144"/>
      <c r="L9" s="1145"/>
      <c r="M9" s="1146"/>
      <c r="N9" s="1078">
        <v>15105</v>
      </c>
      <c r="O9" s="79"/>
      <c r="P9" s="79"/>
      <c r="Q9" s="78" t="s">
        <v>1914</v>
      </c>
      <c r="R9" s="79"/>
      <c r="S9" s="79"/>
      <c r="T9" s="79"/>
    </row>
    <row r="10" spans="1:20" ht="15.6">
      <c r="A10" s="1147">
        <v>1.1000000000000001</v>
      </c>
      <c r="B10" s="78"/>
      <c r="C10" s="2347" t="s">
        <v>1286</v>
      </c>
      <c r="D10" s="2348"/>
      <c r="E10" s="2348"/>
      <c r="F10" s="404"/>
      <c r="G10" s="1079">
        <v>1.2</v>
      </c>
      <c r="H10" s="78"/>
      <c r="I10" s="199"/>
      <c r="J10" s="1148"/>
      <c r="K10" s="1042">
        <f>ROUND('1.1 Pupil Foundation'!H29,0)</f>
        <v>0</v>
      </c>
      <c r="L10" s="1149">
        <f>+A10</f>
        <v>1.1000000000000001</v>
      </c>
      <c r="M10" s="78"/>
      <c r="N10" s="1078">
        <v>15148</v>
      </c>
      <c r="O10" s="79"/>
      <c r="P10" s="79"/>
      <c r="Q10" s="78" t="s">
        <v>329</v>
      </c>
      <c r="R10" s="79"/>
      <c r="S10" s="79"/>
      <c r="T10" s="79"/>
    </row>
    <row r="11" spans="1:20" ht="15.6">
      <c r="A11" s="1147" t="s">
        <v>1600</v>
      </c>
      <c r="B11" s="1150"/>
      <c r="C11" s="2347" t="s">
        <v>14</v>
      </c>
      <c r="D11" s="2348"/>
      <c r="E11" s="2348"/>
      <c r="F11" s="404"/>
      <c r="G11" s="1151" t="s">
        <v>2128</v>
      </c>
      <c r="H11" s="78"/>
      <c r="I11" s="199"/>
      <c r="J11" s="1148"/>
      <c r="K11" s="1042">
        <f>ROUND(+'1.3 School Foundation'!I42,0)</f>
        <v>0</v>
      </c>
      <c r="L11" s="1149" t="str">
        <f>+A11</f>
        <v>1.1.1</v>
      </c>
      <c r="M11" s="78"/>
      <c r="N11" s="1078">
        <v>15164</v>
      </c>
      <c r="O11" s="79"/>
      <c r="P11" s="79"/>
      <c r="Q11" s="79"/>
      <c r="R11" s="79"/>
      <c r="S11" s="79"/>
      <c r="T11" s="79"/>
    </row>
    <row r="12" spans="1:20" ht="15.6">
      <c r="A12" s="1147">
        <v>1.2</v>
      </c>
      <c r="B12" s="78"/>
      <c r="C12" s="2347" t="s">
        <v>13</v>
      </c>
      <c r="D12" s="2348"/>
      <c r="E12" s="2348"/>
      <c r="F12" s="1109"/>
      <c r="G12" s="1152">
        <v>2.6</v>
      </c>
      <c r="H12" s="78"/>
      <c r="I12" s="199"/>
      <c r="J12" s="1153">
        <f>+'1.1 Pupil Foundation'!G27+1</f>
        <v>1</v>
      </c>
      <c r="K12" s="1042">
        <f>ROUND('2 Special Ed'!T62,0)</f>
        <v>0</v>
      </c>
      <c r="L12" s="1149">
        <f>+A12</f>
        <v>1.2</v>
      </c>
      <c r="M12" s="876"/>
      <c r="N12" s="1078">
        <v>15172</v>
      </c>
      <c r="O12" s="79"/>
      <c r="P12" s="79"/>
      <c r="Q12" s="79"/>
      <c r="R12" s="79"/>
      <c r="S12" s="79"/>
      <c r="T12" s="79"/>
    </row>
    <row r="13" spans="1:20" ht="15.6">
      <c r="A13" s="1147">
        <v>1.3</v>
      </c>
      <c r="B13" s="78"/>
      <c r="C13" s="2347" t="s">
        <v>312</v>
      </c>
      <c r="D13" s="2348"/>
      <c r="E13" s="2348"/>
      <c r="F13" s="961"/>
      <c r="G13" s="1154" t="str">
        <f>+'3 Language'!A90</f>
        <v>3.4</v>
      </c>
      <c r="H13" s="78"/>
      <c r="I13" s="1155"/>
      <c r="J13" s="1153">
        <f>+J12+1</f>
        <v>2</v>
      </c>
      <c r="K13" s="1156">
        <f>ROUND(+'3 Language'!M90,0)</f>
        <v>0</v>
      </c>
      <c r="L13" s="1149">
        <f>+A13</f>
        <v>1.3</v>
      </c>
      <c r="M13" s="876"/>
      <c r="N13" s="1078">
        <v>15180</v>
      </c>
      <c r="O13" s="79"/>
      <c r="P13" s="79"/>
      <c r="Q13" s="79"/>
      <c r="R13" s="79"/>
      <c r="S13" s="79"/>
      <c r="T13" s="79"/>
    </row>
    <row r="14" spans="1:20" ht="15.6">
      <c r="A14" s="1147">
        <v>1.4</v>
      </c>
      <c r="B14" s="78"/>
      <c r="C14" s="2347" t="s">
        <v>2400</v>
      </c>
      <c r="D14" s="2348"/>
      <c r="E14" s="2348"/>
      <c r="F14" s="961"/>
      <c r="G14" s="1154">
        <v>4.9000000000000004</v>
      </c>
      <c r="H14" s="78"/>
      <c r="I14" s="199"/>
      <c r="J14" s="1153">
        <f>+J13+1</f>
        <v>3</v>
      </c>
      <c r="K14" s="1042">
        <f>ROUND(+'4 Outlying Schools'!H28,0)</f>
        <v>0</v>
      </c>
      <c r="L14" s="1149">
        <f t="shared" ref="L14:L41" si="0">+A14</f>
        <v>1.4</v>
      </c>
      <c r="M14" s="876"/>
      <c r="N14" s="1078">
        <v>15199</v>
      </c>
      <c r="O14" s="79"/>
      <c r="P14" s="79"/>
      <c r="Q14" s="79"/>
      <c r="R14" s="79"/>
      <c r="S14" s="79"/>
      <c r="T14" s="79"/>
    </row>
    <row r="15" spans="1:20" ht="15.6">
      <c r="A15" s="1147">
        <v>1.5</v>
      </c>
      <c r="B15" s="78"/>
      <c r="C15" s="2347" t="s">
        <v>800</v>
      </c>
      <c r="D15" s="2348"/>
      <c r="E15" s="2348"/>
      <c r="F15" s="961"/>
      <c r="G15" s="1154">
        <f>+'5 Remote and Rural'!A29</f>
        <v>5.4</v>
      </c>
      <c r="H15" s="78"/>
      <c r="I15" s="199"/>
      <c r="J15" s="1153">
        <f>+J14+1</f>
        <v>4</v>
      </c>
      <c r="K15" s="1156">
        <f>ROUND('5 Remote and Rural'!J29,0)</f>
        <v>0</v>
      </c>
      <c r="L15" s="1149">
        <f t="shared" si="0"/>
        <v>1.5</v>
      </c>
      <c r="M15" s="876"/>
      <c r="N15" s="1078">
        <v>15202</v>
      </c>
      <c r="O15" s="79"/>
      <c r="P15" s="79"/>
      <c r="Q15" s="79"/>
      <c r="R15" s="79"/>
      <c r="S15" s="79"/>
      <c r="T15" s="79"/>
    </row>
    <row r="16" spans="1:20" ht="15.6">
      <c r="A16" s="1147" t="s">
        <v>1647</v>
      </c>
      <c r="B16" s="78"/>
      <c r="C16" s="2347" t="s">
        <v>2023</v>
      </c>
      <c r="D16" s="2348"/>
      <c r="E16" s="2348"/>
      <c r="F16" s="961"/>
      <c r="G16" s="1154" t="s">
        <v>2028</v>
      </c>
      <c r="H16" s="78"/>
      <c r="I16" s="199"/>
      <c r="J16" s="1153"/>
      <c r="K16" s="1156">
        <f>ROUND('5A Rural and Small Comm'!J18,0)</f>
        <v>0</v>
      </c>
      <c r="L16" s="1149" t="str">
        <f t="shared" si="0"/>
        <v>1.5.1</v>
      </c>
      <c r="M16" s="876"/>
      <c r="O16" s="79"/>
      <c r="P16" s="79"/>
      <c r="Q16" s="79"/>
      <c r="R16" s="79"/>
      <c r="S16" s="79"/>
      <c r="T16" s="79"/>
    </row>
    <row r="17" spans="1:20" ht="15.6">
      <c r="A17" s="1147">
        <v>1.6</v>
      </c>
      <c r="B17" s="78"/>
      <c r="C17" s="2347" t="s">
        <v>801</v>
      </c>
      <c r="D17" s="2348"/>
      <c r="E17" s="2348"/>
      <c r="F17" s="961"/>
      <c r="G17" s="1154">
        <v>13.5</v>
      </c>
      <c r="H17" s="78"/>
      <c r="I17" s="199"/>
      <c r="J17" s="1153">
        <f>+J15+1</f>
        <v>5</v>
      </c>
      <c r="K17" s="1125">
        <f>ROUND('13 Learning Opportunities'!H65,0)</f>
        <v>0</v>
      </c>
      <c r="L17" s="1149">
        <f t="shared" si="0"/>
        <v>1.6</v>
      </c>
      <c r="M17" s="916"/>
      <c r="N17" s="1078">
        <v>15229</v>
      </c>
      <c r="O17" s="79"/>
      <c r="P17" s="79"/>
      <c r="Q17" s="79"/>
      <c r="R17" s="79"/>
      <c r="S17" s="79"/>
      <c r="T17" s="79"/>
    </row>
    <row r="18" spans="1:20" ht="15.6">
      <c r="A18" s="1147">
        <v>1.7</v>
      </c>
      <c r="B18" s="78"/>
      <c r="C18" s="2347" t="s">
        <v>1353</v>
      </c>
      <c r="D18" s="2348"/>
      <c r="E18" s="2348"/>
      <c r="F18" s="961"/>
      <c r="G18" s="1157">
        <v>6.5</v>
      </c>
      <c r="H18" s="78"/>
      <c r="I18" s="199"/>
      <c r="J18" s="1153">
        <v>607</v>
      </c>
      <c r="K18" s="1042">
        <f>ROUND(+'6 Continuing Education'!N49,0)</f>
        <v>0</v>
      </c>
      <c r="L18" s="1149">
        <f t="shared" si="0"/>
        <v>1.7</v>
      </c>
      <c r="M18" s="876"/>
      <c r="N18" s="1078">
        <v>15237</v>
      </c>
      <c r="O18" s="79"/>
      <c r="P18" s="79"/>
      <c r="Q18" s="79"/>
      <c r="R18" s="79"/>
      <c r="S18" s="79"/>
      <c r="T18" s="79"/>
    </row>
    <row r="19" spans="1:20" ht="15.6">
      <c r="A19" s="1147">
        <v>1.8</v>
      </c>
      <c r="B19" s="78"/>
      <c r="C19" s="2347" t="s">
        <v>313</v>
      </c>
      <c r="D19" s="2348"/>
      <c r="E19" s="2348"/>
      <c r="F19" s="961"/>
      <c r="G19" s="1158">
        <v>7.12</v>
      </c>
      <c r="H19" s="78"/>
      <c r="I19" s="1155"/>
      <c r="J19" s="1153">
        <v>608</v>
      </c>
      <c r="K19" s="1042">
        <f>'7 Teacher Compensation'!R193</f>
        <v>0</v>
      </c>
      <c r="L19" s="1149">
        <f t="shared" si="0"/>
        <v>1.8</v>
      </c>
      <c r="M19" s="876"/>
      <c r="N19" s="1078">
        <v>15245</v>
      </c>
      <c r="O19" s="79"/>
      <c r="P19" s="79"/>
      <c r="Q19" s="79"/>
      <c r="R19" s="79"/>
      <c r="S19" s="79"/>
      <c r="T19" s="79"/>
    </row>
    <row r="20" spans="1:20" ht="15.6">
      <c r="A20" s="1147" t="s">
        <v>2246</v>
      </c>
      <c r="B20" s="78"/>
      <c r="C20" s="2347" t="s">
        <v>2364</v>
      </c>
      <c r="D20" s="2348"/>
      <c r="E20" s="2348"/>
      <c r="F20" s="961"/>
      <c r="G20" s="1158">
        <v>7.36</v>
      </c>
      <c r="H20" s="78"/>
      <c r="I20" s="1155"/>
      <c r="J20" s="1153"/>
      <c r="K20" s="1042">
        <f>ROUND(+'7A ECE'!F30,0)</f>
        <v>0</v>
      </c>
      <c r="L20" s="1149" t="str">
        <f t="shared" si="0"/>
        <v>1.8.1</v>
      </c>
      <c r="M20" s="876"/>
      <c r="O20" s="79"/>
      <c r="P20" s="79"/>
      <c r="Q20" s="79"/>
      <c r="R20" s="79"/>
      <c r="S20" s="79"/>
      <c r="T20" s="79"/>
    </row>
    <row r="21" spans="1:20" ht="15.6">
      <c r="A21" s="1147" t="s">
        <v>2363</v>
      </c>
      <c r="B21" s="78"/>
      <c r="C21" s="2347" t="s">
        <v>1113</v>
      </c>
      <c r="D21" s="2348"/>
      <c r="E21" s="2348"/>
      <c r="F21" s="961"/>
      <c r="G21" s="544">
        <v>7.24</v>
      </c>
      <c r="H21" s="78"/>
      <c r="I21" s="1155"/>
      <c r="J21" s="1153"/>
      <c r="K21" s="1042">
        <f>ROUND('7B NTIP'!H18,0)</f>
        <v>0</v>
      </c>
      <c r="L21" s="1149" t="str">
        <f t="shared" si="0"/>
        <v>1.8.2</v>
      </c>
      <c r="M21" s="876"/>
      <c r="O21" s="79"/>
      <c r="P21" s="79"/>
      <c r="Q21" s="79"/>
      <c r="R21" s="79"/>
      <c r="S21" s="79"/>
      <c r="T21" s="79"/>
    </row>
    <row r="22" spans="1:20" ht="15.6">
      <c r="A22" s="1147">
        <v>1.9</v>
      </c>
      <c r="B22" s="78"/>
      <c r="C22" s="2347" t="s">
        <v>198</v>
      </c>
      <c r="D22" s="2348"/>
      <c r="E22" s="2348"/>
      <c r="F22" s="961"/>
      <c r="G22" s="1154">
        <f>'9 Transportation'!A47</f>
        <v>9.6</v>
      </c>
      <c r="H22" s="78"/>
      <c r="I22" s="1155"/>
      <c r="J22" s="1153">
        <v>610</v>
      </c>
      <c r="K22" s="1042">
        <f>ROUND('9 Transportation'!G47,0)</f>
        <v>0</v>
      </c>
      <c r="L22" s="1149">
        <f t="shared" si="0"/>
        <v>1.9</v>
      </c>
      <c r="M22" s="876"/>
      <c r="N22" s="1078">
        <v>15288</v>
      </c>
      <c r="O22" s="79"/>
      <c r="P22" s="79"/>
      <c r="Q22" s="79"/>
      <c r="R22" s="79"/>
      <c r="S22" s="79"/>
      <c r="T22" s="79"/>
    </row>
    <row r="23" spans="1:20" ht="15.6">
      <c r="A23" s="1159">
        <v>1.1000000000000001</v>
      </c>
      <c r="B23" s="78"/>
      <c r="C23" s="2347" t="s">
        <v>1061</v>
      </c>
      <c r="D23" s="2348"/>
      <c r="E23" s="2348"/>
      <c r="F23" s="961"/>
      <c r="G23" s="1154">
        <f>+'10 Admin and Governance'!A70</f>
        <v>10.19</v>
      </c>
      <c r="H23" s="78"/>
      <c r="I23" s="199"/>
      <c r="J23" s="1153">
        <v>611</v>
      </c>
      <c r="K23" s="1042">
        <f>ROUND(+'10 Admin and Governance'!I70,0)</f>
        <v>0</v>
      </c>
      <c r="L23" s="1160">
        <f t="shared" si="0"/>
        <v>1.1000000000000001</v>
      </c>
      <c r="M23" s="876"/>
      <c r="N23" s="1078">
        <v>15296</v>
      </c>
      <c r="O23" s="79"/>
      <c r="P23" s="79"/>
      <c r="Q23" s="79"/>
      <c r="R23" s="79"/>
      <c r="S23" s="79"/>
      <c r="T23" s="79"/>
    </row>
    <row r="24" spans="1:20" ht="15.6">
      <c r="A24" s="1159" t="s">
        <v>2613</v>
      </c>
      <c r="B24" s="78"/>
      <c r="C24" s="2347" t="s">
        <v>2894</v>
      </c>
      <c r="D24" s="2348"/>
      <c r="E24" s="2348"/>
      <c r="F24" s="961"/>
      <c r="G24" s="1157" t="s">
        <v>2614</v>
      </c>
      <c r="H24" s="78"/>
      <c r="I24" s="199"/>
      <c r="J24" s="1153"/>
      <c r="K24" s="1042">
        <f>ROUND('10 Admin and Governance'!I73,0)</f>
        <v>0</v>
      </c>
      <c r="L24" s="1160" t="str">
        <f t="shared" si="0"/>
        <v>1.10.1</v>
      </c>
      <c r="M24" s="876"/>
      <c r="O24" s="79"/>
      <c r="P24" s="79"/>
      <c r="Q24" s="79"/>
      <c r="R24" s="79"/>
      <c r="S24" s="79"/>
      <c r="T24" s="79"/>
    </row>
    <row r="25" spans="1:20" ht="15.6">
      <c r="A25" s="1159">
        <v>1.1100000000000001</v>
      </c>
      <c r="B25" s="78"/>
      <c r="C25" s="2347" t="s">
        <v>2055</v>
      </c>
      <c r="D25" s="2348"/>
      <c r="E25" s="2348"/>
      <c r="F25" s="961"/>
      <c r="G25" s="1154">
        <f>+'11 Accommodations'!J30</f>
        <v>11.8</v>
      </c>
      <c r="H25" s="78"/>
      <c r="I25" s="199"/>
      <c r="J25" s="1153">
        <v>612</v>
      </c>
      <c r="K25" s="1042">
        <f>ROUND('11 Accommodations'!I30,0)</f>
        <v>0</v>
      </c>
      <c r="L25" s="1160">
        <f t="shared" si="0"/>
        <v>1.1100000000000001</v>
      </c>
      <c r="M25" s="876"/>
      <c r="N25" s="1078">
        <v>15300</v>
      </c>
      <c r="O25" s="79"/>
      <c r="P25" s="79"/>
      <c r="Q25" s="79"/>
      <c r="R25" s="79"/>
      <c r="S25" s="79"/>
      <c r="T25" s="79"/>
    </row>
    <row r="26" spans="1:20" ht="13.5" customHeight="1">
      <c r="A26" s="1159" t="s">
        <v>2250</v>
      </c>
      <c r="B26" s="78"/>
      <c r="C26" s="2347" t="s">
        <v>1122</v>
      </c>
      <c r="D26" s="2348"/>
      <c r="E26" s="2348"/>
      <c r="F26" s="961"/>
      <c r="G26" s="1154" t="s">
        <v>2214</v>
      </c>
      <c r="H26" s="78"/>
      <c r="I26" s="199"/>
      <c r="J26" s="1153"/>
      <c r="K26" s="1042">
        <f>ROUND('11A Community Use'!H16,0)</f>
        <v>0</v>
      </c>
      <c r="L26" s="1160" t="str">
        <f t="shared" si="0"/>
        <v>1.11.1</v>
      </c>
      <c r="M26" s="876"/>
      <c r="O26" s="79"/>
      <c r="P26" s="79"/>
      <c r="Q26" s="79"/>
      <c r="R26" s="79"/>
      <c r="S26" s="79"/>
      <c r="T26" s="79"/>
    </row>
    <row r="27" spans="1:20" ht="15.6">
      <c r="A27" s="1159">
        <v>1.1200000000000001</v>
      </c>
      <c r="B27" s="78"/>
      <c r="C27" s="2347" t="s">
        <v>1011</v>
      </c>
      <c r="D27" s="2348"/>
      <c r="E27" s="2348"/>
      <c r="F27" s="78"/>
      <c r="G27" s="1079">
        <v>16.600000000000001</v>
      </c>
      <c r="H27" s="78"/>
      <c r="I27" s="199"/>
      <c r="J27" s="1153">
        <v>10007</v>
      </c>
      <c r="K27" s="1042">
        <f>ROUND('16 Declining Enrolment'!J33,0)</f>
        <v>0</v>
      </c>
      <c r="L27" s="1160">
        <f t="shared" si="0"/>
        <v>1.1200000000000001</v>
      </c>
      <c r="M27" s="876"/>
      <c r="N27" s="1078">
        <v>16004</v>
      </c>
      <c r="O27" s="79"/>
      <c r="P27" s="79"/>
      <c r="Q27" s="79"/>
      <c r="R27" s="79"/>
      <c r="S27" s="79"/>
      <c r="T27" s="79"/>
    </row>
    <row r="28" spans="1:20" ht="15.6">
      <c r="A28" s="1159">
        <v>1.1399999999999999</v>
      </c>
      <c r="B28" s="78"/>
      <c r="C28" s="2347" t="s">
        <v>19</v>
      </c>
      <c r="D28" s="2348"/>
      <c r="E28" s="2348"/>
      <c r="F28" s="78"/>
      <c r="G28" s="1079" t="s">
        <v>397</v>
      </c>
      <c r="H28" s="78"/>
      <c r="I28" s="199"/>
      <c r="J28" s="1153"/>
      <c r="K28" s="1042">
        <f>ROUND(+'18 First Nation'!J45,0)</f>
        <v>0</v>
      </c>
      <c r="L28" s="1160">
        <f t="shared" si="0"/>
        <v>1.1399999999999999</v>
      </c>
      <c r="M28" s="876"/>
      <c r="O28" s="79"/>
      <c r="P28" s="79"/>
      <c r="Q28" s="79"/>
      <c r="R28" s="79"/>
      <c r="S28" s="79"/>
      <c r="T28" s="79"/>
    </row>
    <row r="29" spans="1:20" ht="15.6">
      <c r="A29" s="1159">
        <v>1.1499999999999999</v>
      </c>
      <c r="B29" s="78"/>
      <c r="C29" s="2347" t="s">
        <v>2019</v>
      </c>
      <c r="D29" s="2348"/>
      <c r="E29" s="2348"/>
      <c r="F29" s="78"/>
      <c r="G29" s="1079">
        <v>19.2</v>
      </c>
      <c r="H29" s="78"/>
      <c r="I29" s="199"/>
      <c r="J29" s="1153"/>
      <c r="K29" s="1042">
        <f>ROUND('19 Safe Schools'!J14,0)</f>
        <v>0</v>
      </c>
      <c r="L29" s="1160">
        <f t="shared" si="0"/>
        <v>1.1499999999999999</v>
      </c>
      <c r="M29" s="876"/>
      <c r="O29" s="79"/>
      <c r="P29" s="79"/>
      <c r="Q29" s="79"/>
      <c r="R29" s="79"/>
      <c r="S29" s="79"/>
      <c r="T29" s="79"/>
    </row>
    <row r="30" spans="1:20" ht="15.6">
      <c r="A30" s="1161">
        <v>1.1599999999999999</v>
      </c>
      <c r="B30" s="78"/>
      <c r="C30" s="2347" t="s">
        <v>1127</v>
      </c>
      <c r="D30" s="2348"/>
      <c r="E30" s="2348"/>
      <c r="F30" s="961"/>
      <c r="G30" s="1154"/>
      <c r="H30" s="78"/>
      <c r="I30" s="199"/>
      <c r="J30" s="1153">
        <v>614</v>
      </c>
      <c r="K30" s="1042">
        <f>SUM(K10:K29)</f>
        <v>0</v>
      </c>
      <c r="L30" s="1160">
        <f t="shared" si="0"/>
        <v>1.1599999999999999</v>
      </c>
      <c r="M30" s="876"/>
      <c r="N30" s="1078">
        <v>16012</v>
      </c>
      <c r="O30" s="79"/>
      <c r="P30" s="79"/>
      <c r="Q30" s="79"/>
      <c r="R30" s="79"/>
      <c r="S30" s="79"/>
      <c r="T30" s="79"/>
    </row>
    <row r="31" spans="1:20" ht="6.75" customHeight="1">
      <c r="A31" s="1159"/>
      <c r="B31" s="78"/>
      <c r="C31" s="28"/>
      <c r="D31" s="78"/>
      <c r="E31" s="78"/>
      <c r="F31" s="961"/>
      <c r="G31" s="1154"/>
      <c r="H31" s="78"/>
      <c r="I31" s="199"/>
      <c r="J31" s="78"/>
      <c r="K31" s="78"/>
      <c r="L31" s="1149"/>
      <c r="M31" s="876"/>
      <c r="N31" s="1078">
        <v>16020</v>
      </c>
      <c r="O31" s="79"/>
      <c r="P31" s="79"/>
      <c r="Q31" s="79"/>
      <c r="R31" s="79"/>
      <c r="S31" s="79"/>
      <c r="T31" s="79"/>
    </row>
    <row r="32" spans="1:20" ht="15.6">
      <c r="A32" s="1162">
        <v>1.17</v>
      </c>
      <c r="B32" s="78"/>
      <c r="C32" s="1163" t="s">
        <v>1271</v>
      </c>
      <c r="D32" s="78"/>
      <c r="E32" s="961"/>
      <c r="F32" s="961"/>
      <c r="G32" s="1079" t="str">
        <f>+'15 Special Approvals'!A34</f>
        <v>15.1.3</v>
      </c>
      <c r="H32" s="78"/>
      <c r="I32" s="199"/>
      <c r="J32" s="1153">
        <v>891</v>
      </c>
      <c r="K32" s="1042">
        <f>ROUND('15 Special Approvals'!J34,0)</f>
        <v>0</v>
      </c>
      <c r="L32" s="1160">
        <f t="shared" si="0"/>
        <v>1.17</v>
      </c>
      <c r="M32" s="876"/>
      <c r="N32" s="1078">
        <v>16039</v>
      </c>
      <c r="O32" s="79"/>
      <c r="P32" s="79"/>
      <c r="Q32" s="79"/>
      <c r="R32" s="79"/>
      <c r="S32" s="79"/>
      <c r="T32" s="79"/>
    </row>
    <row r="33" spans="1:20" ht="15.6">
      <c r="A33" s="1162">
        <v>1.18</v>
      </c>
      <c r="B33" s="78"/>
      <c r="C33" s="28" t="s">
        <v>1128</v>
      </c>
      <c r="D33" s="78"/>
      <c r="E33" s="78"/>
      <c r="F33" s="78"/>
      <c r="G33" s="1164"/>
      <c r="H33" s="78"/>
      <c r="I33" s="199"/>
      <c r="J33" s="1153">
        <v>624</v>
      </c>
      <c r="K33" s="1042">
        <f>K30+K32</f>
        <v>0</v>
      </c>
      <c r="L33" s="1160">
        <f t="shared" si="0"/>
        <v>1.18</v>
      </c>
      <c r="M33" s="876"/>
      <c r="N33" s="1078">
        <v>16047</v>
      </c>
      <c r="O33" s="79"/>
      <c r="P33" s="79"/>
      <c r="Q33" s="79"/>
      <c r="R33" s="79"/>
      <c r="S33" s="79"/>
      <c r="T33" s="79"/>
    </row>
    <row r="34" spans="1:20" ht="15.6">
      <c r="A34" s="1162"/>
      <c r="B34" s="78"/>
      <c r="C34" s="28"/>
      <c r="D34" s="78"/>
      <c r="E34" s="78"/>
      <c r="F34" s="78"/>
      <c r="G34" s="1164"/>
      <c r="H34" s="78"/>
      <c r="I34" s="199"/>
      <c r="J34" s="1114"/>
      <c r="K34" s="1044"/>
      <c r="L34" s="1149"/>
      <c r="M34" s="876"/>
      <c r="N34" s="1078">
        <v>16055</v>
      </c>
      <c r="O34" s="79"/>
      <c r="P34" s="79"/>
      <c r="Q34" s="79"/>
      <c r="R34" s="79"/>
      <c r="S34" s="79"/>
      <c r="T34" s="79"/>
    </row>
    <row r="35" spans="1:20" ht="15.6">
      <c r="A35" s="1162">
        <v>1.19</v>
      </c>
      <c r="B35" s="78"/>
      <c r="C35" s="28" t="s">
        <v>1231</v>
      </c>
      <c r="D35" s="78"/>
      <c r="E35" s="78"/>
      <c r="F35" s="78"/>
      <c r="G35" s="1079">
        <f>'11 Accommodations'!J52</f>
        <v>11.14</v>
      </c>
      <c r="H35" s="78"/>
      <c r="I35" s="199"/>
      <c r="J35" s="1153">
        <v>635</v>
      </c>
      <c r="K35" s="1042">
        <f>ROUND('11 Accommodations'!I52,0)</f>
        <v>0</v>
      </c>
      <c r="L35" s="1160">
        <f t="shared" si="0"/>
        <v>1.19</v>
      </c>
      <c r="M35" s="876"/>
      <c r="N35" s="1078">
        <v>16063</v>
      </c>
      <c r="O35" s="79"/>
      <c r="P35" s="79"/>
      <c r="Q35" s="79"/>
      <c r="R35" s="79"/>
      <c r="S35" s="79"/>
      <c r="T35" s="79"/>
    </row>
    <row r="36" spans="1:20" ht="15.6">
      <c r="A36" s="1162">
        <v>1.2</v>
      </c>
      <c r="B36" s="78"/>
      <c r="C36" s="1163" t="s">
        <v>150</v>
      </c>
      <c r="D36" s="78"/>
      <c r="E36" s="78"/>
      <c r="F36" s="78"/>
      <c r="G36" s="1079">
        <v>11.17</v>
      </c>
      <c r="H36" s="78"/>
      <c r="I36" s="199"/>
      <c r="J36" s="1153">
        <v>100113</v>
      </c>
      <c r="K36" s="1042">
        <f>ROUND('11 Accommodations'!I58,0)</f>
        <v>0</v>
      </c>
      <c r="L36" s="1160">
        <f t="shared" si="0"/>
        <v>1.2</v>
      </c>
      <c r="M36" s="876"/>
      <c r="N36" s="1078">
        <v>16071</v>
      </c>
      <c r="O36" s="79"/>
      <c r="P36" s="79"/>
      <c r="Q36" s="79"/>
      <c r="R36" s="79"/>
      <c r="S36" s="79"/>
      <c r="T36" s="79"/>
    </row>
    <row r="37" spans="1:20" ht="15.6">
      <c r="A37" s="1162">
        <v>1.21</v>
      </c>
      <c r="B37" s="78"/>
      <c r="C37" s="1163" t="s">
        <v>1354</v>
      </c>
      <c r="D37" s="78"/>
      <c r="E37" s="78"/>
      <c r="F37" s="78"/>
      <c r="G37" s="1079">
        <v>12.4</v>
      </c>
      <c r="H37" s="78"/>
      <c r="I37" s="1155"/>
      <c r="J37" s="1153">
        <v>10008</v>
      </c>
      <c r="K37" s="1042">
        <f>ROUND('12 Teacherage'!J17,0)</f>
        <v>0</v>
      </c>
      <c r="L37" s="1160">
        <f t="shared" si="0"/>
        <v>1.21</v>
      </c>
      <c r="M37" s="876"/>
      <c r="N37" s="1078">
        <v>16080</v>
      </c>
      <c r="O37" s="79"/>
      <c r="P37" s="79"/>
      <c r="Q37" s="79"/>
      <c r="R37" s="79"/>
      <c r="S37" s="79"/>
      <c r="T37" s="79"/>
    </row>
    <row r="38" spans="1:20" ht="15.6">
      <c r="A38" s="1162">
        <v>1.22</v>
      </c>
      <c r="B38" s="78"/>
      <c r="C38" s="1163" t="s">
        <v>151</v>
      </c>
      <c r="D38" s="78"/>
      <c r="E38" s="78"/>
      <c r="F38" s="78"/>
      <c r="G38" s="1079" t="s">
        <v>276</v>
      </c>
      <c r="H38" s="78"/>
      <c r="I38" s="199"/>
      <c r="J38" s="1153">
        <v>616</v>
      </c>
      <c r="K38" s="1042">
        <f>ROUND('15 Special Approvals'!J56,0)</f>
        <v>0</v>
      </c>
      <c r="L38" s="1160">
        <f t="shared" si="0"/>
        <v>1.22</v>
      </c>
      <c r="M38" s="876"/>
      <c r="N38" s="1165">
        <v>79901</v>
      </c>
      <c r="O38" s="79"/>
      <c r="P38" s="79"/>
      <c r="Q38" s="79"/>
      <c r="R38" s="79"/>
      <c r="S38" s="79"/>
      <c r="T38" s="79"/>
    </row>
    <row r="39" spans="1:20" ht="15.6">
      <c r="A39" s="1162" t="s">
        <v>1123</v>
      </c>
      <c r="B39" s="1047"/>
      <c r="C39" s="1163" t="s">
        <v>2047</v>
      </c>
      <c r="D39" s="1047"/>
      <c r="E39" s="1047"/>
      <c r="F39" s="1047"/>
      <c r="G39" s="1079" t="s">
        <v>851</v>
      </c>
      <c r="H39" s="1047"/>
      <c r="I39" s="1166"/>
      <c r="J39" s="1167"/>
      <c r="K39" s="1042">
        <f>ROUND(+'15 Special Approvals'!J67,0)</f>
        <v>0</v>
      </c>
      <c r="L39" s="1160" t="str">
        <f>+A39</f>
        <v>1.22.1</v>
      </c>
      <c r="M39" s="876"/>
      <c r="N39" s="1165"/>
      <c r="O39" s="79"/>
      <c r="P39" s="79"/>
      <c r="Q39" s="79"/>
      <c r="R39" s="79"/>
      <c r="S39" s="79"/>
      <c r="T39" s="79"/>
    </row>
    <row r="40" spans="1:20" ht="38.25" customHeight="1">
      <c r="A40" s="1162"/>
      <c r="B40" s="1047"/>
      <c r="C40" s="1163"/>
      <c r="D40" s="1047"/>
      <c r="E40" s="1047"/>
      <c r="F40" s="1047"/>
      <c r="G40" s="1079"/>
      <c r="H40" s="1047"/>
      <c r="I40" s="1166"/>
      <c r="J40" s="1167"/>
      <c r="K40" s="1042"/>
      <c r="L40" s="1160"/>
      <c r="M40" s="876"/>
      <c r="N40" s="1165"/>
      <c r="O40" s="79"/>
      <c r="P40" s="79"/>
      <c r="Q40" s="79"/>
      <c r="R40" s="79"/>
      <c r="S40" s="79"/>
      <c r="T40" s="79"/>
    </row>
    <row r="41" spans="1:20" ht="15.6">
      <c r="A41" s="1162">
        <v>1.23</v>
      </c>
      <c r="B41" s="78"/>
      <c r="C41" s="28" t="s">
        <v>1173</v>
      </c>
      <c r="D41" s="916"/>
      <c r="E41" s="78"/>
      <c r="F41" s="78"/>
      <c r="G41" s="78"/>
      <c r="H41" s="78"/>
      <c r="I41" s="199"/>
      <c r="J41" s="1153">
        <v>617</v>
      </c>
      <c r="K41" s="1042">
        <f>SUM(K33:K39)</f>
        <v>0</v>
      </c>
      <c r="L41" s="1160">
        <f t="shared" si="0"/>
        <v>1.23</v>
      </c>
      <c r="M41" s="876"/>
      <c r="N41" s="1165">
        <v>79910</v>
      </c>
      <c r="O41" s="79"/>
      <c r="P41" s="79"/>
      <c r="Q41" s="79"/>
      <c r="R41" s="79"/>
      <c r="S41" s="79"/>
      <c r="T41" s="79"/>
    </row>
    <row r="42" spans="1:20" ht="4.5" customHeight="1">
      <c r="A42" s="1162"/>
      <c r="B42" s="78"/>
      <c r="C42" s="28"/>
      <c r="D42" s="916"/>
      <c r="E42" s="78"/>
      <c r="F42" s="78"/>
      <c r="G42" s="78"/>
      <c r="H42" s="78"/>
      <c r="I42" s="199"/>
      <c r="J42" s="340"/>
      <c r="K42" s="1044"/>
      <c r="L42" s="1149"/>
      <c r="M42" s="876"/>
      <c r="N42" s="79"/>
      <c r="O42" s="79"/>
      <c r="P42" s="79"/>
      <c r="Q42" s="79"/>
      <c r="R42" s="79"/>
      <c r="S42" s="79"/>
      <c r="T42" s="79"/>
    </row>
    <row r="43" spans="1:20" ht="11.25" customHeight="1">
      <c r="A43" s="78"/>
      <c r="B43" s="28" t="s">
        <v>1232</v>
      </c>
      <c r="C43" s="78"/>
      <c r="D43" s="78"/>
      <c r="E43" s="78"/>
      <c r="F43" s="78"/>
      <c r="G43" s="78"/>
      <c r="H43" s="78"/>
      <c r="I43" s="199"/>
      <c r="J43" s="78"/>
      <c r="K43" s="1045"/>
      <c r="L43" s="1149"/>
      <c r="M43" s="876"/>
      <c r="N43" s="79"/>
      <c r="O43" s="79"/>
      <c r="P43" s="79"/>
      <c r="Q43" s="79"/>
      <c r="R43" s="79"/>
      <c r="S43" s="79"/>
      <c r="T43" s="79"/>
    </row>
    <row r="44" spans="1:20" ht="11.25" customHeight="1">
      <c r="A44" s="78"/>
      <c r="B44" s="28"/>
      <c r="C44" s="78"/>
      <c r="D44" s="78"/>
      <c r="E44" s="78"/>
      <c r="F44" s="78"/>
      <c r="G44" s="78"/>
      <c r="H44" s="78"/>
      <c r="I44" s="199"/>
      <c r="J44" s="78"/>
      <c r="K44" s="1045"/>
      <c r="L44" s="1149"/>
      <c r="M44" s="876"/>
      <c r="N44" s="79"/>
      <c r="O44" s="79"/>
      <c r="P44" s="79"/>
      <c r="Q44" s="79"/>
      <c r="R44" s="79"/>
      <c r="S44" s="79"/>
      <c r="T44" s="79"/>
    </row>
    <row r="45" spans="1:20" ht="15.6">
      <c r="A45" s="1162">
        <v>1.24</v>
      </c>
      <c r="B45" s="78"/>
      <c r="C45" s="28" t="s">
        <v>2479</v>
      </c>
      <c r="D45" s="28"/>
      <c r="E45" s="961"/>
      <c r="F45" s="961"/>
      <c r="G45" s="78"/>
      <c r="H45" s="78"/>
      <c r="I45" s="199"/>
      <c r="J45" s="1153">
        <v>1001</v>
      </c>
      <c r="K45" s="2123">
        <f>ROUND('Sch 11A Tax Revenue and Adj '!J46-'Sch 11A Tax Revenue and Adj '!J57,0)</f>
        <v>0</v>
      </c>
      <c r="L45" s="1160">
        <f t="shared" ref="L45:L54" si="1">+A45</f>
        <v>1.24</v>
      </c>
      <c r="M45" s="876"/>
      <c r="N45" s="79"/>
      <c r="O45" s="79"/>
      <c r="P45" s="79"/>
      <c r="Q45" s="79"/>
      <c r="R45" s="79"/>
      <c r="S45" s="79"/>
      <c r="T45" s="79"/>
    </row>
    <row r="46" spans="1:20" ht="15.6">
      <c r="A46" s="1162">
        <v>1.25</v>
      </c>
      <c r="B46" s="78"/>
      <c r="C46" s="28" t="s">
        <v>1458</v>
      </c>
      <c r="D46" s="28"/>
      <c r="E46" s="78"/>
      <c r="F46" s="78"/>
      <c r="G46" s="78"/>
      <c r="H46" s="78"/>
      <c r="I46" s="199"/>
      <c r="J46" s="78"/>
      <c r="K46" s="1042">
        <f>ROUND('App B1 Tuition Fees'!M20+'App B1 Tuition Fees'!M31,0)</f>
        <v>0</v>
      </c>
      <c r="L46" s="1160">
        <f t="shared" si="1"/>
        <v>1.25</v>
      </c>
      <c r="M46" s="916" t="str">
        <f>IF(K46="","&lt;&lt;6.  Enter Fees","")</f>
        <v/>
      </c>
      <c r="N46" s="79"/>
      <c r="O46" s="79"/>
      <c r="P46" s="79"/>
      <c r="Q46" s="79"/>
      <c r="R46" s="79"/>
      <c r="S46" s="79"/>
      <c r="T46" s="79"/>
    </row>
    <row r="47" spans="1:20" ht="9" customHeight="1">
      <c r="A47" s="1162"/>
      <c r="B47" s="78"/>
      <c r="C47" s="28"/>
      <c r="D47" s="28"/>
      <c r="E47" s="78"/>
      <c r="F47" s="78"/>
      <c r="G47" s="78"/>
      <c r="H47" s="78"/>
      <c r="I47" s="199"/>
      <c r="J47" s="78"/>
      <c r="K47" s="1044"/>
      <c r="L47" s="1149"/>
      <c r="M47" s="916"/>
      <c r="N47" s="79"/>
      <c r="O47" s="79"/>
      <c r="P47" s="79"/>
      <c r="Q47" s="79"/>
      <c r="R47" s="79"/>
      <c r="S47" s="79"/>
      <c r="T47" s="79"/>
    </row>
    <row r="48" spans="1:20" ht="15.6">
      <c r="A48" s="1161">
        <v>1.26</v>
      </c>
      <c r="B48" s="78"/>
      <c r="C48" s="28" t="s">
        <v>224</v>
      </c>
      <c r="D48" s="28"/>
      <c r="E48" s="78"/>
      <c r="F48" s="78"/>
      <c r="G48" s="78"/>
      <c r="H48" s="78"/>
      <c r="I48" s="199"/>
      <c r="J48" s="78"/>
      <c r="K48" s="1044"/>
      <c r="L48" s="1160">
        <f t="shared" si="1"/>
        <v>1.26</v>
      </c>
      <c r="M48" s="916"/>
      <c r="N48" s="79"/>
      <c r="O48" s="79"/>
      <c r="P48" s="79"/>
      <c r="Q48" s="79"/>
      <c r="R48" s="79"/>
      <c r="S48" s="79"/>
      <c r="T48" s="79"/>
    </row>
    <row r="49" spans="1:20" ht="7.5" customHeight="1">
      <c r="A49" s="1161"/>
      <c r="B49" s="78"/>
      <c r="C49" s="28"/>
      <c r="D49" s="28"/>
      <c r="E49" s="78"/>
      <c r="F49" s="78"/>
      <c r="G49" s="78"/>
      <c r="H49" s="78"/>
      <c r="I49" s="199"/>
      <c r="J49" s="78"/>
      <c r="K49" s="1044"/>
      <c r="L49" s="1149"/>
      <c r="M49" s="916"/>
      <c r="N49" s="79"/>
      <c r="O49" s="79"/>
      <c r="P49" s="79"/>
      <c r="Q49" s="79"/>
      <c r="R49" s="79"/>
      <c r="S49" s="79"/>
      <c r="T49" s="79"/>
    </row>
    <row r="50" spans="1:20" ht="62.4">
      <c r="A50" s="1161" t="s">
        <v>20</v>
      </c>
      <c r="B50" s="78"/>
      <c r="C50" s="1143" t="s">
        <v>15</v>
      </c>
      <c r="D50" s="314">
        <v>618</v>
      </c>
      <c r="E50" s="1168"/>
      <c r="F50" s="78"/>
      <c r="G50" s="78"/>
      <c r="H50" s="78"/>
      <c r="I50" s="199"/>
      <c r="J50" s="78"/>
      <c r="K50" s="1169"/>
      <c r="L50" s="1160" t="str">
        <f t="shared" si="1"/>
        <v>1.26.1</v>
      </c>
      <c r="M50" s="916"/>
      <c r="N50" s="79"/>
      <c r="O50" s="79"/>
      <c r="P50" s="79"/>
      <c r="Q50" s="79"/>
      <c r="R50" s="79"/>
      <c r="S50" s="79"/>
      <c r="T50" s="79"/>
    </row>
    <row r="51" spans="1:20" ht="10.5" customHeight="1">
      <c r="A51" s="1170"/>
      <c r="B51" s="78"/>
      <c r="C51" s="1171"/>
      <c r="D51" s="340"/>
      <c r="E51" s="1172"/>
      <c r="F51" s="199"/>
      <c r="G51" s="199"/>
      <c r="H51" s="199"/>
      <c r="I51" s="199"/>
      <c r="J51" s="199"/>
      <c r="K51" s="1169"/>
      <c r="L51" s="1149"/>
      <c r="M51" s="916"/>
      <c r="N51" s="79"/>
      <c r="O51" s="79"/>
      <c r="P51" s="79"/>
      <c r="Q51" s="79"/>
      <c r="R51" s="79"/>
      <c r="S51" s="79"/>
      <c r="T51" s="79"/>
    </row>
    <row r="52" spans="1:20" ht="45.75" customHeight="1">
      <c r="A52" s="1161" t="s">
        <v>21</v>
      </c>
      <c r="B52" s="78"/>
      <c r="C52" s="1143" t="s">
        <v>1475</v>
      </c>
      <c r="D52" s="314">
        <f>+D50+1</f>
        <v>619</v>
      </c>
      <c r="E52" s="1168"/>
      <c r="F52" s="78"/>
      <c r="G52" s="78"/>
      <c r="H52" s="78"/>
      <c r="I52" s="199"/>
      <c r="J52" s="78"/>
      <c r="K52" s="1169"/>
      <c r="L52" s="1160" t="str">
        <f t="shared" si="1"/>
        <v>1.26.2</v>
      </c>
      <c r="M52" s="916"/>
      <c r="N52" s="79"/>
      <c r="O52" s="79"/>
      <c r="P52" s="79"/>
      <c r="Q52" s="79"/>
      <c r="R52" s="79"/>
      <c r="S52" s="79"/>
      <c r="T52" s="79"/>
    </row>
    <row r="53" spans="1:20" ht="15.6">
      <c r="A53" s="1170"/>
      <c r="B53" s="78"/>
      <c r="C53" s="1171"/>
      <c r="D53" s="340"/>
      <c r="E53" s="1172"/>
      <c r="F53" s="199"/>
      <c r="G53" s="199"/>
      <c r="H53" s="199"/>
      <c r="I53" s="199"/>
      <c r="J53" s="199"/>
      <c r="K53" s="348"/>
      <c r="L53" s="1149"/>
      <c r="M53" s="1173"/>
      <c r="N53" s="79"/>
      <c r="O53" s="79"/>
      <c r="P53" s="79"/>
      <c r="Q53" s="79"/>
      <c r="R53" s="79"/>
      <c r="S53" s="79"/>
      <c r="T53" s="79"/>
    </row>
    <row r="54" spans="1:20" ht="75" customHeight="1">
      <c r="A54" s="1161" t="s">
        <v>22</v>
      </c>
      <c r="B54" s="78"/>
      <c r="C54" s="1143" t="s">
        <v>1363</v>
      </c>
      <c r="D54" s="28"/>
      <c r="E54" s="78"/>
      <c r="F54" s="78"/>
      <c r="G54" s="78"/>
      <c r="H54" s="78"/>
      <c r="I54" s="199"/>
      <c r="J54" s="1153">
        <f>+D52+1</f>
        <v>620</v>
      </c>
      <c r="K54" s="1042">
        <f>E50-E52</f>
        <v>0</v>
      </c>
      <c r="L54" s="1160" t="str">
        <f t="shared" si="1"/>
        <v>1.26.3</v>
      </c>
      <c r="M54" s="916"/>
      <c r="N54" s="79"/>
      <c r="O54" s="79"/>
      <c r="P54" s="79"/>
      <c r="Q54" s="79"/>
      <c r="R54" s="79"/>
      <c r="S54" s="79"/>
      <c r="T54" s="79"/>
    </row>
    <row r="55" spans="1:20" ht="6.9" customHeight="1">
      <c r="A55" s="1161"/>
      <c r="B55" s="78"/>
      <c r="C55" s="1163"/>
      <c r="D55" s="28"/>
      <c r="E55" s="961"/>
      <c r="F55" s="78"/>
      <c r="G55" s="961"/>
      <c r="H55" s="78"/>
      <c r="I55" s="946"/>
      <c r="J55" s="340"/>
      <c r="K55" s="1044"/>
      <c r="L55" s="1149"/>
      <c r="M55" s="916"/>
      <c r="N55" s="79"/>
      <c r="O55" s="78"/>
      <c r="P55" s="78"/>
      <c r="Q55" s="78"/>
      <c r="R55" s="78"/>
      <c r="S55" s="78"/>
      <c r="T55" s="78"/>
    </row>
    <row r="56" spans="1:20" ht="6.9" customHeight="1">
      <c r="A56" s="1161"/>
      <c r="B56" s="78"/>
      <c r="C56" s="402"/>
      <c r="D56" s="28"/>
      <c r="E56" s="1048"/>
      <c r="F56" s="78"/>
      <c r="G56" s="1048"/>
      <c r="H56" s="199"/>
      <c r="I56" s="1048"/>
      <c r="J56" s="340"/>
      <c r="K56" s="1044"/>
      <c r="L56" s="1149"/>
      <c r="M56" s="916"/>
      <c r="N56" s="79"/>
      <c r="O56" s="78"/>
      <c r="P56" s="78"/>
      <c r="Q56" s="78"/>
      <c r="R56" s="78"/>
      <c r="S56" s="78"/>
      <c r="T56" s="78"/>
    </row>
    <row r="57" spans="1:20" ht="6.9" customHeight="1">
      <c r="A57" s="1161"/>
      <c r="B57" s="78"/>
      <c r="C57" s="1174"/>
      <c r="D57" s="28"/>
      <c r="E57" s="1048"/>
      <c r="F57" s="78"/>
      <c r="G57" s="1048"/>
      <c r="H57" s="78"/>
      <c r="I57" s="1048"/>
      <c r="J57" s="340"/>
      <c r="K57" s="1044"/>
      <c r="L57" s="1149"/>
      <c r="M57" s="916"/>
      <c r="N57" s="79"/>
      <c r="O57" s="78"/>
      <c r="P57" s="78"/>
      <c r="Q57" s="78"/>
      <c r="R57" s="78"/>
      <c r="S57" s="78"/>
      <c r="T57" s="78"/>
    </row>
    <row r="58" spans="1:20" ht="6.9" customHeight="1">
      <c r="A58" s="1161"/>
      <c r="B58" s="78"/>
      <c r="C58" s="1163"/>
      <c r="D58" s="28"/>
      <c r="E58" s="78"/>
      <c r="F58" s="78"/>
      <c r="G58" s="78"/>
      <c r="H58" s="78"/>
      <c r="I58" s="199"/>
      <c r="J58" s="340"/>
      <c r="K58" s="1044"/>
      <c r="L58" s="1149"/>
      <c r="M58" s="916"/>
      <c r="N58" s="79"/>
      <c r="O58" s="78"/>
      <c r="P58" s="78"/>
      <c r="Q58" s="78"/>
      <c r="R58" s="78"/>
      <c r="S58" s="78"/>
      <c r="T58" s="78"/>
    </row>
    <row r="59" spans="1:20" ht="15.6">
      <c r="A59" s="1161">
        <v>1.27</v>
      </c>
      <c r="B59" s="78"/>
      <c r="C59" s="1175" t="s">
        <v>1630</v>
      </c>
      <c r="D59" s="28"/>
      <c r="E59" s="78"/>
      <c r="F59" s="78"/>
      <c r="G59" s="78"/>
      <c r="H59" s="78"/>
      <c r="I59" s="199"/>
      <c r="J59" s="1153">
        <f>+J54+1</f>
        <v>621</v>
      </c>
      <c r="K59" s="1042">
        <f>+K41-K45-K46-K54</f>
        <v>0</v>
      </c>
      <c r="L59" s="1160">
        <f>+A59</f>
        <v>1.27</v>
      </c>
      <c r="M59" s="876"/>
      <c r="N59" s="79"/>
      <c r="O59" s="79"/>
      <c r="P59" s="79"/>
      <c r="Q59" s="79"/>
      <c r="R59" s="79"/>
      <c r="S59" s="79"/>
      <c r="T59" s="79"/>
    </row>
    <row r="60" spans="1:20" ht="30.6">
      <c r="A60" s="78"/>
      <c r="B60" s="1162"/>
      <c r="C60" s="1091" t="s">
        <v>2176</v>
      </c>
      <c r="D60" s="78"/>
      <c r="E60" s="78"/>
      <c r="F60" s="78"/>
      <c r="G60" s="78"/>
      <c r="H60" s="78"/>
      <c r="I60" s="1176"/>
      <c r="J60" s="1045"/>
      <c r="K60" s="1045"/>
      <c r="L60" s="1149"/>
      <c r="M60" s="876"/>
      <c r="N60" s="79"/>
      <c r="O60" s="79"/>
      <c r="P60" s="79"/>
      <c r="Q60" s="79"/>
      <c r="R60" s="79"/>
      <c r="S60" s="79"/>
      <c r="T60" s="79"/>
    </row>
    <row r="61" spans="1:20" ht="15.6">
      <c r="A61" s="78"/>
      <c r="B61" s="1162"/>
      <c r="C61" s="1091"/>
      <c r="D61" s="78"/>
      <c r="E61" s="78"/>
      <c r="F61" s="78"/>
      <c r="G61" s="78"/>
      <c r="H61" s="78"/>
      <c r="I61" s="1176"/>
      <c r="J61" s="1045"/>
      <c r="K61" s="1045"/>
      <c r="L61" s="1149"/>
      <c r="M61" s="876"/>
      <c r="N61" s="79"/>
      <c r="O61" s="79"/>
      <c r="P61" s="79"/>
      <c r="Q61" s="79"/>
      <c r="R61" s="79"/>
      <c r="S61" s="79"/>
      <c r="T61" s="79"/>
    </row>
    <row r="62" spans="1:20" ht="15.6">
      <c r="A62" s="78"/>
      <c r="B62" s="1162"/>
      <c r="C62" s="1091"/>
      <c r="D62" s="78"/>
      <c r="E62" s="78"/>
      <c r="F62" s="78"/>
      <c r="G62" s="78"/>
      <c r="H62" s="78"/>
      <c r="I62" s="1176"/>
      <c r="J62" s="1045"/>
      <c r="K62" s="1045"/>
      <c r="L62" s="1149"/>
      <c r="M62" s="876"/>
      <c r="N62" s="79"/>
      <c r="O62" s="79"/>
      <c r="P62" s="79"/>
      <c r="Q62" s="79"/>
      <c r="R62" s="79"/>
      <c r="S62" s="79"/>
      <c r="T62" s="79"/>
    </row>
    <row r="63" spans="1:20" ht="15.6">
      <c r="A63" s="1161">
        <v>1.28</v>
      </c>
      <c r="B63" s="78"/>
      <c r="C63" s="78" t="s">
        <v>79</v>
      </c>
      <c r="D63" s="78"/>
      <c r="E63" s="78"/>
      <c r="F63" s="78"/>
      <c r="G63" s="78"/>
      <c r="H63" s="78"/>
      <c r="I63" s="1176"/>
      <c r="J63" s="1045"/>
      <c r="K63" s="1045"/>
      <c r="L63" s="1149"/>
      <c r="M63" s="876"/>
      <c r="N63" s="79"/>
      <c r="O63" s="79"/>
      <c r="P63" s="79"/>
      <c r="Q63" s="79"/>
      <c r="R63" s="79"/>
      <c r="S63" s="79"/>
      <c r="T63" s="79"/>
    </row>
    <row r="64" spans="1:20" ht="15.6">
      <c r="A64" s="28" t="s">
        <v>1124</v>
      </c>
      <c r="B64" s="1162"/>
      <c r="C64" s="1091" t="s">
        <v>2048</v>
      </c>
      <c r="D64" s="78"/>
      <c r="E64" s="78"/>
      <c r="F64" s="78"/>
      <c r="G64" s="78"/>
      <c r="H64" s="78"/>
      <c r="I64" s="1176"/>
      <c r="J64" s="1045"/>
      <c r="K64" s="1042">
        <f>-$K$39</f>
        <v>0</v>
      </c>
      <c r="L64" s="1149"/>
      <c r="M64" s="876"/>
      <c r="N64" s="79"/>
      <c r="O64" s="79"/>
      <c r="P64" s="79"/>
      <c r="Q64" s="79"/>
      <c r="R64" s="79"/>
      <c r="S64" s="79"/>
      <c r="T64" s="79"/>
    </row>
    <row r="65" spans="1:20" ht="15.6">
      <c r="A65" s="28" t="s">
        <v>1125</v>
      </c>
      <c r="B65" s="1162"/>
      <c r="C65" s="1177"/>
      <c r="D65" s="78"/>
      <c r="E65" s="78"/>
      <c r="F65" s="78"/>
      <c r="G65" s="78"/>
      <c r="H65" s="78"/>
      <c r="I65" s="1176"/>
      <c r="J65" s="1045"/>
      <c r="K65" s="1178"/>
      <c r="L65" s="1149"/>
      <c r="M65" s="876"/>
      <c r="N65" s="79"/>
      <c r="O65" s="79"/>
      <c r="P65" s="79"/>
      <c r="Q65" s="79"/>
      <c r="R65" s="79"/>
      <c r="S65" s="79"/>
      <c r="T65" s="79"/>
    </row>
    <row r="66" spans="1:20" ht="12.75" customHeight="1">
      <c r="A66" s="1161" t="s">
        <v>1126</v>
      </c>
      <c r="B66" s="78"/>
      <c r="C66" s="78" t="s">
        <v>1129</v>
      </c>
      <c r="D66" s="78"/>
      <c r="E66" s="78"/>
      <c r="F66" s="78"/>
      <c r="G66" s="78"/>
      <c r="H66" s="78"/>
      <c r="I66" s="199"/>
      <c r="J66" s="78"/>
      <c r="K66" s="1042">
        <f>+$K$64+$K$65</f>
        <v>0</v>
      </c>
      <c r="L66" s="1160" t="str">
        <f>+A66</f>
        <v>1.28.3</v>
      </c>
      <c r="M66" s="78"/>
      <c r="N66" s="79"/>
      <c r="O66" s="78"/>
      <c r="P66" s="78"/>
      <c r="Q66" s="78"/>
      <c r="R66" s="78"/>
      <c r="S66" s="78"/>
      <c r="T66" s="78"/>
    </row>
    <row r="67" spans="1:20" ht="15.6">
      <c r="A67" s="102"/>
      <c r="B67" s="78"/>
      <c r="C67" s="78"/>
      <c r="D67" s="78"/>
      <c r="E67" s="78"/>
      <c r="F67" s="78"/>
      <c r="G67" s="78"/>
      <c r="H67" s="78"/>
      <c r="I67" s="199"/>
      <c r="J67" s="78"/>
      <c r="K67" s="78"/>
      <c r="L67" s="1149"/>
      <c r="M67" s="78"/>
      <c r="N67" s="79"/>
      <c r="O67" s="78"/>
      <c r="P67" s="78"/>
      <c r="Q67" s="78"/>
      <c r="R67" s="78"/>
      <c r="S67" s="78"/>
      <c r="T67" s="78"/>
    </row>
    <row r="68" spans="1:20" ht="15.6">
      <c r="A68" s="1161">
        <v>1.29</v>
      </c>
      <c r="B68" s="78"/>
      <c r="C68" s="28" t="s">
        <v>80</v>
      </c>
      <c r="D68" s="78"/>
      <c r="E68" s="78"/>
      <c r="F68" s="78"/>
      <c r="G68" s="78"/>
      <c r="H68" s="78"/>
      <c r="I68" s="78"/>
      <c r="J68" s="78"/>
      <c r="K68" s="1059">
        <f>$K$59+$K$66</f>
        <v>0</v>
      </c>
      <c r="L68" s="1160">
        <f>+A68</f>
        <v>1.29</v>
      </c>
      <c r="M68" s="78"/>
      <c r="N68" s="78"/>
      <c r="O68" s="78"/>
      <c r="P68" s="78"/>
      <c r="Q68" s="78"/>
      <c r="R68" s="78"/>
      <c r="S68" s="78"/>
      <c r="T68" s="78"/>
    </row>
    <row r="69" spans="1:20">
      <c r="A69" s="78"/>
      <c r="B69" s="78"/>
      <c r="C69" s="403" t="s">
        <v>2101</v>
      </c>
      <c r="D69" s="78"/>
      <c r="E69" s="78"/>
      <c r="F69" s="78"/>
      <c r="G69" s="78"/>
      <c r="H69" s="78"/>
      <c r="I69" s="78"/>
      <c r="J69" s="78"/>
      <c r="K69" s="78"/>
      <c r="L69" s="78"/>
      <c r="M69" s="78"/>
      <c r="N69" s="78"/>
      <c r="O69" s="78"/>
      <c r="P69" s="78"/>
      <c r="Q69" s="78"/>
      <c r="R69" s="78"/>
      <c r="S69" s="78"/>
      <c r="T69" s="78"/>
    </row>
    <row r="70" spans="1:20" hidden="1">
      <c r="A70" s="78"/>
      <c r="B70" s="78"/>
      <c r="C70" s="78"/>
      <c r="D70" s="78"/>
      <c r="E70" s="78"/>
      <c r="F70" s="78"/>
      <c r="G70" s="78"/>
      <c r="H70" s="78"/>
      <c r="I70" s="78"/>
      <c r="J70" s="78"/>
      <c r="K70" s="78"/>
      <c r="L70" s="78"/>
      <c r="M70" s="78"/>
      <c r="N70" s="78"/>
      <c r="O70" s="78"/>
      <c r="P70" s="78"/>
      <c r="Q70" s="78"/>
      <c r="R70" s="78"/>
      <c r="S70" s="78"/>
      <c r="T70" s="78"/>
    </row>
    <row r="71" spans="1:20" hidden="1">
      <c r="A71" s="78"/>
      <c r="B71" s="78"/>
      <c r="C71" s="78"/>
      <c r="D71" s="78"/>
      <c r="E71" s="78"/>
      <c r="F71" s="78"/>
      <c r="G71" s="78"/>
      <c r="H71" s="78"/>
      <c r="I71" s="78"/>
      <c r="J71" s="78"/>
      <c r="K71" s="78"/>
      <c r="L71" s="78"/>
      <c r="M71" s="78"/>
      <c r="N71" s="78"/>
      <c r="O71" s="78"/>
      <c r="P71" s="78"/>
      <c r="Q71" s="78"/>
      <c r="R71" s="78"/>
      <c r="S71" s="78"/>
      <c r="T71" s="78"/>
    </row>
    <row r="72" spans="1:20" hidden="1">
      <c r="A72" s="78"/>
      <c r="B72" s="78"/>
      <c r="C72" s="78"/>
      <c r="D72" s="78"/>
      <c r="E72" s="78"/>
      <c r="F72" s="78"/>
      <c r="G72" s="78"/>
      <c r="H72" s="78"/>
      <c r="I72" s="78"/>
      <c r="J72" s="78"/>
      <c r="K72" s="78"/>
      <c r="L72" s="78"/>
      <c r="M72" s="78"/>
      <c r="N72" s="78"/>
      <c r="O72" s="78"/>
      <c r="P72" s="78"/>
      <c r="Q72" s="78"/>
      <c r="R72" s="78"/>
      <c r="S72" s="78"/>
      <c r="T72" s="78"/>
    </row>
    <row r="73" spans="1:20" hidden="1">
      <c r="A73" s="78"/>
      <c r="B73" s="78"/>
      <c r="C73" s="78"/>
      <c r="D73" s="78"/>
      <c r="E73" s="78"/>
      <c r="F73" s="78"/>
      <c r="G73" s="78"/>
      <c r="H73" s="78"/>
      <c r="I73" s="78"/>
      <c r="J73" s="78"/>
      <c r="K73" s="78"/>
      <c r="L73" s="78"/>
      <c r="M73" s="78"/>
      <c r="N73" s="78"/>
      <c r="O73" s="78"/>
      <c r="P73" s="78"/>
      <c r="Q73" s="78"/>
      <c r="R73" s="78"/>
      <c r="S73" s="78"/>
      <c r="T73" s="78"/>
    </row>
    <row r="74" spans="1:20" hidden="1">
      <c r="A74" s="78"/>
      <c r="B74" s="78"/>
      <c r="C74" s="78"/>
      <c r="D74" s="78"/>
      <c r="E74" s="78"/>
      <c r="F74" s="78"/>
      <c r="G74" s="78"/>
      <c r="H74" s="78"/>
      <c r="I74" s="78"/>
      <c r="J74" s="78"/>
      <c r="K74" s="78"/>
      <c r="L74" s="78"/>
      <c r="M74" s="78"/>
      <c r="N74" s="78"/>
      <c r="O74" s="78"/>
      <c r="P74" s="78"/>
      <c r="Q74" s="78"/>
      <c r="R74" s="78"/>
      <c r="S74" s="78"/>
      <c r="T74" s="78"/>
    </row>
    <row r="75" spans="1:20" hidden="1">
      <c r="A75" s="78"/>
      <c r="B75" s="78"/>
      <c r="C75" s="78"/>
      <c r="D75" s="78"/>
      <c r="E75" s="78"/>
      <c r="F75" s="78"/>
      <c r="G75" s="78"/>
      <c r="H75" s="78"/>
      <c r="I75" s="78"/>
      <c r="J75" s="78"/>
      <c r="K75" s="78"/>
      <c r="L75" s="78"/>
      <c r="M75" s="78"/>
      <c r="N75" s="78"/>
      <c r="O75" s="78"/>
      <c r="P75" s="78"/>
      <c r="Q75" s="78"/>
      <c r="R75" s="78"/>
      <c r="S75" s="78"/>
      <c r="T75" s="78"/>
    </row>
    <row r="76" spans="1:20" hidden="1">
      <c r="A76" s="78"/>
      <c r="B76" s="78"/>
      <c r="C76" s="78"/>
      <c r="D76" s="78"/>
      <c r="E76" s="78"/>
      <c r="F76" s="78"/>
      <c r="G76" s="78"/>
      <c r="H76" s="78"/>
      <c r="I76" s="78"/>
      <c r="J76" s="78"/>
      <c r="K76" s="78"/>
      <c r="L76" s="78"/>
      <c r="M76" s="78"/>
      <c r="N76" s="78"/>
      <c r="O76" s="78"/>
      <c r="P76" s="78"/>
      <c r="Q76" s="78"/>
      <c r="R76" s="78"/>
      <c r="S76" s="78"/>
      <c r="T76" s="78"/>
    </row>
    <row r="77" spans="1:20" hidden="1">
      <c r="A77" s="78"/>
      <c r="B77" s="78"/>
      <c r="C77" s="78"/>
      <c r="D77" s="78"/>
      <c r="E77" s="78"/>
      <c r="F77" s="78"/>
      <c r="G77" s="78"/>
      <c r="H77" s="78"/>
      <c r="I77" s="78"/>
      <c r="J77" s="78"/>
      <c r="K77" s="78"/>
      <c r="L77" s="78"/>
      <c r="M77" s="78"/>
      <c r="N77" s="78"/>
      <c r="O77" s="78"/>
      <c r="P77" s="78"/>
      <c r="Q77" s="78"/>
      <c r="R77" s="78"/>
      <c r="S77" s="78"/>
      <c r="T77" s="78"/>
    </row>
    <row r="78" spans="1:20" hidden="1">
      <c r="A78" s="78"/>
      <c r="B78" s="78"/>
      <c r="C78" s="78"/>
      <c r="D78" s="78"/>
      <c r="E78" s="78"/>
      <c r="F78" s="78"/>
      <c r="G78" s="78"/>
      <c r="H78" s="78"/>
      <c r="I78" s="78"/>
      <c r="J78" s="78"/>
      <c r="K78" s="78"/>
      <c r="L78" s="78"/>
      <c r="M78" s="78"/>
      <c r="N78" s="78"/>
      <c r="O78" s="78"/>
      <c r="P78" s="78"/>
      <c r="Q78" s="78"/>
      <c r="R78" s="78"/>
      <c r="S78" s="78"/>
      <c r="T78" s="78"/>
    </row>
    <row r="79" spans="1:20" hidden="1">
      <c r="A79" s="78"/>
      <c r="B79" s="78"/>
      <c r="C79" s="78"/>
      <c r="D79" s="78"/>
      <c r="E79" s="78"/>
      <c r="F79" s="78"/>
      <c r="G79" s="78"/>
      <c r="H79" s="78"/>
      <c r="I79" s="78"/>
      <c r="J79" s="78"/>
      <c r="K79" s="78"/>
      <c r="L79" s="78"/>
      <c r="M79" s="78"/>
      <c r="N79" s="78"/>
      <c r="O79" s="78"/>
      <c r="P79" s="78"/>
      <c r="Q79" s="78"/>
      <c r="R79" s="78"/>
      <c r="S79" s="78"/>
      <c r="T79" s="78"/>
    </row>
    <row r="80" spans="1:20" hidden="1">
      <c r="A80" s="78"/>
      <c r="B80" s="78"/>
      <c r="C80" s="78"/>
      <c r="D80" s="78"/>
      <c r="E80" s="78"/>
      <c r="F80" s="78"/>
      <c r="G80" s="78"/>
      <c r="H80" s="78"/>
      <c r="I80" s="78"/>
      <c r="J80" s="78"/>
      <c r="K80" s="78"/>
      <c r="L80" s="78"/>
      <c r="M80" s="78"/>
      <c r="N80" s="78"/>
      <c r="O80" s="78"/>
      <c r="P80" s="78"/>
      <c r="Q80" s="78"/>
      <c r="R80" s="78"/>
      <c r="S80" s="78"/>
      <c r="T80" s="78"/>
    </row>
    <row r="81" spans="1:20" hidden="1">
      <c r="A81" s="78"/>
      <c r="B81" s="78"/>
      <c r="C81" s="78"/>
      <c r="D81" s="78"/>
      <c r="E81" s="78"/>
      <c r="F81" s="78"/>
      <c r="G81" s="78"/>
      <c r="H81" s="78"/>
      <c r="I81" s="78"/>
      <c r="J81" s="78"/>
      <c r="K81" s="78"/>
      <c r="L81" s="78"/>
      <c r="M81" s="78"/>
      <c r="N81" s="78"/>
      <c r="O81" s="78"/>
      <c r="P81" s="78"/>
      <c r="Q81" s="78"/>
      <c r="R81" s="78"/>
      <c r="S81" s="78"/>
      <c r="T81" s="78"/>
    </row>
    <row r="82" spans="1:20">
      <c r="A82" s="78"/>
      <c r="B82" s="78"/>
      <c r="C82" s="78"/>
      <c r="D82" s="78"/>
      <c r="E82" s="78"/>
      <c r="F82" s="78"/>
      <c r="G82" s="78"/>
      <c r="H82" s="78"/>
      <c r="I82" s="78"/>
      <c r="J82" s="78"/>
      <c r="K82" s="78"/>
      <c r="L82" s="78"/>
      <c r="M82" s="78"/>
      <c r="N82" s="78"/>
      <c r="O82" s="78"/>
      <c r="P82" s="78"/>
      <c r="Q82" s="78"/>
      <c r="R82" s="78"/>
      <c r="S82" s="78"/>
      <c r="T82" s="78"/>
    </row>
    <row r="83" spans="1:20" hidden="1">
      <c r="A83" s="78"/>
      <c r="B83" s="78"/>
      <c r="C83" s="78"/>
      <c r="D83" s="78"/>
      <c r="E83" s="78"/>
      <c r="F83" s="78"/>
      <c r="G83" s="78"/>
      <c r="H83" s="78"/>
      <c r="I83" s="78"/>
      <c r="J83" s="78"/>
      <c r="K83" s="78"/>
      <c r="L83" s="78"/>
      <c r="M83" s="78"/>
      <c r="N83" s="78"/>
      <c r="O83" s="78"/>
      <c r="P83" s="78"/>
      <c r="Q83" s="78"/>
      <c r="R83" s="78"/>
      <c r="S83" s="78"/>
      <c r="T83" s="78"/>
    </row>
    <row r="84" spans="1:20" hidden="1">
      <c r="A84" s="78"/>
      <c r="B84" s="78"/>
      <c r="C84" s="78"/>
      <c r="D84" s="78"/>
      <c r="E84" s="78"/>
      <c r="F84" s="78"/>
      <c r="G84" s="78"/>
      <c r="H84" s="78"/>
      <c r="I84" s="78"/>
      <c r="J84" s="78"/>
      <c r="K84" s="78"/>
      <c r="L84" s="78"/>
      <c r="M84" s="78"/>
      <c r="N84" s="78"/>
      <c r="O84" s="78"/>
      <c r="P84" s="78"/>
      <c r="Q84" s="78"/>
      <c r="R84" s="78"/>
      <c r="S84" s="78"/>
      <c r="T84" s="78"/>
    </row>
    <row r="85" spans="1:20" hidden="1">
      <c r="A85" s="78"/>
      <c r="B85" s="78"/>
      <c r="C85" s="78"/>
      <c r="D85" s="78"/>
      <c r="E85" s="78"/>
      <c r="F85" s="78"/>
      <c r="G85" s="78"/>
      <c r="H85" s="78"/>
      <c r="I85" s="78"/>
      <c r="J85" s="78"/>
      <c r="K85" s="78"/>
      <c r="L85" s="78"/>
      <c r="M85" s="78"/>
      <c r="N85" s="78"/>
      <c r="O85" s="78"/>
      <c r="P85" s="78"/>
      <c r="Q85" s="78"/>
      <c r="R85" s="78"/>
      <c r="S85" s="78"/>
      <c r="T85" s="78"/>
    </row>
    <row r="86" spans="1:20" hidden="1">
      <c r="A86" s="78"/>
      <c r="B86" s="78"/>
      <c r="C86" s="78"/>
      <c r="D86" s="78"/>
      <c r="E86" s="78"/>
      <c r="F86" s="78"/>
      <c r="G86" s="78"/>
      <c r="H86" s="78"/>
      <c r="I86" s="78"/>
      <c r="J86" s="78"/>
      <c r="K86" s="78"/>
      <c r="L86" s="78"/>
      <c r="M86" s="78"/>
      <c r="N86" s="78"/>
      <c r="O86" s="78"/>
      <c r="P86" s="78"/>
      <c r="Q86" s="78"/>
      <c r="R86" s="78"/>
      <c r="S86" s="78"/>
      <c r="T86" s="78"/>
    </row>
    <row r="87" spans="1:20" hidden="1">
      <c r="A87" s="78"/>
      <c r="B87" s="78"/>
      <c r="C87" s="78"/>
      <c r="D87" s="78"/>
      <c r="E87" s="78"/>
      <c r="F87" s="78"/>
      <c r="G87" s="78"/>
      <c r="H87" s="78"/>
      <c r="I87" s="78"/>
      <c r="J87" s="78"/>
      <c r="K87" s="78"/>
      <c r="L87" s="78"/>
      <c r="M87" s="78"/>
      <c r="N87" s="78"/>
      <c r="O87" s="78"/>
      <c r="P87" s="78"/>
      <c r="Q87" s="78"/>
      <c r="R87" s="78"/>
      <c r="S87" s="78"/>
      <c r="T87" s="78"/>
    </row>
    <row r="88" spans="1:20" hidden="1">
      <c r="A88" s="78"/>
      <c r="B88" s="78"/>
      <c r="C88" s="78"/>
      <c r="D88" s="78"/>
      <c r="E88" s="78"/>
      <c r="F88" s="78"/>
      <c r="G88" s="78"/>
      <c r="H88" s="78"/>
      <c r="I88" s="78"/>
      <c r="J88" s="78"/>
      <c r="K88" s="78"/>
      <c r="L88" s="78"/>
      <c r="M88" s="78"/>
      <c r="N88" s="78"/>
      <c r="O88" s="78"/>
      <c r="P88" s="78"/>
      <c r="Q88" s="78"/>
      <c r="R88" s="78"/>
      <c r="S88" s="78"/>
      <c r="T88" s="78"/>
    </row>
    <row r="89" spans="1:20" hidden="1">
      <c r="A89" s="78"/>
      <c r="B89" s="78"/>
      <c r="C89" s="78"/>
      <c r="D89" s="78"/>
      <c r="E89" s="78"/>
      <c r="F89" s="78"/>
      <c r="G89" s="78"/>
      <c r="H89" s="78"/>
      <c r="I89" s="78"/>
      <c r="J89" s="78"/>
      <c r="K89" s="78"/>
      <c r="L89" s="78"/>
      <c r="M89" s="78"/>
      <c r="N89" s="78"/>
      <c r="O89" s="78"/>
      <c r="P89" s="78"/>
      <c r="Q89" s="78"/>
      <c r="R89" s="78"/>
      <c r="S89" s="78"/>
      <c r="T89" s="78"/>
    </row>
    <row r="90" spans="1:20" hidden="1">
      <c r="A90" s="78"/>
      <c r="B90" s="78"/>
      <c r="C90" s="78"/>
      <c r="D90" s="78"/>
      <c r="E90" s="78"/>
      <c r="F90" s="78"/>
      <c r="G90" s="78"/>
      <c r="H90" s="78"/>
      <c r="I90" s="78"/>
      <c r="J90" s="78"/>
      <c r="K90" s="78"/>
      <c r="L90" s="78"/>
      <c r="M90" s="78"/>
      <c r="N90" s="78"/>
      <c r="O90" s="78"/>
      <c r="P90" s="78"/>
      <c r="Q90" s="78"/>
      <c r="R90" s="78"/>
      <c r="S90" s="78"/>
      <c r="T90" s="78"/>
    </row>
    <row r="91" spans="1:20" hidden="1">
      <c r="A91" s="78"/>
      <c r="B91" s="78"/>
      <c r="C91" s="78"/>
      <c r="D91" s="78"/>
      <c r="E91" s="78"/>
      <c r="F91" s="78"/>
      <c r="G91" s="78"/>
      <c r="H91" s="78"/>
      <c r="I91" s="78"/>
      <c r="J91" s="78"/>
      <c r="K91" s="78"/>
      <c r="L91" s="78"/>
      <c r="M91" s="78"/>
      <c r="N91" s="78"/>
      <c r="O91" s="78"/>
      <c r="P91" s="78"/>
      <c r="Q91" s="78"/>
      <c r="R91" s="78"/>
      <c r="S91" s="78"/>
      <c r="T91" s="78"/>
    </row>
    <row r="92" spans="1:20" hidden="1">
      <c r="A92" s="78"/>
      <c r="B92" s="78"/>
      <c r="C92" s="78"/>
      <c r="D92" s="78"/>
      <c r="E92" s="78"/>
      <c r="F92" s="78"/>
      <c r="G92" s="78"/>
      <c r="H92" s="78"/>
      <c r="I92" s="78"/>
      <c r="J92" s="78"/>
      <c r="K92" s="78"/>
      <c r="L92" s="78"/>
      <c r="M92" s="78"/>
      <c r="N92" s="78"/>
      <c r="O92" s="78"/>
      <c r="P92" s="78"/>
      <c r="Q92" s="78"/>
      <c r="R92" s="78"/>
      <c r="S92" s="78"/>
      <c r="T92" s="78"/>
    </row>
    <row r="93" spans="1:20" hidden="1">
      <c r="A93" s="78"/>
      <c r="B93" s="78"/>
      <c r="C93" s="78"/>
      <c r="D93" s="78"/>
      <c r="E93" s="78"/>
      <c r="F93" s="78"/>
      <c r="G93" s="78"/>
      <c r="H93" s="78"/>
      <c r="I93" s="78"/>
      <c r="J93" s="78"/>
      <c r="K93" s="78"/>
      <c r="L93" s="78"/>
      <c r="M93" s="78"/>
      <c r="N93" s="78"/>
      <c r="O93" s="78"/>
      <c r="P93" s="78"/>
      <c r="Q93" s="78"/>
      <c r="R93" s="78"/>
      <c r="S93" s="78"/>
      <c r="T93" s="78"/>
    </row>
    <row r="94" spans="1:20" hidden="1">
      <c r="A94" s="78"/>
      <c r="B94" s="78"/>
      <c r="C94" s="78"/>
      <c r="D94" s="78"/>
      <c r="E94" s="78"/>
      <c r="F94" s="78"/>
      <c r="G94" s="78"/>
      <c r="H94" s="78"/>
      <c r="I94" s="78"/>
      <c r="J94" s="78"/>
      <c r="K94" s="78"/>
      <c r="L94" s="78"/>
      <c r="M94" s="78"/>
      <c r="N94" s="78"/>
      <c r="O94" s="78"/>
      <c r="P94" s="78"/>
      <c r="Q94" s="78"/>
      <c r="R94" s="78"/>
      <c r="S94" s="78"/>
      <c r="T94" s="78"/>
    </row>
    <row r="95" spans="1:20" hidden="1">
      <c r="A95" s="78"/>
      <c r="B95" s="78"/>
      <c r="C95" s="78"/>
      <c r="D95" s="78"/>
      <c r="E95" s="78"/>
      <c r="F95" s="78"/>
      <c r="G95" s="78"/>
      <c r="H95" s="78"/>
      <c r="I95" s="78"/>
      <c r="J95" s="78"/>
      <c r="K95" s="78"/>
      <c r="L95" s="78"/>
      <c r="M95" s="78"/>
      <c r="N95" s="78"/>
      <c r="O95" s="78"/>
      <c r="P95" s="78"/>
      <c r="Q95" s="78"/>
      <c r="R95" s="78"/>
      <c r="S95" s="78"/>
      <c r="T95" s="78"/>
    </row>
    <row r="96" spans="1:20" hidden="1">
      <c r="A96" s="78"/>
      <c r="B96" s="78"/>
      <c r="C96" s="78"/>
      <c r="D96" s="78"/>
      <c r="E96" s="78"/>
      <c r="F96" s="78"/>
      <c r="G96" s="78"/>
      <c r="H96" s="78"/>
      <c r="I96" s="78"/>
      <c r="J96" s="78"/>
      <c r="K96" s="78"/>
      <c r="L96" s="78"/>
      <c r="M96" s="78"/>
      <c r="N96" s="78"/>
      <c r="O96" s="78"/>
      <c r="P96" s="78"/>
      <c r="Q96" s="78"/>
      <c r="R96" s="78"/>
      <c r="S96" s="78"/>
      <c r="T96" s="78"/>
    </row>
    <row r="97" spans="1:20" hidden="1">
      <c r="A97" s="78"/>
      <c r="B97" s="78"/>
      <c r="C97" s="78"/>
      <c r="D97" s="78"/>
      <c r="E97" s="78"/>
      <c r="F97" s="78"/>
      <c r="G97" s="78"/>
      <c r="H97" s="78"/>
      <c r="I97" s="78"/>
      <c r="J97" s="78"/>
      <c r="K97" s="78"/>
      <c r="L97" s="78"/>
      <c r="M97" s="78"/>
      <c r="N97" s="78"/>
      <c r="O97" s="78"/>
      <c r="P97" s="78"/>
      <c r="Q97" s="78"/>
      <c r="R97" s="78"/>
      <c r="S97" s="78"/>
      <c r="T97" s="78"/>
    </row>
    <row r="98" spans="1:20" hidden="1">
      <c r="A98" s="78"/>
      <c r="B98" s="78"/>
      <c r="C98" s="78"/>
      <c r="D98" s="78"/>
      <c r="E98" s="78"/>
      <c r="F98" s="78"/>
      <c r="G98" s="78"/>
      <c r="H98" s="78"/>
      <c r="I98" s="78"/>
      <c r="J98" s="78"/>
      <c r="K98" s="78"/>
      <c r="L98" s="78"/>
      <c r="M98" s="78"/>
      <c r="N98" s="78"/>
      <c r="O98" s="78"/>
      <c r="P98" s="78"/>
      <c r="Q98" s="78"/>
      <c r="R98" s="78"/>
      <c r="S98" s="78"/>
      <c r="T98" s="78"/>
    </row>
    <row r="99" spans="1:20" hidden="1">
      <c r="A99" s="78"/>
      <c r="B99" s="78"/>
      <c r="C99" s="78"/>
      <c r="D99" s="78"/>
      <c r="E99" s="78"/>
      <c r="F99" s="78"/>
      <c r="G99" s="78"/>
      <c r="H99" s="78"/>
      <c r="I99" s="78"/>
      <c r="J99" s="78"/>
      <c r="K99" s="78"/>
      <c r="L99" s="78"/>
      <c r="M99" s="78"/>
      <c r="N99" s="78"/>
      <c r="O99" s="78"/>
      <c r="P99" s="78"/>
      <c r="Q99" s="78"/>
      <c r="R99" s="78"/>
      <c r="S99" s="78"/>
      <c r="T99" s="78"/>
    </row>
    <row r="100" spans="1:20" hidden="1">
      <c r="A100" s="78"/>
      <c r="B100" s="78"/>
      <c r="C100" s="78"/>
      <c r="D100" s="78"/>
      <c r="E100" s="78"/>
      <c r="F100" s="78"/>
      <c r="G100" s="78"/>
      <c r="H100" s="78"/>
      <c r="I100" s="78"/>
      <c r="J100" s="78"/>
      <c r="K100" s="78"/>
      <c r="L100" s="78"/>
      <c r="M100" s="78"/>
      <c r="N100" s="78"/>
      <c r="O100" s="78"/>
      <c r="P100" s="78"/>
      <c r="Q100" s="78"/>
      <c r="R100" s="78"/>
      <c r="S100" s="78"/>
      <c r="T100" s="78"/>
    </row>
    <row r="101" spans="1:20" hidden="1">
      <c r="A101" s="78"/>
      <c r="B101" s="78"/>
      <c r="C101" s="78"/>
      <c r="D101" s="78"/>
      <c r="E101" s="78"/>
      <c r="F101" s="78"/>
      <c r="G101" s="78"/>
      <c r="H101" s="78"/>
      <c r="I101" s="78"/>
      <c r="J101" s="78"/>
      <c r="K101" s="78"/>
      <c r="L101" s="78"/>
      <c r="M101" s="78"/>
      <c r="N101" s="78"/>
      <c r="O101" s="78"/>
      <c r="P101" s="78"/>
      <c r="Q101" s="78"/>
      <c r="R101" s="78"/>
      <c r="S101" s="78"/>
      <c r="T101" s="78"/>
    </row>
    <row r="102" spans="1:20" hidden="1">
      <c r="A102" s="78"/>
      <c r="B102" s="78"/>
      <c r="C102" s="78"/>
      <c r="D102" s="78"/>
      <c r="E102" s="78"/>
      <c r="F102" s="78"/>
      <c r="G102" s="78"/>
      <c r="H102" s="78"/>
      <c r="I102" s="78"/>
      <c r="J102" s="78"/>
      <c r="K102" s="78"/>
      <c r="L102" s="78"/>
      <c r="M102" s="78"/>
      <c r="N102" s="78"/>
      <c r="O102" s="78"/>
      <c r="P102" s="78"/>
      <c r="Q102" s="78"/>
      <c r="R102" s="78"/>
      <c r="S102" s="78"/>
      <c r="T102" s="78"/>
    </row>
    <row r="103" spans="1:20" hidden="1">
      <c r="A103" s="78"/>
      <c r="B103" s="78"/>
      <c r="C103" s="78"/>
      <c r="D103" s="78"/>
      <c r="E103" s="78"/>
      <c r="F103" s="78"/>
      <c r="G103" s="78"/>
      <c r="H103" s="78"/>
      <c r="I103" s="78"/>
      <c r="J103" s="78"/>
      <c r="K103" s="78"/>
      <c r="L103" s="78"/>
      <c r="M103" s="78"/>
      <c r="N103" s="78"/>
      <c r="O103" s="78"/>
      <c r="P103" s="78"/>
      <c r="Q103" s="78"/>
      <c r="R103" s="78"/>
      <c r="S103" s="78"/>
      <c r="T103" s="78"/>
    </row>
    <row r="104" spans="1:20" hidden="1">
      <c r="A104" s="78"/>
      <c r="B104" s="78"/>
      <c r="C104" s="78"/>
      <c r="D104" s="78"/>
      <c r="E104" s="78"/>
      <c r="F104" s="78"/>
      <c r="G104" s="78"/>
      <c r="H104" s="78"/>
      <c r="I104" s="78"/>
      <c r="J104" s="78"/>
      <c r="K104" s="78"/>
      <c r="L104" s="78"/>
      <c r="M104" s="78"/>
      <c r="N104" s="78"/>
      <c r="O104" s="78"/>
      <c r="P104" s="78"/>
      <c r="Q104" s="78"/>
      <c r="R104" s="78"/>
      <c r="S104" s="78"/>
      <c r="T104" s="78"/>
    </row>
    <row r="105" spans="1:20" hidden="1">
      <c r="A105" s="78"/>
      <c r="B105" s="78"/>
      <c r="C105" s="78"/>
      <c r="D105" s="78"/>
      <c r="E105" s="78"/>
      <c r="F105" s="78"/>
      <c r="G105" s="78"/>
      <c r="H105" s="78"/>
      <c r="I105" s="78"/>
      <c r="J105" s="78"/>
      <c r="K105" s="78"/>
      <c r="L105" s="78"/>
      <c r="M105" s="78"/>
      <c r="N105" s="78"/>
      <c r="O105" s="78"/>
      <c r="P105" s="78"/>
      <c r="Q105" s="78"/>
      <c r="R105" s="78"/>
      <c r="S105" s="78"/>
      <c r="T105" s="78"/>
    </row>
    <row r="106" spans="1:20" hidden="1">
      <c r="A106" s="78"/>
      <c r="B106" s="78"/>
      <c r="C106" s="78"/>
      <c r="D106" s="78"/>
      <c r="E106" s="78"/>
      <c r="F106" s="78"/>
      <c r="G106" s="78"/>
      <c r="H106" s="78"/>
      <c r="I106" s="78"/>
      <c r="J106" s="78"/>
      <c r="K106" s="78"/>
      <c r="L106" s="78"/>
      <c r="M106" s="78"/>
      <c r="N106" s="78"/>
      <c r="O106" s="78"/>
      <c r="P106" s="78"/>
      <c r="Q106" s="78"/>
      <c r="R106" s="78"/>
      <c r="S106" s="78"/>
      <c r="T106" s="78"/>
    </row>
    <row r="107" spans="1:20" hidden="1">
      <c r="A107" s="78"/>
      <c r="B107" s="78"/>
      <c r="C107" s="78"/>
      <c r="D107" s="78"/>
      <c r="E107" s="78"/>
      <c r="F107" s="78"/>
      <c r="G107" s="78"/>
      <c r="H107" s="78"/>
      <c r="I107" s="78"/>
      <c r="J107" s="78"/>
      <c r="K107" s="78"/>
      <c r="L107" s="78"/>
      <c r="M107" s="78"/>
      <c r="N107" s="78"/>
      <c r="O107" s="78"/>
      <c r="P107" s="78"/>
      <c r="Q107" s="78"/>
      <c r="R107" s="78"/>
      <c r="S107" s="78"/>
      <c r="T107" s="78"/>
    </row>
    <row r="108" spans="1:20" hidden="1"/>
    <row r="109" spans="1:20" hidden="1"/>
    <row r="110" spans="1:20" hidden="1"/>
    <row r="111" spans="1:20" hidden="1"/>
    <row r="112" spans="1:20" hidden="1"/>
  </sheetData>
  <sheetProtection password="C797" sheet="1" objects="1" scenarios="1"/>
  <protectedRanges>
    <protectedRange sqref="G3" name="Range3"/>
    <protectedRange sqref="K65" name="Range2"/>
    <protectedRange sqref="G6:J6" name="Range1"/>
  </protectedRanges>
  <mergeCells count="23">
    <mergeCell ref="G6:J6"/>
    <mergeCell ref="G2:J2"/>
    <mergeCell ref="C18:E18"/>
    <mergeCell ref="C10:E10"/>
    <mergeCell ref="C11:E11"/>
    <mergeCell ref="C12:E12"/>
    <mergeCell ref="C14:E14"/>
    <mergeCell ref="C15:E15"/>
    <mergeCell ref="C17:E17"/>
    <mergeCell ref="C13:E13"/>
    <mergeCell ref="C16:E16"/>
    <mergeCell ref="C30:E30"/>
    <mergeCell ref="C19:E19"/>
    <mergeCell ref="C22:E22"/>
    <mergeCell ref="C23:E23"/>
    <mergeCell ref="C25:E25"/>
    <mergeCell ref="C27:E27"/>
    <mergeCell ref="C21:E21"/>
    <mergeCell ref="C26:E26"/>
    <mergeCell ref="C20:E20"/>
    <mergeCell ref="C29:E29"/>
    <mergeCell ref="C28:E28"/>
    <mergeCell ref="C24:E24"/>
  </mergeCells>
  <phoneticPr fontId="15" type="noConversion"/>
  <dataValidations xWindow="619" yWindow="158" count="3">
    <dataValidation type="list" allowBlank="1" showInputMessage="1" showErrorMessage="1" promptTitle="School Authority No." prompt="Please select your school authority number_x000a__x000a_" sqref="G3">
      <formula1>$O$2:$O$6</formula1>
    </dataValidation>
    <dataValidation type="list" allowBlank="1" showInputMessage="1" showErrorMessage="1" promptTitle="School Authority Type" prompt="Please select the applicable type of School Authority" sqref="G6">
      <formula1>$Q$8:$Q$10</formula1>
    </dataValidation>
    <dataValidation type="list" allowBlank="1" showInputMessage="1" showErrorMessage="1" promptTitle="Select School Authority " prompt="Please select" sqref="N1:N107">
      <formula1>"N2:N33"</formula1>
    </dataValidation>
  </dataValidations>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10" workbookViewId="0">
      <selection activeCell="E34" sqref="E34"/>
    </sheetView>
  </sheetViews>
  <sheetFormatPr defaultColWidth="0" defaultRowHeight="13.2" zeroHeight="1"/>
  <cols>
    <col min="1" max="1" width="10.33203125" customWidth="1"/>
    <col min="2" max="2" width="11.5546875" customWidth="1"/>
    <col min="3" max="3" width="48.88671875" customWidth="1"/>
    <col min="4" max="4" width="4.33203125" customWidth="1"/>
    <col min="5" max="5" width="15.44140625" customWidth="1"/>
    <col min="6" max="6" width="12.33203125" customWidth="1"/>
    <col min="7" max="7" width="5.109375" customWidth="1"/>
    <col min="8" max="8" width="7.6640625" customWidth="1"/>
  </cols>
  <sheetData>
    <row r="1" spans="1:9">
      <c r="A1" s="5"/>
      <c r="B1" s="383"/>
      <c r="C1" s="1828" t="s">
        <v>166</v>
      </c>
      <c r="D1" s="2279" t="str">
        <f>'1 Summary'!G2</f>
        <v/>
      </c>
      <c r="E1" s="2280"/>
      <c r="F1" s="2280"/>
      <c r="G1" s="1829"/>
      <c r="H1" s="5"/>
    </row>
    <row r="2" spans="1:9">
      <c r="A2" s="5"/>
      <c r="B2" s="383"/>
      <c r="C2" s="13" t="s">
        <v>669</v>
      </c>
      <c r="D2" s="2281">
        <f>'1 Summary'!G3</f>
        <v>0</v>
      </c>
      <c r="E2" s="2282"/>
      <c r="F2" s="2283"/>
      <c r="G2" s="623"/>
      <c r="H2" s="5"/>
    </row>
    <row r="3" spans="1:9">
      <c r="A3" s="5"/>
      <c r="B3" s="383"/>
      <c r="C3" s="5"/>
      <c r="D3" s="5"/>
      <c r="E3" s="1830"/>
      <c r="F3" s="1830"/>
      <c r="G3" s="1830"/>
      <c r="H3" s="5"/>
    </row>
    <row r="4" spans="1:9" ht="17.399999999999999">
      <c r="A4" s="1831"/>
      <c r="B4" s="383"/>
      <c r="C4" s="5"/>
      <c r="D4" s="5"/>
      <c r="E4" s="1830"/>
      <c r="F4" s="1830"/>
      <c r="G4" s="1830"/>
      <c r="H4" s="5"/>
    </row>
    <row r="5" spans="1:9">
      <c r="A5" s="5"/>
      <c r="B5" s="383"/>
      <c r="C5" s="619" t="s">
        <v>2669</v>
      </c>
      <c r="D5" s="5"/>
      <c r="E5" s="1830"/>
      <c r="F5" s="1830"/>
      <c r="G5" s="1830"/>
      <c r="H5" s="5"/>
    </row>
    <row r="6" spans="1:9">
      <c r="A6" s="5"/>
      <c r="B6" s="383"/>
      <c r="C6" s="1832" t="s">
        <v>2670</v>
      </c>
      <c r="D6" s="5"/>
      <c r="E6" s="1830"/>
      <c r="F6" s="1830"/>
      <c r="G6" s="1830"/>
      <c r="H6" s="5"/>
    </row>
    <row r="7" spans="1:9">
      <c r="A7" s="5"/>
      <c r="B7" s="383"/>
      <c r="C7" s="1833" t="s">
        <v>2671</v>
      </c>
      <c r="D7" s="5"/>
      <c r="E7" s="1830"/>
      <c r="F7" s="1830"/>
      <c r="G7" s="1830"/>
      <c r="H7" s="5"/>
    </row>
    <row r="8" spans="1:9">
      <c r="A8" s="5"/>
      <c r="B8" s="383"/>
      <c r="C8" s="1833"/>
      <c r="D8" s="5"/>
      <c r="E8" s="1830"/>
      <c r="F8" s="1830"/>
      <c r="G8" s="1830"/>
      <c r="H8" s="5"/>
    </row>
    <row r="9" spans="1:9">
      <c r="A9" s="5"/>
      <c r="B9" s="383"/>
      <c r="C9" s="5"/>
      <c r="D9" s="5"/>
      <c r="E9" s="1830"/>
      <c r="F9" s="1834" t="s">
        <v>2699</v>
      </c>
      <c r="G9" s="1834"/>
      <c r="H9" s="5"/>
    </row>
    <row r="10" spans="1:9">
      <c r="A10" s="5"/>
      <c r="B10" s="383"/>
      <c r="C10" s="5"/>
      <c r="D10" s="5"/>
      <c r="E10" s="1835" t="s">
        <v>2527</v>
      </c>
      <c r="F10" s="1835" t="s">
        <v>2672</v>
      </c>
      <c r="G10" s="1835"/>
      <c r="H10" s="5"/>
    </row>
    <row r="11" spans="1:9">
      <c r="A11" s="5"/>
      <c r="B11" s="383"/>
      <c r="C11" s="5"/>
      <c r="D11" s="5"/>
      <c r="E11" s="1835" t="s">
        <v>2217</v>
      </c>
      <c r="F11" s="1835" t="s">
        <v>2218</v>
      </c>
      <c r="G11" s="1835"/>
      <c r="H11" s="5"/>
    </row>
    <row r="12" spans="1:9">
      <c r="A12" s="5"/>
      <c r="B12" s="1836">
        <v>1</v>
      </c>
      <c r="C12" s="2198" t="s">
        <v>2673</v>
      </c>
      <c r="D12" s="5"/>
      <c r="E12" s="1837"/>
      <c r="F12" s="1837"/>
      <c r="G12" s="1837"/>
      <c r="H12" s="5"/>
    </row>
    <row r="13" spans="1:9">
      <c r="A13" s="5"/>
      <c r="B13" s="1836">
        <v>1.1000000000000001</v>
      </c>
      <c r="C13" s="5" t="s">
        <v>2674</v>
      </c>
      <c r="D13" s="5"/>
      <c r="E13" s="1838">
        <f>'Sch 7 Stmt of Fin. Pos.'!D13</f>
        <v>0</v>
      </c>
      <c r="F13" s="1838">
        <f>'Sch 7 Stmt of Fin. Pos.'!E13</f>
        <v>0</v>
      </c>
      <c r="G13" s="1839"/>
      <c r="H13" s="114"/>
    </row>
    <row r="14" spans="1:9">
      <c r="A14" s="5"/>
      <c r="B14" s="1836">
        <v>1.2</v>
      </c>
      <c r="C14" s="1840" t="s">
        <v>2675</v>
      </c>
      <c r="D14" s="1841"/>
      <c r="E14" s="1838">
        <f>'Sch 7 Stmt of Fin. Pos.'!D14</f>
        <v>0</v>
      </c>
      <c r="F14" s="1838">
        <f>'Sch 7 Stmt of Fin. Pos.'!E14</f>
        <v>0</v>
      </c>
      <c r="G14" s="1839"/>
      <c r="H14" s="114"/>
      <c r="I14" s="1842"/>
    </row>
    <row r="15" spans="1:9">
      <c r="A15" s="5"/>
      <c r="B15" s="1836">
        <v>1.3</v>
      </c>
      <c r="C15" s="5" t="s">
        <v>2676</v>
      </c>
      <c r="D15" s="5"/>
      <c r="E15" s="1838">
        <f>'Sch 7 Stmt of Fin. Pos.'!D16+'Sch 7 Stmt of Fin. Pos.'!D17+'Sch 7 Stmt of Fin. Pos.'!D18+'Sch 7 Stmt of Fin. Pos.'!D19+'Sch 7 Stmt of Fin. Pos.'!D20</f>
        <v>0</v>
      </c>
      <c r="F15" s="1838">
        <f>'Sch 7 Stmt of Fin. Pos.'!E16+'Sch 7 Stmt of Fin. Pos.'!E17+'Sch 7 Stmt of Fin. Pos.'!E18+'Sch 7 Stmt of Fin. Pos.'!E19+'Sch 7 Stmt of Fin. Pos.'!E20</f>
        <v>0</v>
      </c>
      <c r="G15" s="1839"/>
      <c r="H15" s="114" t="s">
        <v>805</v>
      </c>
      <c r="I15" s="1842"/>
    </row>
    <row r="16" spans="1:9">
      <c r="A16" s="5"/>
      <c r="B16" s="1836">
        <v>1.4</v>
      </c>
      <c r="C16" s="5" t="s">
        <v>2677</v>
      </c>
      <c r="D16" s="5"/>
      <c r="E16" s="1838">
        <f>'Sch 7 Stmt of Fin. Pos.'!D21</f>
        <v>0</v>
      </c>
      <c r="F16" s="1838">
        <f>'Sch 7 Stmt of Fin. Pos.'!E21</f>
        <v>0</v>
      </c>
      <c r="G16" s="1839"/>
      <c r="H16" s="114"/>
      <c r="I16" s="1842"/>
    </row>
    <row r="17" spans="1:15">
      <c r="A17" s="5"/>
      <c r="B17" s="1836">
        <v>1.5</v>
      </c>
      <c r="C17" s="5" t="s">
        <v>658</v>
      </c>
      <c r="D17" s="5"/>
      <c r="E17" s="1838">
        <f>'Sch 7 Stmt of Fin. Pos.'!D22</f>
        <v>0</v>
      </c>
      <c r="F17" s="1838">
        <f>'Sch 7 Stmt of Fin. Pos.'!E22</f>
        <v>0</v>
      </c>
      <c r="G17" s="1839"/>
      <c r="H17" s="114"/>
      <c r="I17" s="1842"/>
    </row>
    <row r="18" spans="1:15">
      <c r="A18" s="5"/>
      <c r="B18" s="1836">
        <v>1.6</v>
      </c>
      <c r="C18" s="2198" t="s">
        <v>2678</v>
      </c>
      <c r="D18" s="5"/>
      <c r="E18" s="1838">
        <f>SUM(E13:E17)</f>
        <v>0</v>
      </c>
      <c r="F18" s="1838">
        <f>SUM(F13:F17)</f>
        <v>0</v>
      </c>
      <c r="G18" s="1839"/>
      <c r="H18" s="114"/>
      <c r="I18" s="1842"/>
    </row>
    <row r="19" spans="1:15">
      <c r="A19" s="5"/>
      <c r="B19" s="383"/>
      <c r="C19" s="5"/>
      <c r="D19" s="5"/>
      <c r="E19" s="1843"/>
      <c r="F19" s="1843"/>
      <c r="G19" s="1843"/>
      <c r="H19" s="114"/>
      <c r="I19" s="1842"/>
    </row>
    <row r="20" spans="1:15">
      <c r="A20" s="5"/>
      <c r="B20" s="383">
        <v>2</v>
      </c>
      <c r="C20" s="2198" t="s">
        <v>2679</v>
      </c>
      <c r="D20" s="1844"/>
      <c r="E20" s="1843"/>
      <c r="F20" s="1843"/>
      <c r="G20" s="1843"/>
      <c r="H20" s="114"/>
      <c r="I20" s="1842"/>
    </row>
    <row r="21" spans="1:15">
      <c r="A21" s="5"/>
      <c r="B21" s="383">
        <v>2.1</v>
      </c>
      <c r="C21" s="5" t="s">
        <v>2680</v>
      </c>
      <c r="D21" s="5"/>
      <c r="E21" s="1838">
        <f>'Sch 7 Stmt of Fin. Pos.'!D26</f>
        <v>0</v>
      </c>
      <c r="F21" s="1838">
        <f>'Sch 7 Stmt of Fin. Pos.'!E26</f>
        <v>0</v>
      </c>
      <c r="G21" s="1839"/>
      <c r="H21" s="114"/>
      <c r="I21" s="1842"/>
    </row>
    <row r="22" spans="1:15">
      <c r="A22" s="5"/>
      <c r="B22" s="380">
        <v>2.2000000000000002</v>
      </c>
      <c r="C22" s="5" t="s">
        <v>2681</v>
      </c>
      <c r="D22" s="5"/>
      <c r="E22" s="1838">
        <f>'Sch 7 Stmt of Fin. Pos.'!D28+'Sch 7 Stmt of Fin. Pos.'!D29+'Sch 7 Stmt of Fin. Pos.'!D30+'Sch 7 Stmt of Fin. Pos.'!D31+'Sch 7 Stmt of Fin. Pos.'!D32+'Sch 7 Stmt of Fin. Pos.'!D33</f>
        <v>0</v>
      </c>
      <c r="F22" s="1838">
        <f>'Sch 7 Stmt of Fin. Pos.'!E28+'Sch 7 Stmt of Fin. Pos.'!E29+'Sch 7 Stmt of Fin. Pos.'!E30+'Sch 7 Stmt of Fin. Pos.'!E31+'Sch 7 Stmt of Fin. Pos.'!E32+'Sch 7 Stmt of Fin. Pos.'!E33</f>
        <v>0</v>
      </c>
      <c r="G22" s="1839"/>
      <c r="H22" s="114"/>
      <c r="I22" s="1842"/>
    </row>
    <row r="23" spans="1:15">
      <c r="A23" s="5"/>
      <c r="B23" s="380">
        <v>2.2999999999999998</v>
      </c>
      <c r="C23" s="5" t="s">
        <v>658</v>
      </c>
      <c r="D23" s="5"/>
      <c r="E23" s="1838">
        <f>'Sch 7 Stmt of Fin. Pos.'!D34</f>
        <v>0</v>
      </c>
      <c r="F23" s="1838">
        <f>'Sch 7 Stmt of Fin. Pos.'!E34</f>
        <v>0</v>
      </c>
      <c r="G23" s="1839"/>
      <c r="H23" s="114" t="s">
        <v>805</v>
      </c>
      <c r="I23" s="1842"/>
    </row>
    <row r="24" spans="1:15">
      <c r="A24" s="5"/>
      <c r="B24" s="380">
        <v>2.4</v>
      </c>
      <c r="C24" s="5" t="s">
        <v>2682</v>
      </c>
      <c r="D24" s="5"/>
      <c r="E24" s="1838">
        <f>'Sch 7 Stmt of Fin. Pos.'!D41</f>
        <v>0</v>
      </c>
      <c r="F24" s="1838">
        <f>'Sch 7 Stmt of Fin. Pos.'!E41</f>
        <v>0</v>
      </c>
      <c r="G24" s="1839"/>
      <c r="H24" s="114"/>
      <c r="I24" s="1842"/>
      <c r="J24" s="263"/>
    </row>
    <row r="25" spans="1:15">
      <c r="A25" s="5"/>
      <c r="B25" s="380">
        <v>2.5</v>
      </c>
      <c r="C25" s="5" t="s">
        <v>2683</v>
      </c>
      <c r="D25" s="5"/>
      <c r="E25" s="1838">
        <f>'Sch 7 Stmt of Fin. Pos.'!D42</f>
        <v>0</v>
      </c>
      <c r="F25" s="1838">
        <f>'Sch 7 Stmt of Fin. Pos.'!E42</f>
        <v>0</v>
      </c>
      <c r="G25" s="1839"/>
      <c r="H25" s="114" t="s">
        <v>2684</v>
      </c>
      <c r="I25" s="1842"/>
      <c r="M25" s="1845"/>
    </row>
    <row r="26" spans="1:15">
      <c r="A26" s="5"/>
      <c r="B26" s="380">
        <v>2.6</v>
      </c>
      <c r="C26" s="5" t="s">
        <v>2685</v>
      </c>
      <c r="D26" s="5"/>
      <c r="E26" s="1838">
        <f>'Sch 7 Stmt of Fin. Pos.'!D43</f>
        <v>0</v>
      </c>
      <c r="F26" s="1838">
        <f>'Sch 7 Stmt of Fin. Pos.'!E43</f>
        <v>0</v>
      </c>
      <c r="G26" s="1839"/>
      <c r="H26" s="114"/>
      <c r="I26" s="1842"/>
      <c r="M26" s="1845"/>
    </row>
    <row r="27" spans="1:15">
      <c r="A27" s="5"/>
      <c r="B27" s="380">
        <v>2.7</v>
      </c>
      <c r="C27" s="2198" t="s">
        <v>2686</v>
      </c>
      <c r="D27" s="5"/>
      <c r="E27" s="1838">
        <f>SUM(E21:E26)</f>
        <v>0</v>
      </c>
      <c r="F27" s="1838">
        <f>SUM(F21:F26)</f>
        <v>0</v>
      </c>
      <c r="G27" s="1839"/>
      <c r="H27" s="114"/>
      <c r="I27" s="1842"/>
    </row>
    <row r="28" spans="1:15">
      <c r="A28" s="5"/>
      <c r="B28" s="383"/>
      <c r="C28" s="5"/>
      <c r="D28" s="5"/>
      <c r="E28" s="1846"/>
      <c r="F28" s="1846"/>
      <c r="G28" s="1846"/>
      <c r="H28" s="114"/>
      <c r="I28" s="1842"/>
    </row>
    <row r="29" spans="1:15">
      <c r="A29" s="5"/>
      <c r="B29" s="383">
        <v>3</v>
      </c>
      <c r="C29" s="2198" t="s">
        <v>2687</v>
      </c>
      <c r="D29" s="5"/>
      <c r="E29" s="1838">
        <f>E18-E27</f>
        <v>0</v>
      </c>
      <c r="F29" s="1838">
        <f>F18-F27</f>
        <v>0</v>
      </c>
      <c r="G29" s="1839"/>
      <c r="H29" s="114"/>
      <c r="I29" s="1842"/>
    </row>
    <row r="30" spans="1:15">
      <c r="A30" s="5"/>
      <c r="B30" s="383"/>
      <c r="C30" s="2198"/>
      <c r="D30" s="5"/>
      <c r="E30" s="1839"/>
      <c r="F30" s="1839"/>
      <c r="G30" s="1839"/>
      <c r="H30" s="114"/>
      <c r="I30" s="1842"/>
    </row>
    <row r="31" spans="1:15">
      <c r="A31" s="5"/>
      <c r="B31" s="383">
        <v>4</v>
      </c>
      <c r="C31" s="2198" t="s">
        <v>2688</v>
      </c>
      <c r="D31" s="5"/>
      <c r="E31" s="1846"/>
      <c r="F31" s="1846"/>
      <c r="G31" s="1846"/>
      <c r="H31" s="114"/>
      <c r="I31" s="1842"/>
    </row>
    <row r="32" spans="1:15">
      <c r="A32" s="5"/>
      <c r="B32" s="383">
        <v>4.0999999999999996</v>
      </c>
      <c r="C32" s="5" t="s">
        <v>2689</v>
      </c>
      <c r="D32" s="5"/>
      <c r="E32" s="1838">
        <f>'Sch 7 Stmt of Fin. Pos.'!D49</f>
        <v>0</v>
      </c>
      <c r="F32" s="1838">
        <f>'Sch 7 Stmt of Fin. Pos.'!E49</f>
        <v>0</v>
      </c>
      <c r="G32" s="1839"/>
      <c r="H32" s="114"/>
      <c r="I32" s="1842"/>
      <c r="O32" s="1848"/>
    </row>
    <row r="33" spans="1:9">
      <c r="A33" s="5"/>
      <c r="B33" s="383">
        <v>4.2</v>
      </c>
      <c r="C33" s="5" t="s">
        <v>2690</v>
      </c>
      <c r="D33" s="5"/>
      <c r="E33" s="1838">
        <f>'Sch 7 Stmt of Fin. Pos.'!D50</f>
        <v>0</v>
      </c>
      <c r="F33" s="1838">
        <f>'Sch 7 Stmt of Fin. Pos.'!E50</f>
        <v>0</v>
      </c>
      <c r="G33" s="1839"/>
      <c r="H33" s="114"/>
      <c r="I33" s="1842"/>
    </row>
    <row r="34" spans="1:9">
      <c r="A34" s="5"/>
      <c r="B34" s="1836">
        <v>4.3</v>
      </c>
      <c r="C34" s="1840" t="s">
        <v>2691</v>
      </c>
      <c r="D34" s="1841"/>
      <c r="E34" s="1838">
        <f>'Sch 7 Stmt of Fin. Pos.'!D51</f>
        <v>0</v>
      </c>
      <c r="F34" s="1838">
        <f>'Sch 7 Stmt of Fin. Pos.'!E51</f>
        <v>0</v>
      </c>
      <c r="G34" s="1839"/>
      <c r="H34" s="114"/>
      <c r="I34" s="1842"/>
    </row>
    <row r="35" spans="1:9">
      <c r="A35" s="5"/>
      <c r="B35" s="380">
        <v>4.4000000000000004</v>
      </c>
      <c r="C35" s="2198" t="s">
        <v>2692</v>
      </c>
      <c r="D35" s="5"/>
      <c r="E35" s="1838">
        <f>SUM(E32:E34)</f>
        <v>0</v>
      </c>
      <c r="F35" s="1838">
        <f>SUM(F32:F34)</f>
        <v>0</v>
      </c>
      <c r="G35" s="1839"/>
      <c r="H35" s="5"/>
    </row>
    <row r="36" spans="1:9">
      <c r="A36" s="5"/>
      <c r="B36" s="1849"/>
      <c r="C36" s="1850"/>
      <c r="D36" s="1850"/>
      <c r="E36" s="1851"/>
      <c r="F36" s="1851"/>
      <c r="G36" s="1851"/>
      <c r="H36" s="5"/>
    </row>
    <row r="37" spans="1:9">
      <c r="A37" s="5"/>
      <c r="B37" s="1836">
        <v>5</v>
      </c>
      <c r="C37" s="1847" t="s">
        <v>2693</v>
      </c>
      <c r="D37" s="1847"/>
      <c r="E37" s="1838">
        <f>E29+E35</f>
        <v>0</v>
      </c>
      <c r="F37" s="1838">
        <f>F29+F35</f>
        <v>0</v>
      </c>
      <c r="G37" s="1839"/>
      <c r="H37" s="5"/>
    </row>
    <row r="38" spans="1:9" ht="12.75" customHeight="1">
      <c r="A38" s="5"/>
      <c r="B38" s="383"/>
      <c r="C38" s="5"/>
      <c r="D38" s="5"/>
      <c r="E38" s="1830"/>
      <c r="F38" s="1830"/>
      <c r="G38" s="1830"/>
      <c r="H38" s="5"/>
    </row>
    <row r="39" spans="1:9">
      <c r="A39" s="5"/>
      <c r="B39" s="382" t="s">
        <v>2694</v>
      </c>
      <c r="C39" s="5"/>
      <c r="D39" s="5"/>
      <c r="E39" s="1830"/>
      <c r="F39" s="1830"/>
      <c r="G39" s="1830"/>
      <c r="H39" s="5"/>
    </row>
    <row r="40" spans="1:9">
      <c r="A40" s="5"/>
      <c r="B40" s="383"/>
      <c r="C40" s="5"/>
      <c r="D40" s="5"/>
      <c r="E40" s="1830"/>
      <c r="F40" s="1830"/>
      <c r="G40" s="1830"/>
      <c r="H40" s="5"/>
    </row>
    <row r="41" spans="1:9">
      <c r="A41" s="5"/>
      <c r="B41" s="383" t="s">
        <v>2695</v>
      </c>
      <c r="C41" s="5"/>
      <c r="D41" s="5"/>
      <c r="E41" s="1852" t="s">
        <v>2696</v>
      </c>
      <c r="F41" s="1830"/>
      <c r="G41" s="1830"/>
      <c r="H41" s="5"/>
    </row>
    <row r="42" spans="1:9">
      <c r="A42" s="5"/>
      <c r="B42" s="383"/>
      <c r="C42" s="5"/>
      <c r="D42" s="5"/>
      <c r="E42" s="1830"/>
      <c r="F42" s="1830"/>
      <c r="G42" s="1830"/>
      <c r="H42" s="5"/>
    </row>
    <row r="43" spans="1:9">
      <c r="A43" s="5"/>
      <c r="B43" s="383"/>
      <c r="C43" s="5"/>
      <c r="D43" s="5"/>
      <c r="E43" s="1830"/>
      <c r="F43" s="1830"/>
      <c r="G43" s="1830"/>
      <c r="H43" s="5"/>
    </row>
    <row r="44" spans="1:9">
      <c r="A44" s="114" t="s">
        <v>1237</v>
      </c>
      <c r="B44" s="114"/>
      <c r="C44" s="114"/>
      <c r="D44" s="5"/>
      <c r="E44" s="1830"/>
      <c r="F44" s="1830"/>
      <c r="G44" s="1830"/>
      <c r="H44" s="5"/>
    </row>
    <row r="45" spans="1:9">
      <c r="A45" s="114"/>
      <c r="B45" s="114"/>
      <c r="C45" s="114"/>
      <c r="D45" s="5"/>
      <c r="E45" s="1830"/>
      <c r="F45" s="1830"/>
      <c r="G45" s="1830"/>
      <c r="H45" s="5"/>
    </row>
    <row r="46" spans="1:9">
      <c r="A46" s="114"/>
      <c r="B46" s="114"/>
      <c r="C46" s="114"/>
      <c r="D46" s="5"/>
      <c r="E46" s="1830"/>
      <c r="F46" s="1830"/>
      <c r="G46" s="1830"/>
      <c r="H46" s="5"/>
    </row>
    <row r="47" spans="1:9">
      <c r="A47" s="114" t="s">
        <v>2697</v>
      </c>
      <c r="B47" s="114" t="s">
        <v>2698</v>
      </c>
      <c r="C47" s="114"/>
      <c r="D47" s="5"/>
      <c r="E47" s="1830"/>
      <c r="F47" s="1830"/>
      <c r="G47" s="1830"/>
      <c r="H47" s="5"/>
    </row>
    <row r="48" spans="1:9"/>
  </sheetData>
  <sheetProtection password="C797" sheet="1" objects="1" scenarios="1"/>
  <mergeCells count="2">
    <mergeCell ref="D1:F1"/>
    <mergeCell ref="D2:F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60"/>
  <sheetViews>
    <sheetView zoomScale="75" zoomScaleNormal="75" workbookViewId="0">
      <selection activeCell="H25" sqref="H25"/>
    </sheetView>
  </sheetViews>
  <sheetFormatPr defaultColWidth="0" defaultRowHeight="0" customHeight="1" zeroHeight="1"/>
  <cols>
    <col min="1" max="1" width="7.44140625" style="814" customWidth="1"/>
    <col min="2" max="2" width="78.109375" style="814" hidden="1" customWidth="1"/>
    <col min="3" max="3" width="60" style="814" customWidth="1"/>
    <col min="4" max="7" width="12.6640625" style="814" customWidth="1"/>
    <col min="8" max="8" width="15" style="814" customWidth="1"/>
    <col min="9" max="9" width="9.109375" style="814" customWidth="1"/>
    <col min="10" max="16384" width="0" style="710" hidden="1"/>
  </cols>
  <sheetData>
    <row r="1" spans="1:9" ht="12.75" customHeight="1" thickBot="1">
      <c r="A1" s="43"/>
      <c r="B1" s="43"/>
      <c r="C1" s="43"/>
      <c r="D1" s="43"/>
      <c r="E1" s="43"/>
      <c r="F1" s="43"/>
      <c r="G1" s="43"/>
      <c r="H1" s="43"/>
      <c r="I1" s="43"/>
    </row>
    <row r="2" spans="1:9" s="1078" customFormat="1" ht="15.6" thickBot="1">
      <c r="A2" s="78"/>
      <c r="B2" s="78"/>
      <c r="C2" s="78"/>
      <c r="D2" s="78"/>
      <c r="E2" s="1318" t="s">
        <v>166</v>
      </c>
      <c r="F2" s="1047"/>
      <c r="G2" s="1023" t="str">
        <f>'1 Summary'!G2</f>
        <v/>
      </c>
      <c r="H2" s="1319"/>
      <c r="I2" s="1320"/>
    </row>
    <row r="3" spans="1:9" s="1078" customFormat="1" ht="16.2" thickBot="1">
      <c r="A3" s="28" t="s">
        <v>637</v>
      </c>
      <c r="B3" s="102"/>
      <c r="C3" s="78"/>
      <c r="D3" s="78"/>
      <c r="E3" s="1318" t="s">
        <v>165</v>
      </c>
      <c r="F3" s="1047"/>
      <c r="G3" s="911">
        <f>'1 Summary'!G3</f>
        <v>0</v>
      </c>
      <c r="H3" s="1321"/>
      <c r="I3" s="1322"/>
    </row>
    <row r="4" spans="1:9" s="1078" customFormat="1" ht="15.6">
      <c r="A4" s="102"/>
      <c r="B4" s="102"/>
      <c r="C4" s="78"/>
      <c r="D4" s="1047"/>
      <c r="E4" s="1047"/>
      <c r="F4" s="1047"/>
      <c r="G4" s="1047"/>
      <c r="H4" s="1047"/>
      <c r="I4" s="1047"/>
    </row>
    <row r="5" spans="1:9" s="1078" customFormat="1" ht="15.6">
      <c r="A5" s="28" t="s">
        <v>1827</v>
      </c>
      <c r="B5" s="28"/>
      <c r="C5" s="28"/>
      <c r="D5" s="218"/>
      <c r="E5" s="218"/>
      <c r="F5" s="218"/>
      <c r="G5" s="218"/>
      <c r="H5" s="1047"/>
      <c r="I5" s="1047"/>
    </row>
    <row r="6" spans="1:9" s="1078" customFormat="1" ht="15.6">
      <c r="A6" s="28"/>
      <c r="B6" s="28" t="s">
        <v>1490</v>
      </c>
      <c r="C6" s="28"/>
      <c r="D6" s="218"/>
      <c r="E6" s="218"/>
      <c r="F6" s="218"/>
      <c r="G6" s="218"/>
      <c r="H6" s="218"/>
      <c r="I6" s="218"/>
    </row>
    <row r="7" spans="1:9" s="1078" customFormat="1" ht="15.6">
      <c r="A7" s="28"/>
      <c r="B7" s="28"/>
      <c r="C7" s="28"/>
      <c r="D7" s="218"/>
      <c r="E7" s="218"/>
      <c r="F7" s="218"/>
      <c r="G7" s="218"/>
      <c r="H7" s="218"/>
      <c r="I7" s="218"/>
    </row>
    <row r="8" spans="1:9" s="1078" customFormat="1" ht="15.6">
      <c r="A8" s="28"/>
      <c r="B8" s="28"/>
      <c r="C8" s="28"/>
      <c r="D8" s="2355" t="s">
        <v>570</v>
      </c>
      <c r="E8" s="1323"/>
      <c r="F8" s="2355" t="s">
        <v>1077</v>
      </c>
      <c r="G8" s="218"/>
      <c r="H8" s="2355" t="s">
        <v>1036</v>
      </c>
      <c r="I8" s="218"/>
    </row>
    <row r="9" spans="1:9" s="1078" customFormat="1" ht="15.6">
      <c r="A9" s="28"/>
      <c r="B9" s="28"/>
      <c r="C9" s="28"/>
      <c r="D9" s="2355"/>
      <c r="E9" s="1323"/>
      <c r="F9" s="2355"/>
      <c r="G9" s="218"/>
      <c r="H9" s="2355"/>
      <c r="I9" s="218"/>
    </row>
    <row r="10" spans="1:9" s="1078" customFormat="1" ht="15.6">
      <c r="A10" s="102" t="s">
        <v>805</v>
      </c>
      <c r="B10" s="28" t="s">
        <v>2634</v>
      </c>
      <c r="C10" s="28" t="s">
        <v>493</v>
      </c>
      <c r="D10" s="218"/>
      <c r="E10" s="218"/>
      <c r="F10" s="218"/>
      <c r="G10" s="218"/>
      <c r="H10" s="1155"/>
      <c r="I10" s="1155"/>
    </row>
    <row r="11" spans="1:9" s="1078" customFormat="1" ht="15.6">
      <c r="A11" s="102"/>
      <c r="B11" s="28" t="s">
        <v>2634</v>
      </c>
      <c r="C11" s="28"/>
      <c r="D11" s="1047"/>
      <c r="E11" s="1047"/>
      <c r="F11" s="1047"/>
      <c r="G11" s="1047"/>
      <c r="H11" s="1324"/>
      <c r="I11" s="222"/>
    </row>
    <row r="12" spans="1:9" s="1078" customFormat="1" ht="15.6">
      <c r="A12" s="102" t="s">
        <v>1600</v>
      </c>
      <c r="B12" s="28"/>
      <c r="C12" s="403" t="s">
        <v>2338</v>
      </c>
      <c r="D12" s="1325">
        <f>ROUND('Sch 13 Enrolment'!H21+'Sch 13 Enrolment'!H22+'Sch 13 Enrolment'!M21+'Sch 13 Enrolment'!M22+'Sch 13 Enrolment'!P21+'Sch 13 Enrolment'!P22+'Sch 13 Enrolment'!U21+'Sch 13 Enrolment'!U22+'Sch 13 Enrolment'!H32+'Sch 13 Enrolment'!H33+'Sch 13 Enrolment'!M32+'Sch 13 Enrolment'!M33+'Sch 13 Enrolment'!P32+'Sch 13 Enrolment'!P33+'Sch 13 Enrolment'!U32+'Sch 13 Enrolment'!U33,2)*0.5</f>
        <v>0</v>
      </c>
      <c r="E12" s="1326" t="s">
        <v>2131</v>
      </c>
      <c r="F12" s="1327">
        <f>+'GSN Benchmarks'!B11</f>
        <v>6037.2</v>
      </c>
      <c r="G12" s="107" t="s">
        <v>2132</v>
      </c>
      <c r="H12" s="1328">
        <f>ROUND(D12*F12,0)</f>
        <v>0</v>
      </c>
      <c r="I12" s="1122" t="str">
        <f>+A12</f>
        <v>1.1.1</v>
      </c>
    </row>
    <row r="13" spans="1:9" s="1078" customFormat="1" ht="15.6">
      <c r="A13" s="102"/>
      <c r="B13" s="28"/>
      <c r="C13" s="403"/>
      <c r="D13" s="1326"/>
      <c r="E13" s="1326"/>
      <c r="F13" s="1217"/>
      <c r="G13" s="218"/>
      <c r="H13" s="1329"/>
      <c r="I13" s="1122"/>
    </row>
    <row r="14" spans="1:9" s="1078" customFormat="1" ht="15.6">
      <c r="A14" s="102" t="s">
        <v>1601</v>
      </c>
      <c r="B14" s="28"/>
      <c r="C14" s="403" t="s">
        <v>2339</v>
      </c>
      <c r="D14" s="1325">
        <f>ROUND('Sch 13 Enrolment'!H23+'Sch 13 Enrolment'!M23+'Sch 13 Enrolment'!P23+'Sch 13 Enrolment'!U23+'Sch 13 Enrolment'!H34+'Sch 13 Enrolment'!M34+'Sch 13 Enrolment'!P34+'Sch 13 Enrolment'!U34,2)*0.5</f>
        <v>0</v>
      </c>
      <c r="E14" s="1326" t="s">
        <v>2131</v>
      </c>
      <c r="F14" s="1327">
        <f>+'GSN Benchmarks'!B12</f>
        <v>5518.24</v>
      </c>
      <c r="G14" s="107" t="s">
        <v>2132</v>
      </c>
      <c r="H14" s="1328">
        <f>ROUND(D14*F14,0)</f>
        <v>0</v>
      </c>
      <c r="I14" s="1122" t="str">
        <f>+A14</f>
        <v>1.1.2</v>
      </c>
    </row>
    <row r="15" spans="1:9" s="1078" customFormat="1" ht="15.6">
      <c r="A15" s="102"/>
      <c r="B15" s="28"/>
      <c r="C15" s="403"/>
      <c r="D15" s="1330"/>
      <c r="E15" s="1330"/>
      <c r="F15" s="218"/>
      <c r="G15" s="78"/>
      <c r="H15" s="1329"/>
      <c r="I15" s="222"/>
    </row>
    <row r="16" spans="1:9" s="1078" customFormat="1" ht="15.6">
      <c r="A16" s="102" t="s">
        <v>805</v>
      </c>
      <c r="B16" s="28"/>
      <c r="C16" s="28" t="s">
        <v>494</v>
      </c>
      <c r="D16" s="1330"/>
      <c r="E16" s="1330"/>
      <c r="F16" s="218"/>
      <c r="G16" s="78"/>
      <c r="H16" s="1329"/>
      <c r="I16" s="1122" t="s">
        <v>805</v>
      </c>
    </row>
    <row r="17" spans="1:9" s="1078" customFormat="1" ht="15.6">
      <c r="A17" s="102"/>
      <c r="B17" s="28"/>
      <c r="C17" s="403"/>
      <c r="D17" s="1331"/>
      <c r="E17" s="1330"/>
      <c r="F17" s="218"/>
      <c r="G17" s="78"/>
      <c r="H17" s="1329"/>
      <c r="I17" s="222"/>
    </row>
    <row r="18" spans="1:9" s="1078" customFormat="1" ht="15.6">
      <c r="A18" s="102" t="s">
        <v>836</v>
      </c>
      <c r="B18" s="28"/>
      <c r="C18" s="403" t="s">
        <v>495</v>
      </c>
      <c r="D18" s="1325">
        <f>'Sch 13 Enrolment'!T49+'Sch 13 Enrolment'!T52</f>
        <v>0</v>
      </c>
      <c r="E18" s="1330"/>
      <c r="F18" s="1327">
        <f>'GSN Benchmarks'!B14</f>
        <v>4596.4399999999996</v>
      </c>
      <c r="G18" s="78"/>
      <c r="H18" s="1328">
        <f>ROUND(D18*F18,0)</f>
        <v>0</v>
      </c>
      <c r="I18" s="1122" t="s">
        <v>836</v>
      </c>
    </row>
    <row r="19" spans="1:9" s="1078" customFormat="1" ht="15.6">
      <c r="A19" s="102"/>
      <c r="B19" s="28"/>
      <c r="C19" s="1332"/>
      <c r="D19" s="1330"/>
      <c r="E19" s="1330"/>
      <c r="F19" s="218"/>
      <c r="G19" s="78"/>
      <c r="H19" s="1329"/>
      <c r="I19" s="222"/>
    </row>
    <row r="20" spans="1:9" s="1078" customFormat="1" ht="15.6">
      <c r="A20" s="102"/>
      <c r="B20" s="28"/>
      <c r="C20" s="1332"/>
      <c r="D20" s="1330"/>
      <c r="E20" s="1330"/>
      <c r="F20" s="218"/>
      <c r="G20" s="78"/>
      <c r="H20" s="1329"/>
      <c r="I20" s="222"/>
    </row>
    <row r="21" spans="1:9" s="1078" customFormat="1" ht="15.6">
      <c r="A21" s="102" t="s">
        <v>1874</v>
      </c>
      <c r="B21" s="28"/>
      <c r="C21" s="403" t="s">
        <v>496</v>
      </c>
      <c r="D21" s="1330"/>
      <c r="E21" s="1330"/>
      <c r="F21" s="218"/>
      <c r="G21" s="218"/>
      <c r="H21" s="1328">
        <f>+H12+H14+H18</f>
        <v>0</v>
      </c>
      <c r="I21" s="1122" t="s">
        <v>1874</v>
      </c>
    </row>
    <row r="22" spans="1:9" s="1078" customFormat="1" ht="15.6">
      <c r="A22" s="102"/>
      <c r="B22" s="28"/>
      <c r="C22" s="28"/>
      <c r="D22" s="28"/>
      <c r="E22" s="218"/>
      <c r="F22" s="218"/>
      <c r="G22" s="218"/>
      <c r="H22" s="1329"/>
      <c r="I22" s="222"/>
    </row>
    <row r="23" spans="1:9" s="1078" customFormat="1" ht="15.6">
      <c r="A23" s="102" t="s">
        <v>805</v>
      </c>
      <c r="B23" s="86"/>
      <c r="C23" s="28" t="s">
        <v>1661</v>
      </c>
      <c r="D23" s="78"/>
      <c r="E23" s="1047"/>
      <c r="F23" s="1047"/>
      <c r="G23" s="218"/>
      <c r="H23" s="1329"/>
      <c r="I23" s="222"/>
    </row>
    <row r="24" spans="1:9" s="1078" customFormat="1" ht="15.6">
      <c r="A24" s="102"/>
      <c r="B24" s="86"/>
      <c r="C24" s="28"/>
      <c r="D24" s="78"/>
      <c r="E24" s="1047"/>
      <c r="F24" s="1047"/>
      <c r="G24" s="218"/>
      <c r="H24" s="1329"/>
      <c r="I24" s="222"/>
    </row>
    <row r="25" spans="1:9" s="1078" customFormat="1" ht="15.6">
      <c r="A25" s="102" t="s">
        <v>1875</v>
      </c>
      <c r="B25" s="1333"/>
      <c r="C25" s="403" t="s">
        <v>630</v>
      </c>
      <c r="D25" s="1325">
        <f>+'Sch 13 Enrolment'!V64</f>
        <v>0</v>
      </c>
      <c r="E25" s="1326" t="s">
        <v>2131</v>
      </c>
      <c r="F25" s="1327">
        <f>'GSN Benchmarks'!B16</f>
        <v>5732.86</v>
      </c>
      <c r="G25" s="107" t="s">
        <v>2132</v>
      </c>
      <c r="H25" s="1328">
        <f>ROUND(D25*F25,0)</f>
        <v>0</v>
      </c>
      <c r="I25" s="1122" t="str">
        <f>+A25</f>
        <v>1.1.5</v>
      </c>
    </row>
    <row r="26" spans="1:9" s="1078" customFormat="1" ht="15.6">
      <c r="A26" s="102"/>
      <c r="B26" s="1333"/>
      <c r="C26" s="403"/>
      <c r="D26" s="1326"/>
      <c r="E26" s="1326"/>
      <c r="F26" s="1217"/>
      <c r="G26" s="218"/>
      <c r="H26" s="1329"/>
      <c r="I26" s="1122"/>
    </row>
    <row r="27" spans="1:9" s="1078" customFormat="1" ht="15.6">
      <c r="A27" s="102" t="s">
        <v>497</v>
      </c>
      <c r="B27" s="1333"/>
      <c r="C27" s="403" t="s">
        <v>237</v>
      </c>
      <c r="D27" s="1047"/>
      <c r="E27" s="1047"/>
      <c r="F27" s="218"/>
      <c r="G27" s="340"/>
      <c r="H27" s="1328">
        <f>+H25</f>
        <v>0</v>
      </c>
      <c r="I27" s="1122" t="str">
        <f>+A27</f>
        <v>1.1.6</v>
      </c>
    </row>
    <row r="28" spans="1:9" s="1078" customFormat="1" ht="15.6">
      <c r="A28" s="102"/>
      <c r="B28" s="1333"/>
      <c r="C28" s="403"/>
      <c r="D28" s="1047"/>
      <c r="E28" s="1047"/>
      <c r="F28" s="218"/>
      <c r="G28" s="218"/>
      <c r="H28" s="1334"/>
      <c r="I28" s="218"/>
    </row>
    <row r="29" spans="1:9" s="1078" customFormat="1" ht="15.6">
      <c r="A29" s="102" t="s">
        <v>2036</v>
      </c>
      <c r="B29" s="1333"/>
      <c r="C29" s="28" t="s">
        <v>1285</v>
      </c>
      <c r="D29" s="1047"/>
      <c r="E29" s="1047"/>
      <c r="F29" s="218"/>
      <c r="G29" s="218"/>
      <c r="H29" s="1336">
        <f>H21+H27</f>
        <v>0</v>
      </c>
      <c r="I29" s="1122" t="str">
        <f>+A29</f>
        <v>1.1.7</v>
      </c>
    </row>
    <row r="30" spans="1:9" s="1078" customFormat="1" ht="15.6">
      <c r="A30" s="1335"/>
      <c r="B30" s="1333"/>
      <c r="C30" s="403" t="s">
        <v>2340</v>
      </c>
      <c r="D30" s="1047"/>
      <c r="E30" s="1047"/>
      <c r="F30" s="218"/>
      <c r="G30" s="218"/>
      <c r="H30" s="1334"/>
      <c r="I30" s="218"/>
    </row>
    <row r="31" spans="1:9" s="1078" customFormat="1" ht="15.6">
      <c r="A31" s="1335"/>
      <c r="B31" s="1333"/>
      <c r="C31" s="403"/>
      <c r="D31" s="1047"/>
      <c r="E31" s="1047"/>
      <c r="F31" s="218"/>
      <c r="G31" s="218"/>
      <c r="H31" s="1334"/>
      <c r="I31" s="218"/>
    </row>
    <row r="32" spans="1:9" ht="13.8">
      <c r="A32" s="670"/>
      <c r="B32" s="671"/>
      <c r="C32" s="84"/>
      <c r="D32" s="668"/>
      <c r="E32" s="668"/>
      <c r="F32" s="136"/>
      <c r="G32" s="136"/>
      <c r="H32" s="820"/>
      <c r="I32" s="136"/>
    </row>
    <row r="33" spans="1:9" ht="13.8">
      <c r="A33" s="670"/>
      <c r="B33" s="671"/>
      <c r="C33" s="84"/>
      <c r="D33" s="668"/>
      <c r="E33" s="668"/>
      <c r="F33" s="136"/>
      <c r="G33" s="136"/>
      <c r="H33" s="820"/>
      <c r="I33" s="136"/>
    </row>
    <row r="34" spans="1:9" ht="13.8">
      <c r="A34" s="670"/>
      <c r="B34" s="671"/>
      <c r="C34" s="84"/>
      <c r="D34" s="668"/>
      <c r="E34" s="668"/>
      <c r="F34" s="136"/>
      <c r="G34" s="136"/>
      <c r="H34" s="820"/>
      <c r="I34" s="136"/>
    </row>
    <row r="35" spans="1:9" ht="13.8">
      <c r="A35" s="670"/>
      <c r="B35" s="671"/>
      <c r="C35" s="136"/>
      <c r="D35" s="821"/>
      <c r="E35" s="821"/>
      <c r="F35" s="821"/>
      <c r="G35" s="136"/>
      <c r="H35" s="822"/>
      <c r="I35" s="823"/>
    </row>
    <row r="36" spans="1:9" ht="13.8" hidden="1">
      <c r="A36" s="710"/>
      <c r="B36" s="710"/>
      <c r="C36" s="710"/>
      <c r="D36" s="710"/>
      <c r="E36" s="710"/>
      <c r="F36" s="710"/>
      <c r="G36" s="710"/>
      <c r="H36" s="710"/>
      <c r="I36" s="710"/>
    </row>
    <row r="37" spans="1:9" ht="13.8" hidden="1">
      <c r="A37" s="710"/>
      <c r="B37" s="710"/>
      <c r="C37" s="710"/>
      <c r="D37" s="710"/>
      <c r="E37" s="710"/>
      <c r="F37" s="710"/>
      <c r="G37" s="710"/>
      <c r="H37" s="710"/>
      <c r="I37" s="710"/>
    </row>
    <row r="38" spans="1:9" ht="13.8" hidden="1">
      <c r="A38" s="710"/>
      <c r="B38" s="710"/>
      <c r="C38" s="710"/>
      <c r="D38" s="710"/>
      <c r="E38" s="710"/>
      <c r="F38" s="710"/>
      <c r="G38" s="710"/>
      <c r="H38" s="710"/>
      <c r="I38" s="710"/>
    </row>
    <row r="39" spans="1:9" ht="13.8" hidden="1">
      <c r="A39" s="710"/>
      <c r="B39" s="710"/>
      <c r="C39" s="710"/>
      <c r="D39" s="710"/>
      <c r="E39" s="710"/>
      <c r="F39" s="710"/>
      <c r="G39" s="710"/>
      <c r="H39" s="710"/>
      <c r="I39" s="710"/>
    </row>
    <row r="40" spans="1:9" ht="13.8" hidden="1">
      <c r="A40" s="710"/>
      <c r="B40" s="710"/>
      <c r="C40" s="710"/>
      <c r="D40" s="710"/>
      <c r="E40" s="710"/>
      <c r="F40" s="710"/>
      <c r="G40" s="710"/>
      <c r="H40" s="710"/>
      <c r="I40" s="710"/>
    </row>
    <row r="41" spans="1:9" ht="13.8" hidden="1">
      <c r="A41" s="710"/>
      <c r="B41" s="710"/>
      <c r="C41" s="710"/>
      <c r="D41" s="710"/>
      <c r="E41" s="710"/>
      <c r="F41" s="710"/>
      <c r="G41" s="710"/>
      <c r="H41" s="710"/>
      <c r="I41" s="710"/>
    </row>
    <row r="42" spans="1:9" ht="13.8" hidden="1">
      <c r="A42" s="710"/>
      <c r="B42" s="710"/>
      <c r="C42" s="710"/>
      <c r="D42" s="710"/>
      <c r="E42" s="710"/>
      <c r="F42" s="710"/>
      <c r="G42" s="710"/>
      <c r="H42" s="710"/>
      <c r="I42" s="710"/>
    </row>
    <row r="43" spans="1:9" ht="13.8" hidden="1">
      <c r="A43" s="710"/>
      <c r="B43" s="710"/>
      <c r="C43" s="710"/>
      <c r="D43" s="710"/>
      <c r="E43" s="710"/>
      <c r="F43" s="710"/>
      <c r="G43" s="710"/>
      <c r="H43" s="710"/>
      <c r="I43" s="710"/>
    </row>
    <row r="44" spans="1:9" ht="13.8" hidden="1">
      <c r="A44" s="710"/>
      <c r="B44" s="710"/>
      <c r="C44" s="710"/>
      <c r="D44" s="710"/>
      <c r="E44" s="710"/>
      <c r="F44" s="710"/>
      <c r="G44" s="710"/>
      <c r="H44" s="710"/>
      <c r="I44" s="710"/>
    </row>
    <row r="45" spans="1:9" ht="13.8" hidden="1">
      <c r="A45" s="710"/>
      <c r="B45" s="710"/>
      <c r="C45" s="710"/>
      <c r="D45" s="710"/>
      <c r="E45" s="710"/>
      <c r="F45" s="710"/>
      <c r="G45" s="710"/>
      <c r="H45" s="710"/>
      <c r="I45" s="710"/>
    </row>
    <row r="46" spans="1:9" ht="13.8" hidden="1">
      <c r="A46" s="710"/>
      <c r="B46" s="710"/>
      <c r="C46" s="710"/>
      <c r="D46" s="710"/>
      <c r="E46" s="710"/>
      <c r="F46" s="710"/>
      <c r="G46" s="710"/>
      <c r="H46" s="710"/>
      <c r="I46" s="710"/>
    </row>
    <row r="47" spans="1:9" ht="13.8" hidden="1">
      <c r="A47" s="710"/>
      <c r="B47" s="710"/>
      <c r="C47" s="710"/>
      <c r="D47" s="710"/>
      <c r="E47" s="710"/>
      <c r="F47" s="710"/>
      <c r="G47" s="710"/>
      <c r="H47" s="710"/>
      <c r="I47" s="710"/>
    </row>
    <row r="48" spans="1:9" ht="13.8" hidden="1">
      <c r="A48" s="710"/>
      <c r="B48" s="710"/>
      <c r="C48" s="710"/>
      <c r="D48" s="710"/>
      <c r="E48" s="710"/>
      <c r="F48" s="710"/>
      <c r="G48" s="710"/>
      <c r="H48" s="710"/>
      <c r="I48" s="710"/>
    </row>
    <row r="49" spans="1:9" ht="13.8" hidden="1">
      <c r="A49" s="710"/>
      <c r="B49" s="710"/>
      <c r="C49" s="710"/>
      <c r="D49" s="710"/>
      <c r="E49" s="710"/>
      <c r="F49" s="710"/>
      <c r="G49" s="710"/>
      <c r="H49" s="710"/>
      <c r="I49" s="710"/>
    </row>
    <row r="50" spans="1:9" ht="13.8" hidden="1">
      <c r="A50" s="710"/>
      <c r="B50" s="710"/>
      <c r="C50" s="710"/>
      <c r="D50" s="710"/>
      <c r="E50" s="710"/>
      <c r="F50" s="710"/>
      <c r="G50" s="710"/>
      <c r="H50" s="710"/>
      <c r="I50" s="710"/>
    </row>
    <row r="51" spans="1:9" ht="13.8" hidden="1">
      <c r="A51" s="710"/>
      <c r="B51" s="710"/>
      <c r="C51" s="710"/>
      <c r="D51" s="710"/>
      <c r="E51" s="710"/>
      <c r="F51" s="710"/>
      <c r="G51" s="710"/>
      <c r="H51" s="710"/>
      <c r="I51" s="710"/>
    </row>
    <row r="52" spans="1:9" ht="13.8" hidden="1">
      <c r="A52" s="710"/>
      <c r="B52" s="710"/>
      <c r="C52" s="710"/>
      <c r="D52" s="710"/>
      <c r="E52" s="710"/>
      <c r="F52" s="710"/>
      <c r="G52" s="710"/>
      <c r="H52" s="710"/>
      <c r="I52" s="710"/>
    </row>
    <row r="53" spans="1:9" ht="13.8" hidden="1">
      <c r="A53" s="710"/>
      <c r="B53" s="710"/>
      <c r="C53" s="710"/>
      <c r="D53" s="710"/>
      <c r="E53" s="710"/>
      <c r="F53" s="710"/>
      <c r="G53" s="710"/>
      <c r="H53" s="710"/>
      <c r="I53" s="710"/>
    </row>
    <row r="54" spans="1:9" ht="13.8" hidden="1">
      <c r="A54" s="710"/>
      <c r="B54" s="710"/>
      <c r="C54" s="710"/>
      <c r="D54" s="710"/>
      <c r="E54" s="710"/>
      <c r="F54" s="710"/>
      <c r="G54" s="710"/>
      <c r="H54" s="710"/>
      <c r="I54" s="710"/>
    </row>
    <row r="55" spans="1:9" ht="13.8" hidden="1">
      <c r="A55" s="710"/>
      <c r="B55" s="710"/>
      <c r="C55" s="710"/>
      <c r="D55" s="710"/>
      <c r="E55" s="710"/>
      <c r="F55" s="710"/>
      <c r="G55" s="710"/>
      <c r="H55" s="710"/>
      <c r="I55" s="710"/>
    </row>
    <row r="56" spans="1:9" ht="13.8" hidden="1">
      <c r="A56" s="710"/>
      <c r="B56" s="710"/>
      <c r="C56" s="710"/>
      <c r="D56" s="710"/>
      <c r="E56" s="710"/>
      <c r="F56" s="710"/>
      <c r="G56" s="710"/>
      <c r="H56" s="710"/>
      <c r="I56" s="710"/>
    </row>
    <row r="57" spans="1:9" ht="13.8" hidden="1">
      <c r="A57" s="710"/>
      <c r="B57" s="710"/>
      <c r="C57" s="710"/>
      <c r="D57" s="710"/>
      <c r="E57" s="710"/>
      <c r="F57" s="710"/>
      <c r="G57" s="710"/>
      <c r="H57" s="710"/>
      <c r="I57" s="710"/>
    </row>
    <row r="58" spans="1:9" ht="13.8" hidden="1">
      <c r="A58" s="710"/>
      <c r="B58" s="710"/>
      <c r="C58" s="710"/>
      <c r="D58" s="710"/>
      <c r="E58" s="710"/>
      <c r="F58" s="710"/>
      <c r="G58" s="710"/>
      <c r="H58" s="710"/>
      <c r="I58" s="710"/>
    </row>
    <row r="59" spans="1:9" ht="13.8" hidden="1">
      <c r="A59" s="710"/>
      <c r="B59" s="710"/>
      <c r="C59" s="710"/>
      <c r="D59" s="710"/>
      <c r="E59" s="710"/>
      <c r="F59" s="710"/>
      <c r="G59" s="710"/>
      <c r="H59" s="710"/>
      <c r="I59" s="710"/>
    </row>
    <row r="60" spans="1:9" ht="13.8" hidden="1">
      <c r="A60" s="710"/>
      <c r="B60" s="710"/>
      <c r="C60" s="710"/>
      <c r="D60" s="710"/>
      <c r="E60" s="710"/>
      <c r="F60" s="710"/>
      <c r="G60" s="710"/>
      <c r="H60" s="710"/>
      <c r="I60" s="710"/>
    </row>
    <row r="61" spans="1:9" ht="13.8" hidden="1">
      <c r="A61" s="710"/>
      <c r="B61" s="710"/>
      <c r="C61" s="710"/>
      <c r="D61" s="710"/>
      <c r="E61" s="710"/>
      <c r="F61" s="710"/>
      <c r="G61" s="710"/>
      <c r="H61" s="710"/>
      <c r="I61" s="710"/>
    </row>
    <row r="62" spans="1:9" ht="13.8" hidden="1">
      <c r="A62" s="710"/>
      <c r="B62" s="710"/>
      <c r="C62" s="710"/>
      <c r="D62" s="710"/>
      <c r="E62" s="710"/>
      <c r="F62" s="710"/>
      <c r="G62" s="710"/>
      <c r="H62" s="710"/>
      <c r="I62" s="710"/>
    </row>
    <row r="63" spans="1:9" ht="13.8" hidden="1">
      <c r="A63" s="710"/>
      <c r="B63" s="710"/>
      <c r="C63" s="710"/>
      <c r="D63" s="710"/>
      <c r="E63" s="710"/>
      <c r="F63" s="710"/>
      <c r="G63" s="710"/>
      <c r="H63" s="710"/>
      <c r="I63" s="710"/>
    </row>
    <row r="64" spans="1:9" ht="13.8" hidden="1">
      <c r="A64" s="710"/>
      <c r="B64" s="710"/>
      <c r="C64" s="710"/>
      <c r="D64" s="710"/>
      <c r="E64" s="710"/>
      <c r="F64" s="710"/>
      <c r="G64" s="710"/>
      <c r="H64" s="710"/>
      <c r="I64" s="710"/>
    </row>
    <row r="65" spans="1:9" ht="13.8" hidden="1">
      <c r="A65" s="710"/>
      <c r="B65" s="710"/>
      <c r="C65" s="710"/>
      <c r="D65" s="710"/>
      <c r="E65" s="710"/>
      <c r="F65" s="710"/>
      <c r="G65" s="710"/>
      <c r="H65" s="710"/>
      <c r="I65" s="710"/>
    </row>
    <row r="66" spans="1:9" ht="13.8" hidden="1">
      <c r="A66" s="710"/>
      <c r="B66" s="710"/>
      <c r="C66" s="710"/>
      <c r="D66" s="710"/>
      <c r="E66" s="710"/>
      <c r="F66" s="710"/>
      <c r="G66" s="710"/>
      <c r="H66" s="710"/>
      <c r="I66" s="710"/>
    </row>
    <row r="67" spans="1:9" ht="13.8" hidden="1">
      <c r="A67" s="710"/>
      <c r="B67" s="710"/>
      <c r="C67" s="710"/>
      <c r="D67" s="710"/>
      <c r="E67" s="710"/>
      <c r="F67" s="710"/>
      <c r="G67" s="710"/>
      <c r="H67" s="710"/>
      <c r="I67" s="710"/>
    </row>
    <row r="68" spans="1:9" ht="13.8" hidden="1">
      <c r="A68" s="710"/>
      <c r="B68" s="710"/>
      <c r="C68" s="710"/>
      <c r="D68" s="710"/>
      <c r="E68" s="710"/>
      <c r="F68" s="710"/>
      <c r="G68" s="710"/>
      <c r="H68" s="710"/>
      <c r="I68" s="710"/>
    </row>
    <row r="69" spans="1:9" ht="13.8" hidden="1">
      <c r="A69" s="710"/>
      <c r="B69" s="710"/>
      <c r="C69" s="710"/>
      <c r="D69" s="710"/>
      <c r="E69" s="710"/>
      <c r="F69" s="710"/>
      <c r="G69" s="710"/>
      <c r="H69" s="710"/>
      <c r="I69" s="710"/>
    </row>
    <row r="70" spans="1:9" ht="13.8" hidden="1">
      <c r="A70" s="710"/>
      <c r="B70" s="710"/>
      <c r="C70" s="710"/>
      <c r="D70" s="710"/>
      <c r="E70" s="710"/>
      <c r="F70" s="710"/>
      <c r="G70" s="710"/>
      <c r="H70" s="710"/>
      <c r="I70" s="710"/>
    </row>
    <row r="71" spans="1:9" ht="13.8" hidden="1">
      <c r="A71" s="710"/>
      <c r="B71" s="710"/>
      <c r="C71" s="710"/>
      <c r="D71" s="710"/>
      <c r="E71" s="710"/>
      <c r="F71" s="710"/>
      <c r="G71" s="710"/>
      <c r="H71" s="710"/>
      <c r="I71" s="710"/>
    </row>
    <row r="72" spans="1:9" ht="13.8" hidden="1">
      <c r="A72" s="710"/>
      <c r="B72" s="710"/>
      <c r="C72" s="710"/>
      <c r="D72" s="710"/>
      <c r="E72" s="710"/>
      <c r="F72" s="710"/>
      <c r="G72" s="710"/>
      <c r="H72" s="710"/>
      <c r="I72" s="710"/>
    </row>
    <row r="73" spans="1:9" ht="13.8" hidden="1">
      <c r="A73" s="710"/>
      <c r="B73" s="710"/>
      <c r="C73" s="710"/>
      <c r="D73" s="710"/>
      <c r="E73" s="710"/>
      <c r="F73" s="710"/>
      <c r="G73" s="710"/>
      <c r="H73" s="710"/>
      <c r="I73" s="710"/>
    </row>
    <row r="74" spans="1:9" ht="13.8" hidden="1">
      <c r="A74" s="710"/>
      <c r="B74" s="710"/>
      <c r="C74" s="710"/>
      <c r="D74" s="710"/>
      <c r="E74" s="710"/>
      <c r="F74" s="710"/>
      <c r="G74" s="710"/>
      <c r="H74" s="710"/>
      <c r="I74" s="710"/>
    </row>
    <row r="75" spans="1:9" ht="13.8" hidden="1">
      <c r="A75" s="710"/>
      <c r="B75" s="710"/>
      <c r="C75" s="710"/>
      <c r="D75" s="710"/>
      <c r="E75" s="710"/>
      <c r="F75" s="710"/>
      <c r="G75" s="710"/>
      <c r="H75" s="710"/>
      <c r="I75" s="710"/>
    </row>
    <row r="76" spans="1:9" ht="13.8" hidden="1">
      <c r="A76" s="710"/>
      <c r="B76" s="710"/>
      <c r="C76" s="710"/>
      <c r="D76" s="710"/>
      <c r="E76" s="710"/>
      <c r="F76" s="710"/>
      <c r="G76" s="710"/>
      <c r="H76" s="710"/>
      <c r="I76" s="710"/>
    </row>
    <row r="77" spans="1:9" ht="13.8" hidden="1">
      <c r="A77" s="710"/>
      <c r="B77" s="710"/>
      <c r="C77" s="710"/>
      <c r="D77" s="710"/>
      <c r="E77" s="710"/>
      <c r="F77" s="710"/>
      <c r="G77" s="710"/>
      <c r="H77" s="710"/>
      <c r="I77" s="710"/>
    </row>
    <row r="78" spans="1:9" ht="13.8" hidden="1">
      <c r="A78" s="710"/>
      <c r="B78" s="710"/>
      <c r="C78" s="710"/>
      <c r="D78" s="710"/>
      <c r="E78" s="710"/>
      <c r="F78" s="710"/>
      <c r="G78" s="710"/>
      <c r="H78" s="710"/>
      <c r="I78" s="710"/>
    </row>
    <row r="79" spans="1:9" ht="13.8" hidden="1">
      <c r="A79" s="710"/>
      <c r="B79" s="710"/>
      <c r="C79" s="710"/>
      <c r="D79" s="710"/>
      <c r="E79" s="710"/>
      <c r="F79" s="710"/>
      <c r="G79" s="710"/>
      <c r="H79" s="710"/>
      <c r="I79" s="710"/>
    </row>
    <row r="80" spans="1:9" ht="13.8" hidden="1">
      <c r="A80" s="710"/>
      <c r="B80" s="710"/>
      <c r="C80" s="710"/>
      <c r="D80" s="710"/>
      <c r="E80" s="710"/>
      <c r="F80" s="710"/>
      <c r="G80" s="710"/>
      <c r="H80" s="710"/>
      <c r="I80" s="710"/>
    </row>
    <row r="81" spans="1:9" ht="13.8" hidden="1">
      <c r="A81" s="710"/>
      <c r="B81" s="710"/>
      <c r="C81" s="710"/>
      <c r="D81" s="710"/>
      <c r="E81" s="710"/>
      <c r="F81" s="710"/>
      <c r="G81" s="710"/>
      <c r="H81" s="710"/>
      <c r="I81" s="710"/>
    </row>
    <row r="82" spans="1:9" ht="13.8" hidden="1">
      <c r="A82" s="710"/>
      <c r="B82" s="710"/>
      <c r="C82" s="710"/>
      <c r="D82" s="710"/>
      <c r="E82" s="710"/>
      <c r="F82" s="710"/>
      <c r="G82" s="710"/>
      <c r="H82" s="710"/>
      <c r="I82" s="710"/>
    </row>
    <row r="83" spans="1:9" ht="13.8" hidden="1">
      <c r="A83" s="710"/>
      <c r="B83" s="710"/>
      <c r="C83" s="710"/>
      <c r="D83" s="710"/>
      <c r="E83" s="710"/>
      <c r="F83" s="710"/>
      <c r="G83" s="710"/>
      <c r="H83" s="710"/>
      <c r="I83" s="710"/>
    </row>
    <row r="84" spans="1:9" ht="13.8" hidden="1">
      <c r="A84" s="710"/>
      <c r="B84" s="710"/>
      <c r="C84" s="710"/>
      <c r="D84" s="710"/>
      <c r="E84" s="710"/>
      <c r="F84" s="710"/>
      <c r="G84" s="710"/>
      <c r="H84" s="710"/>
      <c r="I84" s="710"/>
    </row>
    <row r="85" spans="1:9" ht="13.8" hidden="1">
      <c r="A85" s="710"/>
      <c r="B85" s="710"/>
      <c r="C85" s="710"/>
      <c r="D85" s="710"/>
      <c r="E85" s="710"/>
      <c r="F85" s="710"/>
      <c r="G85" s="710"/>
      <c r="H85" s="710"/>
      <c r="I85" s="710"/>
    </row>
    <row r="86" spans="1:9" ht="13.8" hidden="1">
      <c r="A86" s="710"/>
      <c r="B86" s="710"/>
      <c r="C86" s="710"/>
      <c r="D86" s="710"/>
      <c r="E86" s="710"/>
      <c r="F86" s="710"/>
      <c r="G86" s="710"/>
      <c r="H86" s="710"/>
      <c r="I86" s="710"/>
    </row>
    <row r="87" spans="1:9" ht="13.8" hidden="1">
      <c r="A87" s="710"/>
      <c r="B87" s="710"/>
      <c r="C87" s="710"/>
      <c r="D87" s="710"/>
      <c r="E87" s="710"/>
      <c r="F87" s="710"/>
      <c r="G87" s="710"/>
      <c r="H87" s="710"/>
      <c r="I87" s="710"/>
    </row>
    <row r="88" spans="1:9" ht="13.8" hidden="1">
      <c r="A88" s="710"/>
      <c r="B88" s="710"/>
      <c r="C88" s="710"/>
      <c r="D88" s="710"/>
      <c r="E88" s="710"/>
      <c r="F88" s="710"/>
      <c r="G88" s="710"/>
      <c r="H88" s="710"/>
      <c r="I88" s="710"/>
    </row>
    <row r="89" spans="1:9" ht="13.8" hidden="1">
      <c r="A89" s="710"/>
      <c r="B89" s="710"/>
      <c r="C89" s="710"/>
      <c r="D89" s="710"/>
      <c r="E89" s="710"/>
      <c r="F89" s="710"/>
      <c r="G89" s="710"/>
      <c r="H89" s="710"/>
      <c r="I89" s="710"/>
    </row>
    <row r="90" spans="1:9" ht="13.8" hidden="1">
      <c r="A90" s="710"/>
      <c r="B90" s="710"/>
      <c r="C90" s="710"/>
      <c r="D90" s="710"/>
      <c r="E90" s="710"/>
      <c r="F90" s="710"/>
      <c r="G90" s="710"/>
      <c r="H90" s="710"/>
      <c r="I90" s="710"/>
    </row>
    <row r="91" spans="1:9" ht="13.8" hidden="1">
      <c r="A91" s="710"/>
      <c r="B91" s="710"/>
      <c r="C91" s="710"/>
      <c r="D91" s="710"/>
      <c r="E91" s="710"/>
      <c r="F91" s="710"/>
      <c r="G91" s="710"/>
      <c r="H91" s="710"/>
      <c r="I91" s="710"/>
    </row>
    <row r="92" spans="1:9" ht="13.8" hidden="1">
      <c r="A92" s="710"/>
      <c r="B92" s="710"/>
      <c r="C92" s="710"/>
      <c r="D92" s="710"/>
      <c r="E92" s="710"/>
      <c r="F92" s="710"/>
      <c r="G92" s="710"/>
      <c r="H92" s="710"/>
      <c r="I92" s="710"/>
    </row>
    <row r="93" spans="1:9" ht="13.8" hidden="1">
      <c r="A93" s="710"/>
      <c r="B93" s="710"/>
      <c r="C93" s="710"/>
      <c r="D93" s="710"/>
      <c r="E93" s="710"/>
      <c r="F93" s="710"/>
      <c r="G93" s="710"/>
      <c r="H93" s="710"/>
      <c r="I93" s="710"/>
    </row>
    <row r="94" spans="1:9" ht="13.8" hidden="1">
      <c r="A94" s="710"/>
      <c r="B94" s="710"/>
      <c r="C94" s="710"/>
      <c r="D94" s="710"/>
      <c r="E94" s="710"/>
      <c r="F94" s="710"/>
      <c r="G94" s="710"/>
      <c r="H94" s="710"/>
      <c r="I94" s="710"/>
    </row>
    <row r="95" spans="1:9" ht="13.8" hidden="1">
      <c r="A95" s="710"/>
      <c r="B95" s="710"/>
      <c r="C95" s="710"/>
      <c r="D95" s="710"/>
      <c r="E95" s="710"/>
      <c r="F95" s="710"/>
      <c r="G95" s="710"/>
      <c r="H95" s="710"/>
      <c r="I95" s="710"/>
    </row>
    <row r="96" spans="1:9" ht="13.8" hidden="1">
      <c r="A96" s="710"/>
      <c r="B96" s="710"/>
      <c r="C96" s="710"/>
      <c r="D96" s="710"/>
      <c r="E96" s="710"/>
      <c r="F96" s="710"/>
      <c r="G96" s="710"/>
      <c r="H96" s="710"/>
      <c r="I96" s="710"/>
    </row>
    <row r="97" spans="1:9" ht="13.8" hidden="1">
      <c r="A97" s="710"/>
      <c r="B97" s="710"/>
      <c r="C97" s="710"/>
      <c r="D97" s="710"/>
      <c r="E97" s="710"/>
      <c r="F97" s="710"/>
      <c r="G97" s="710"/>
      <c r="H97" s="710"/>
      <c r="I97" s="710"/>
    </row>
    <row r="98" spans="1:9" ht="13.8" hidden="1">
      <c r="A98" s="710"/>
      <c r="B98" s="710"/>
      <c r="C98" s="710"/>
      <c r="D98" s="710"/>
      <c r="E98" s="710"/>
      <c r="F98" s="710"/>
      <c r="G98" s="710"/>
      <c r="H98" s="710"/>
      <c r="I98" s="710"/>
    </row>
    <row r="99" spans="1:9" ht="13.8" hidden="1">
      <c r="A99" s="710"/>
      <c r="B99" s="710"/>
      <c r="C99" s="710"/>
      <c r="D99" s="710"/>
      <c r="E99" s="710"/>
      <c r="F99" s="710"/>
      <c r="G99" s="710"/>
      <c r="H99" s="710"/>
      <c r="I99" s="710"/>
    </row>
    <row r="100" spans="1:9" ht="13.8" hidden="1">
      <c r="A100" s="710"/>
      <c r="B100" s="710"/>
      <c r="C100" s="710"/>
      <c r="D100" s="710"/>
      <c r="E100" s="710"/>
      <c r="F100" s="710"/>
      <c r="G100" s="710"/>
      <c r="H100" s="710"/>
      <c r="I100" s="710"/>
    </row>
    <row r="101" spans="1:9" ht="13.8" hidden="1">
      <c r="A101" s="710"/>
      <c r="B101" s="710"/>
      <c r="C101" s="710"/>
      <c r="D101" s="710"/>
      <c r="E101" s="710"/>
      <c r="F101" s="710"/>
      <c r="G101" s="710"/>
      <c r="H101" s="710"/>
      <c r="I101" s="710"/>
    </row>
    <row r="102" spans="1:9" ht="13.8" hidden="1">
      <c r="A102" s="710"/>
      <c r="B102" s="710"/>
      <c r="C102" s="710"/>
      <c r="D102" s="710"/>
      <c r="E102" s="710"/>
      <c r="F102" s="710"/>
      <c r="G102" s="710"/>
      <c r="H102" s="710"/>
      <c r="I102" s="710"/>
    </row>
    <row r="103" spans="1:9" ht="13.8" hidden="1">
      <c r="A103" s="710"/>
      <c r="B103" s="710"/>
      <c r="C103" s="710"/>
      <c r="D103" s="710"/>
      <c r="E103" s="710"/>
      <c r="F103" s="710"/>
      <c r="G103" s="710"/>
      <c r="H103" s="710"/>
      <c r="I103" s="710"/>
    </row>
    <row r="104" spans="1:9" ht="13.8" hidden="1">
      <c r="A104" s="710"/>
      <c r="B104" s="710"/>
      <c r="C104" s="710"/>
      <c r="D104" s="710"/>
      <c r="E104" s="710"/>
      <c r="F104" s="710"/>
      <c r="G104" s="710"/>
      <c r="H104" s="710"/>
      <c r="I104" s="710"/>
    </row>
    <row r="105" spans="1:9" ht="13.8" hidden="1">
      <c r="A105" s="710"/>
      <c r="B105" s="710"/>
      <c r="C105" s="710"/>
      <c r="D105" s="710"/>
      <c r="E105" s="710"/>
      <c r="F105" s="710"/>
      <c r="G105" s="710"/>
      <c r="H105" s="710"/>
      <c r="I105" s="710"/>
    </row>
    <row r="106" spans="1:9" ht="13.8" hidden="1">
      <c r="A106" s="710"/>
      <c r="B106" s="710"/>
      <c r="C106" s="710"/>
      <c r="D106" s="710"/>
      <c r="E106" s="710"/>
      <c r="F106" s="710"/>
      <c r="G106" s="710"/>
      <c r="H106" s="710"/>
      <c r="I106" s="710"/>
    </row>
    <row r="107" spans="1:9" ht="13.8" hidden="1">
      <c r="A107" s="710"/>
      <c r="B107" s="710"/>
      <c r="C107" s="710"/>
      <c r="D107" s="710"/>
      <c r="E107" s="710"/>
      <c r="F107" s="710"/>
      <c r="G107" s="710"/>
      <c r="H107" s="710"/>
      <c r="I107" s="710"/>
    </row>
    <row r="108" spans="1:9" ht="13.8" hidden="1">
      <c r="A108" s="710"/>
      <c r="B108" s="710"/>
      <c r="C108" s="710"/>
      <c r="D108" s="710"/>
      <c r="E108" s="710"/>
      <c r="F108" s="710"/>
      <c r="G108" s="710"/>
      <c r="H108" s="710"/>
      <c r="I108" s="710"/>
    </row>
    <row r="109" spans="1:9" ht="13.8" hidden="1">
      <c r="A109" s="710"/>
      <c r="B109" s="710"/>
      <c r="C109" s="710"/>
      <c r="D109" s="710"/>
      <c r="E109" s="710"/>
      <c r="F109" s="710"/>
      <c r="G109" s="710"/>
      <c r="H109" s="710"/>
      <c r="I109" s="710"/>
    </row>
    <row r="110" spans="1:9" ht="13.8" hidden="1">
      <c r="A110" s="710"/>
      <c r="B110" s="710"/>
      <c r="C110" s="710"/>
      <c r="D110" s="710"/>
      <c r="E110" s="710"/>
      <c r="F110" s="710"/>
      <c r="G110" s="710"/>
      <c r="H110" s="710"/>
      <c r="I110" s="710"/>
    </row>
    <row r="111" spans="1:9" ht="13.8" hidden="1">
      <c r="A111" s="710"/>
      <c r="B111" s="710"/>
      <c r="C111" s="710"/>
      <c r="D111" s="710"/>
      <c r="E111" s="710"/>
      <c r="F111" s="710"/>
      <c r="G111" s="710"/>
      <c r="H111" s="710"/>
      <c r="I111" s="710"/>
    </row>
    <row r="112" spans="1:9" ht="13.8" hidden="1">
      <c r="A112" s="710"/>
      <c r="B112" s="710"/>
      <c r="C112" s="710"/>
      <c r="D112" s="710"/>
      <c r="E112" s="710"/>
      <c r="F112" s="710"/>
      <c r="G112" s="710"/>
      <c r="H112" s="710"/>
      <c r="I112" s="710"/>
    </row>
    <row r="113" spans="1:9" ht="13.8" hidden="1">
      <c r="A113" s="710"/>
      <c r="B113" s="710"/>
      <c r="C113" s="710"/>
      <c r="D113" s="710"/>
      <c r="E113" s="710"/>
      <c r="F113" s="710"/>
      <c r="G113" s="710"/>
      <c r="H113" s="710"/>
      <c r="I113" s="710"/>
    </row>
    <row r="114" spans="1:9" ht="13.8" hidden="1">
      <c r="A114" s="710"/>
      <c r="B114" s="710"/>
      <c r="C114" s="710"/>
      <c r="D114" s="710"/>
      <c r="E114" s="710"/>
      <c r="F114" s="710"/>
      <c r="G114" s="710"/>
      <c r="H114" s="710"/>
      <c r="I114" s="710"/>
    </row>
    <row r="115" spans="1:9" ht="13.8" hidden="1">
      <c r="A115" s="710"/>
      <c r="B115" s="710"/>
      <c r="C115" s="710"/>
      <c r="D115" s="710"/>
      <c r="E115" s="710"/>
      <c r="F115" s="710"/>
      <c r="G115" s="710"/>
      <c r="H115" s="710"/>
      <c r="I115" s="710"/>
    </row>
    <row r="116" spans="1:9" ht="13.8" hidden="1">
      <c r="A116" s="710"/>
      <c r="B116" s="710"/>
      <c r="C116" s="710"/>
      <c r="D116" s="710"/>
      <c r="E116" s="710"/>
      <c r="F116" s="710"/>
      <c r="G116" s="710"/>
      <c r="H116" s="710"/>
      <c r="I116" s="710"/>
    </row>
    <row r="117" spans="1:9" ht="13.8" hidden="1">
      <c r="A117" s="710"/>
      <c r="B117" s="710"/>
      <c r="C117" s="710"/>
      <c r="D117" s="710"/>
      <c r="E117" s="710"/>
      <c r="F117" s="710"/>
      <c r="G117" s="710"/>
      <c r="H117" s="710"/>
      <c r="I117" s="710"/>
    </row>
    <row r="118" spans="1:9" ht="13.8" hidden="1">
      <c r="A118" s="710"/>
      <c r="B118" s="710"/>
      <c r="C118" s="710"/>
      <c r="D118" s="710"/>
      <c r="E118" s="710"/>
      <c r="F118" s="710"/>
      <c r="G118" s="710"/>
      <c r="H118" s="710"/>
      <c r="I118" s="710"/>
    </row>
    <row r="119" spans="1:9" ht="13.8" hidden="1">
      <c r="A119" s="710"/>
      <c r="B119" s="710"/>
      <c r="C119" s="710"/>
      <c r="D119" s="710"/>
      <c r="E119" s="710"/>
      <c r="F119" s="710"/>
      <c r="G119" s="710"/>
      <c r="H119" s="710"/>
      <c r="I119" s="710"/>
    </row>
    <row r="120" spans="1:9" ht="13.8" hidden="1">
      <c r="A120" s="710"/>
      <c r="B120" s="710"/>
      <c r="C120" s="710"/>
      <c r="D120" s="710"/>
      <c r="E120" s="710"/>
      <c r="F120" s="710"/>
      <c r="G120" s="710"/>
      <c r="H120" s="710"/>
      <c r="I120" s="710"/>
    </row>
    <row r="121" spans="1:9" ht="13.8" hidden="1">
      <c r="A121" s="710"/>
      <c r="B121" s="710"/>
      <c r="C121" s="710"/>
      <c r="D121" s="710"/>
      <c r="E121" s="710"/>
      <c r="F121" s="710"/>
      <c r="G121" s="710"/>
      <c r="H121" s="710"/>
      <c r="I121" s="710"/>
    </row>
    <row r="122" spans="1:9" ht="13.8" hidden="1">
      <c r="A122" s="710"/>
      <c r="B122" s="710"/>
      <c r="C122" s="710"/>
      <c r="D122" s="710"/>
      <c r="E122" s="710"/>
      <c r="F122" s="710"/>
      <c r="G122" s="710"/>
      <c r="H122" s="710"/>
      <c r="I122" s="710"/>
    </row>
    <row r="123" spans="1:9" ht="13.8" hidden="1">
      <c r="A123" s="710"/>
      <c r="B123" s="710"/>
      <c r="C123" s="710"/>
      <c r="D123" s="710"/>
      <c r="E123" s="710"/>
      <c r="F123" s="710"/>
      <c r="G123" s="710"/>
      <c r="H123" s="710"/>
      <c r="I123" s="710"/>
    </row>
    <row r="124" spans="1:9" ht="13.8" hidden="1">
      <c r="A124" s="710"/>
      <c r="B124" s="710"/>
      <c r="C124" s="710"/>
      <c r="D124" s="710"/>
      <c r="E124" s="710"/>
      <c r="F124" s="710"/>
      <c r="G124" s="710"/>
      <c r="H124" s="710"/>
      <c r="I124" s="710"/>
    </row>
    <row r="125" spans="1:9" ht="13.8" hidden="1">
      <c r="A125" s="710"/>
      <c r="B125" s="710"/>
      <c r="C125" s="710"/>
      <c r="D125" s="710"/>
      <c r="E125" s="710"/>
      <c r="F125" s="710"/>
      <c r="G125" s="710"/>
      <c r="H125" s="710"/>
      <c r="I125" s="710"/>
    </row>
    <row r="126" spans="1:9" ht="13.8" hidden="1">
      <c r="A126" s="710"/>
      <c r="B126" s="710"/>
      <c r="C126" s="710"/>
      <c r="D126" s="710"/>
      <c r="E126" s="710"/>
      <c r="F126" s="710"/>
      <c r="G126" s="710"/>
      <c r="H126" s="710"/>
      <c r="I126" s="710"/>
    </row>
    <row r="127" spans="1:9" ht="13.8" hidden="1">
      <c r="A127" s="710"/>
      <c r="B127" s="710"/>
      <c r="C127" s="710"/>
      <c r="D127" s="710"/>
      <c r="E127" s="710"/>
      <c r="F127" s="710"/>
      <c r="G127" s="710"/>
      <c r="H127" s="710"/>
      <c r="I127" s="710"/>
    </row>
    <row r="128" spans="1:9" ht="13.8" hidden="1">
      <c r="A128" s="710"/>
      <c r="B128" s="710"/>
      <c r="C128" s="710"/>
      <c r="D128" s="710"/>
      <c r="E128" s="710"/>
      <c r="F128" s="710"/>
      <c r="G128" s="710"/>
      <c r="H128" s="710"/>
      <c r="I128" s="710"/>
    </row>
    <row r="129" spans="1:9" ht="13.8" hidden="1">
      <c r="A129" s="710"/>
      <c r="B129" s="710"/>
      <c r="C129" s="710"/>
      <c r="D129" s="710"/>
      <c r="E129" s="710"/>
      <c r="F129" s="710"/>
      <c r="G129" s="710"/>
      <c r="H129" s="710"/>
      <c r="I129" s="710"/>
    </row>
    <row r="130" spans="1:9" ht="13.8" hidden="1">
      <c r="A130" s="710"/>
      <c r="B130" s="710"/>
      <c r="C130" s="710"/>
      <c r="D130" s="710"/>
      <c r="E130" s="710"/>
      <c r="F130" s="710"/>
      <c r="G130" s="710"/>
      <c r="H130" s="710"/>
      <c r="I130" s="710"/>
    </row>
    <row r="131" spans="1:9" ht="13.8" hidden="1">
      <c r="A131" s="710"/>
      <c r="B131" s="710"/>
      <c r="C131" s="710"/>
      <c r="D131" s="710"/>
      <c r="E131" s="710"/>
      <c r="F131" s="710"/>
      <c r="G131" s="710"/>
      <c r="H131" s="710"/>
      <c r="I131" s="710"/>
    </row>
    <row r="132" spans="1:9" ht="13.8" hidden="1">
      <c r="A132" s="710"/>
      <c r="B132" s="710"/>
      <c r="C132" s="710"/>
      <c r="D132" s="710"/>
      <c r="E132" s="710"/>
      <c r="F132" s="710"/>
      <c r="G132" s="710"/>
      <c r="H132" s="710"/>
      <c r="I132" s="710"/>
    </row>
    <row r="133" spans="1:9" ht="13.8" hidden="1">
      <c r="A133" s="710"/>
      <c r="B133" s="710"/>
      <c r="C133" s="710"/>
      <c r="D133" s="710"/>
      <c r="E133" s="710"/>
      <c r="F133" s="710"/>
      <c r="G133" s="710"/>
      <c r="H133" s="710"/>
      <c r="I133" s="710"/>
    </row>
    <row r="134" spans="1:9" ht="13.8" hidden="1">
      <c r="A134" s="710"/>
      <c r="B134" s="710"/>
      <c r="C134" s="710"/>
      <c r="D134" s="710"/>
      <c r="E134" s="710"/>
      <c r="F134" s="710"/>
      <c r="G134" s="710"/>
      <c r="H134" s="710"/>
      <c r="I134" s="710"/>
    </row>
    <row r="135" spans="1:9" ht="13.8" hidden="1">
      <c r="A135" s="710"/>
      <c r="B135" s="710"/>
      <c r="C135" s="710"/>
      <c r="D135" s="710"/>
      <c r="E135" s="710"/>
      <c r="F135" s="710"/>
      <c r="G135" s="710"/>
      <c r="H135" s="710"/>
      <c r="I135" s="710"/>
    </row>
    <row r="136" spans="1:9" ht="13.8" hidden="1">
      <c r="A136" s="710"/>
      <c r="B136" s="710"/>
      <c r="C136" s="710"/>
      <c r="D136" s="710"/>
      <c r="E136" s="710"/>
      <c r="F136" s="710"/>
      <c r="G136" s="710"/>
      <c r="H136" s="710"/>
      <c r="I136" s="710"/>
    </row>
    <row r="137" spans="1:9" ht="13.8" hidden="1">
      <c r="A137" s="710"/>
      <c r="B137" s="710"/>
      <c r="C137" s="710"/>
      <c r="D137" s="710"/>
      <c r="E137" s="710"/>
      <c r="F137" s="710"/>
      <c r="G137" s="710"/>
      <c r="H137" s="710"/>
      <c r="I137" s="710"/>
    </row>
    <row r="138" spans="1:9" ht="13.8" hidden="1">
      <c r="A138" s="710"/>
      <c r="B138" s="710"/>
      <c r="C138" s="710"/>
      <c r="D138" s="710"/>
      <c r="E138" s="710"/>
      <c r="F138" s="710"/>
      <c r="G138" s="710"/>
      <c r="H138" s="710"/>
      <c r="I138" s="710"/>
    </row>
    <row r="139" spans="1:9" ht="13.8" hidden="1">
      <c r="A139" s="710"/>
      <c r="B139" s="710"/>
      <c r="C139" s="710"/>
      <c r="D139" s="710"/>
      <c r="E139" s="710"/>
      <c r="F139" s="710"/>
      <c r="G139" s="710"/>
      <c r="H139" s="710"/>
      <c r="I139" s="710"/>
    </row>
    <row r="140" spans="1:9" ht="13.8" hidden="1">
      <c r="A140" s="710"/>
      <c r="B140" s="710"/>
      <c r="C140" s="710"/>
      <c r="D140" s="710"/>
      <c r="E140" s="710"/>
      <c r="F140" s="710"/>
      <c r="G140" s="710"/>
      <c r="H140" s="710"/>
      <c r="I140" s="710"/>
    </row>
    <row r="141" spans="1:9" ht="13.8" hidden="1">
      <c r="A141" s="710"/>
      <c r="B141" s="710"/>
      <c r="C141" s="710"/>
      <c r="D141" s="710"/>
      <c r="E141" s="710"/>
      <c r="F141" s="710"/>
      <c r="G141" s="710"/>
      <c r="H141" s="710"/>
      <c r="I141" s="710"/>
    </row>
    <row r="142" spans="1:9" ht="13.8" hidden="1">
      <c r="A142" s="710"/>
      <c r="B142" s="710"/>
      <c r="C142" s="710"/>
      <c r="D142" s="710"/>
      <c r="E142" s="710"/>
      <c r="F142" s="710"/>
      <c r="G142" s="710"/>
      <c r="H142" s="710"/>
      <c r="I142" s="710"/>
    </row>
    <row r="143" spans="1:9" ht="13.8" hidden="1">
      <c r="A143" s="710"/>
      <c r="B143" s="710"/>
      <c r="C143" s="710"/>
      <c r="D143" s="710"/>
      <c r="E143" s="710"/>
      <c r="F143" s="710"/>
      <c r="G143" s="710"/>
      <c r="H143" s="710"/>
      <c r="I143" s="710"/>
    </row>
    <row r="144" spans="1:9" ht="13.8" hidden="1">
      <c r="A144" s="710"/>
      <c r="B144" s="710"/>
      <c r="C144" s="710"/>
      <c r="D144" s="710"/>
      <c r="E144" s="710"/>
      <c r="F144" s="710"/>
      <c r="G144" s="710"/>
      <c r="H144" s="710"/>
      <c r="I144" s="710"/>
    </row>
    <row r="145" spans="1:9" ht="13.8" hidden="1">
      <c r="A145" s="710"/>
      <c r="B145" s="710"/>
      <c r="C145" s="710"/>
      <c r="D145" s="710"/>
      <c r="E145" s="710"/>
      <c r="F145" s="710"/>
      <c r="G145" s="710"/>
      <c r="H145" s="710"/>
      <c r="I145" s="710"/>
    </row>
    <row r="146" spans="1:9" ht="13.8" hidden="1">
      <c r="A146" s="710"/>
      <c r="B146" s="710"/>
      <c r="C146" s="710"/>
      <c r="D146" s="710"/>
      <c r="E146" s="710"/>
      <c r="F146" s="710"/>
      <c r="G146" s="710"/>
      <c r="H146" s="710"/>
      <c r="I146" s="710"/>
    </row>
    <row r="147" spans="1:9" ht="13.8" hidden="1">
      <c r="A147" s="710"/>
      <c r="B147" s="710"/>
      <c r="C147" s="710"/>
      <c r="D147" s="710"/>
      <c r="E147" s="710"/>
      <c r="F147" s="710"/>
      <c r="G147" s="710"/>
      <c r="H147" s="710"/>
      <c r="I147" s="710"/>
    </row>
    <row r="148" spans="1:9" ht="13.8" hidden="1">
      <c r="A148" s="710"/>
      <c r="B148" s="710"/>
      <c r="C148" s="710"/>
      <c r="D148" s="710"/>
      <c r="E148" s="710"/>
      <c r="F148" s="710"/>
      <c r="G148" s="710"/>
      <c r="H148" s="710"/>
      <c r="I148" s="710"/>
    </row>
    <row r="149" spans="1:9" ht="13.8" hidden="1">
      <c r="A149" s="710"/>
      <c r="B149" s="710"/>
      <c r="C149" s="710"/>
      <c r="D149" s="710"/>
      <c r="E149" s="710"/>
      <c r="F149" s="710"/>
      <c r="G149" s="710"/>
      <c r="H149" s="710"/>
      <c r="I149" s="710"/>
    </row>
    <row r="150" spans="1:9" ht="13.8" hidden="1">
      <c r="A150" s="710"/>
      <c r="B150" s="710"/>
      <c r="C150" s="710"/>
      <c r="D150" s="710"/>
      <c r="E150" s="710"/>
      <c r="F150" s="710"/>
      <c r="G150" s="710"/>
      <c r="H150" s="710"/>
      <c r="I150" s="710"/>
    </row>
    <row r="151" spans="1:9" ht="13.8" hidden="1">
      <c r="A151" s="710"/>
      <c r="B151" s="710"/>
      <c r="C151" s="710"/>
      <c r="D151" s="710"/>
      <c r="E151" s="710"/>
      <c r="F151" s="710"/>
      <c r="G151" s="710"/>
      <c r="H151" s="710"/>
      <c r="I151" s="710"/>
    </row>
    <row r="152" spans="1:9" ht="13.8" hidden="1">
      <c r="A152" s="710"/>
      <c r="B152" s="710"/>
      <c r="C152" s="710"/>
      <c r="D152" s="710"/>
      <c r="E152" s="710"/>
      <c r="F152" s="710"/>
      <c r="G152" s="710"/>
      <c r="H152" s="710"/>
      <c r="I152" s="710"/>
    </row>
    <row r="153" spans="1:9" ht="13.8" hidden="1">
      <c r="A153" s="710"/>
      <c r="B153" s="710"/>
      <c r="C153" s="710"/>
      <c r="D153" s="710"/>
      <c r="E153" s="710"/>
      <c r="F153" s="710"/>
      <c r="G153" s="710"/>
      <c r="H153" s="710"/>
      <c r="I153" s="710"/>
    </row>
    <row r="154" spans="1:9" ht="13.8" hidden="1">
      <c r="A154" s="710"/>
      <c r="B154" s="710"/>
      <c r="C154" s="710"/>
      <c r="D154" s="710"/>
      <c r="E154" s="710"/>
      <c r="F154" s="710"/>
      <c r="G154" s="710"/>
      <c r="H154" s="710"/>
      <c r="I154" s="710"/>
    </row>
    <row r="155" spans="1:9" ht="13.8" hidden="1">
      <c r="A155" s="710"/>
      <c r="B155" s="710"/>
      <c r="C155" s="710"/>
      <c r="D155" s="710"/>
      <c r="E155" s="710"/>
      <c r="F155" s="710"/>
      <c r="G155" s="710"/>
      <c r="H155" s="710"/>
      <c r="I155" s="710"/>
    </row>
    <row r="156" spans="1:9" ht="13.8" hidden="1">
      <c r="A156" s="710"/>
      <c r="B156" s="710"/>
      <c r="C156" s="710"/>
      <c r="D156" s="710"/>
      <c r="E156" s="710"/>
      <c r="F156" s="710"/>
      <c r="G156" s="710"/>
      <c r="H156" s="710"/>
      <c r="I156" s="710"/>
    </row>
    <row r="157" spans="1:9" ht="13.8" hidden="1">
      <c r="A157" s="710"/>
      <c r="B157" s="710"/>
      <c r="C157" s="710"/>
      <c r="D157" s="710"/>
      <c r="E157" s="710"/>
      <c r="F157" s="710"/>
      <c r="G157" s="710"/>
      <c r="H157" s="710"/>
      <c r="I157" s="710"/>
    </row>
    <row r="158" spans="1:9" ht="13.8" hidden="1">
      <c r="A158" s="710"/>
      <c r="B158" s="710"/>
      <c r="C158" s="710"/>
      <c r="D158" s="710"/>
      <c r="E158" s="710"/>
      <c r="F158" s="710"/>
      <c r="G158" s="710"/>
      <c r="H158" s="710"/>
      <c r="I158" s="710"/>
    </row>
    <row r="159" spans="1:9" ht="13.8" hidden="1">
      <c r="A159" s="710"/>
      <c r="B159" s="710"/>
      <c r="C159" s="710"/>
      <c r="D159" s="710"/>
      <c r="E159" s="710"/>
      <c r="F159" s="710"/>
      <c r="G159" s="710"/>
      <c r="H159" s="710"/>
      <c r="I159" s="710"/>
    </row>
    <row r="160" spans="1:9" ht="13.8" hidden="1">
      <c r="A160" s="710"/>
      <c r="B160" s="710"/>
      <c r="C160" s="710"/>
      <c r="D160" s="710"/>
      <c r="E160" s="710"/>
      <c r="F160" s="710"/>
      <c r="G160" s="710"/>
      <c r="H160" s="710"/>
      <c r="I160" s="710"/>
    </row>
  </sheetData>
  <sheetProtection password="C797" sheet="1"/>
  <mergeCells count="3">
    <mergeCell ref="F8:F9"/>
    <mergeCell ref="D8:D9"/>
    <mergeCell ref="H8:H9"/>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67"/>
  <sheetViews>
    <sheetView topLeftCell="A16" zoomScale="75" zoomScaleNormal="75" workbookViewId="0">
      <selection activeCell="I42" sqref="I42"/>
    </sheetView>
  </sheetViews>
  <sheetFormatPr defaultColWidth="0" defaultRowHeight="15" zeroHeight="1"/>
  <cols>
    <col min="1" max="1" width="10" style="1078" customWidth="1"/>
    <col min="2" max="2" width="78.109375" style="1078" hidden="1" customWidth="1"/>
    <col min="3" max="3" width="60" style="1078" customWidth="1"/>
    <col min="4" max="6" width="12.6640625" style="1078" customWidth="1"/>
    <col min="7" max="7" width="14.44140625" style="1078" bestFit="1" customWidth="1"/>
    <col min="8" max="9" width="12.6640625" style="1078" customWidth="1"/>
    <col min="10" max="10" width="9.109375" style="1078" customWidth="1"/>
    <col min="11" max="16384" width="0" style="1078" hidden="1"/>
  </cols>
  <sheetData>
    <row r="1" spans="1:10" ht="12.75" customHeight="1" thickBot="1">
      <c r="A1" s="78"/>
      <c r="B1" s="78"/>
      <c r="C1" s="78"/>
      <c r="D1" s="78"/>
      <c r="E1" s="78"/>
      <c r="F1" s="78"/>
      <c r="G1" s="78"/>
      <c r="H1" s="78"/>
      <c r="I1" s="78"/>
      <c r="J1" s="78"/>
    </row>
    <row r="2" spans="1:10" ht="15.6" thickBot="1">
      <c r="A2" s="78"/>
      <c r="B2" s="78"/>
      <c r="C2" s="78"/>
      <c r="D2" s="78"/>
      <c r="E2" s="1318"/>
      <c r="F2" s="1318" t="s">
        <v>166</v>
      </c>
      <c r="G2" s="1047"/>
      <c r="H2" s="1023" t="str">
        <f>'1 Summary'!G2</f>
        <v/>
      </c>
      <c r="I2" s="1319"/>
      <c r="J2" s="1320"/>
    </row>
    <row r="3" spans="1:10" ht="16.2" thickBot="1">
      <c r="A3" s="28" t="s">
        <v>637</v>
      </c>
      <c r="B3" s="102"/>
      <c r="C3" s="78"/>
      <c r="D3" s="78"/>
      <c r="E3" s="1318"/>
      <c r="F3" s="1318" t="s">
        <v>165</v>
      </c>
      <c r="G3" s="1047"/>
      <c r="H3" s="911">
        <f>'1 Summary'!G3</f>
        <v>0</v>
      </c>
      <c r="I3" s="1321"/>
      <c r="J3" s="1322"/>
    </row>
    <row r="4" spans="1:10" ht="15.6">
      <c r="A4" s="102"/>
      <c r="B4" s="102"/>
      <c r="C4" s="78"/>
      <c r="D4" s="1047"/>
      <c r="E4" s="1047"/>
      <c r="F4" s="1047"/>
      <c r="G4" s="1047"/>
      <c r="H4" s="1047"/>
      <c r="I4" s="1047"/>
      <c r="J4" s="1047"/>
    </row>
    <row r="5" spans="1:10" ht="15.6">
      <c r="A5" s="28" t="s">
        <v>1287</v>
      </c>
      <c r="B5" s="28"/>
      <c r="C5" s="28"/>
      <c r="D5" s="218"/>
      <c r="E5" s="218"/>
      <c r="F5" s="218"/>
      <c r="G5" s="218"/>
      <c r="H5" s="218"/>
      <c r="I5" s="1047"/>
      <c r="J5" s="1047"/>
    </row>
    <row r="6" spans="1:10" ht="15.6">
      <c r="A6" s="28"/>
      <c r="B6" s="28" t="s">
        <v>1490</v>
      </c>
      <c r="C6" s="28"/>
      <c r="D6" s="218"/>
      <c r="E6" s="218"/>
      <c r="F6" s="218"/>
      <c r="G6" s="218"/>
      <c r="H6" s="218"/>
      <c r="I6" s="218"/>
      <c r="J6" s="218"/>
    </row>
    <row r="7" spans="1:10" ht="15.6">
      <c r="A7" s="28"/>
      <c r="B7" s="28"/>
      <c r="C7" s="28"/>
      <c r="D7" s="218"/>
      <c r="E7" s="218"/>
      <c r="F7" s="218"/>
      <c r="G7" s="218"/>
      <c r="H7" s="218"/>
      <c r="I7" s="218"/>
      <c r="J7" s="218"/>
    </row>
    <row r="8" spans="1:10" ht="15.6">
      <c r="A8" s="222"/>
      <c r="B8" s="222"/>
      <c r="C8" s="222" t="s">
        <v>1288</v>
      </c>
      <c r="D8" s="2356"/>
      <c r="E8" s="1337"/>
      <c r="F8" s="1337"/>
      <c r="G8" s="2356"/>
      <c r="H8" s="1155"/>
      <c r="I8" s="2356"/>
      <c r="J8" s="218"/>
    </row>
    <row r="9" spans="1:10" ht="15.6">
      <c r="A9" s="222"/>
      <c r="B9" s="222"/>
      <c r="C9" s="222"/>
      <c r="D9" s="2356"/>
      <c r="E9" s="1337"/>
      <c r="F9" s="1337"/>
      <c r="G9" s="2356"/>
      <c r="H9" s="1155"/>
      <c r="I9" s="2356"/>
      <c r="J9" s="218"/>
    </row>
    <row r="10" spans="1:10" ht="15.6">
      <c r="A10" s="222" t="s">
        <v>188</v>
      </c>
      <c r="B10" s="222"/>
      <c r="C10" s="199" t="s">
        <v>2100</v>
      </c>
      <c r="D10" s="1155"/>
      <c r="E10" s="1155"/>
      <c r="F10" s="1155"/>
      <c r="G10" s="1155"/>
      <c r="H10" s="1155"/>
      <c r="I10" s="1338">
        <f>IF(H3=0,0,IF(H3=15148,0,1))</f>
        <v>0</v>
      </c>
      <c r="J10" s="1122" t="str">
        <f>+A10</f>
        <v>1.3.1</v>
      </c>
    </row>
    <row r="11" spans="1:10" ht="15.6">
      <c r="A11" s="222" t="s">
        <v>1224</v>
      </c>
      <c r="B11" s="222"/>
      <c r="C11" s="199" t="s">
        <v>535</v>
      </c>
      <c r="D11" s="1155"/>
      <c r="E11" s="1155"/>
      <c r="F11" s="1155"/>
      <c r="G11" s="1155"/>
      <c r="H11" s="1155"/>
      <c r="I11" s="1038">
        <f>IF(H3=15148,0,'Sch 13 Enrolment'!T77+'Sch 13 Enrolment'!T78)</f>
        <v>0</v>
      </c>
      <c r="J11" s="1122" t="str">
        <f>+A11</f>
        <v>1.3.1.1</v>
      </c>
    </row>
    <row r="12" spans="1:10" ht="15.6">
      <c r="A12" s="1051"/>
      <c r="B12" s="222"/>
      <c r="C12" s="222"/>
      <c r="D12" s="1166"/>
      <c r="E12" s="1166"/>
      <c r="F12" s="1166"/>
      <c r="G12" s="1166"/>
      <c r="H12" s="1166"/>
      <c r="I12" s="1324"/>
      <c r="J12" s="1122"/>
    </row>
    <row r="13" spans="1:10" ht="15.6">
      <c r="A13" s="222" t="s">
        <v>2578</v>
      </c>
      <c r="B13" s="222"/>
      <c r="C13" s="199" t="s">
        <v>2581</v>
      </c>
      <c r="D13" s="1339"/>
      <c r="E13" s="1339"/>
      <c r="F13" s="1339"/>
      <c r="G13" s="1217"/>
      <c r="H13" s="1155"/>
      <c r="I13" s="1340">
        <f>ROUND(IF(I11=0,0,IF(I11&lt;=50,0.5,1)),2)</f>
        <v>0</v>
      </c>
      <c r="J13" s="1122" t="str">
        <f>+A13</f>
        <v>1.3.2</v>
      </c>
    </row>
    <row r="14" spans="1:10" ht="15.6">
      <c r="A14" s="222" t="s">
        <v>2579</v>
      </c>
      <c r="B14" s="222"/>
      <c r="C14" s="199" t="s">
        <v>2582</v>
      </c>
      <c r="D14" s="1339"/>
      <c r="E14" s="1339"/>
      <c r="F14" s="1339"/>
      <c r="G14" s="1217"/>
      <c r="H14" s="1155"/>
      <c r="I14" s="1340">
        <f>ROUND(MAX(IF(I11&lt;500,(I11-250)*0.003,0),0),2)</f>
        <v>0</v>
      </c>
      <c r="J14" s="1122" t="str">
        <f>+A14</f>
        <v>1.3.3</v>
      </c>
    </row>
    <row r="15" spans="1:10" ht="15.6">
      <c r="A15" s="222" t="s">
        <v>2580</v>
      </c>
      <c r="B15" s="222"/>
      <c r="C15" s="199" t="s">
        <v>2583</v>
      </c>
      <c r="D15" s="1331"/>
      <c r="E15" s="1331"/>
      <c r="F15" s="1331"/>
      <c r="G15" s="1155"/>
      <c r="H15" s="340"/>
      <c r="I15" s="1340">
        <f>ROUND(IF(I11&gt;=300,1.2875+((I11-300)*0.003125),IF(I11&gt;=250,1.1875+((I11-250)*0.002),IF(+I11&gt;=100,1+(((I11-100))*0.00125),0))),2)</f>
        <v>0</v>
      </c>
      <c r="J15" s="1122" t="str">
        <f>+A15</f>
        <v>1.3.4</v>
      </c>
    </row>
    <row r="16" spans="1:10" ht="15.6">
      <c r="A16" s="1051"/>
      <c r="B16" s="222"/>
      <c r="C16" s="1301"/>
      <c r="D16" s="1330"/>
      <c r="E16" s="1330"/>
      <c r="F16" s="1330"/>
      <c r="G16" s="1155"/>
      <c r="H16" s="199"/>
      <c r="I16" s="1329"/>
      <c r="J16" s="1122"/>
    </row>
    <row r="17" spans="1:10" ht="15.6">
      <c r="A17" s="1051"/>
      <c r="B17" s="222"/>
      <c r="C17" s="1301"/>
      <c r="D17" s="1330"/>
      <c r="E17" s="1330"/>
      <c r="F17" s="1330"/>
      <c r="G17" s="1341" t="s">
        <v>1226</v>
      </c>
      <c r="H17" s="1155"/>
      <c r="I17" s="1329"/>
      <c r="J17" s="1122"/>
    </row>
    <row r="18" spans="1:10" ht="15.6">
      <c r="A18" s="1051"/>
      <c r="B18" s="222"/>
      <c r="C18" s="222"/>
      <c r="D18" s="1155"/>
      <c r="E18" s="1155"/>
      <c r="F18" s="1155"/>
      <c r="G18" s="1155"/>
      <c r="H18" s="1155"/>
      <c r="I18" s="1329"/>
      <c r="J18" s="1122"/>
    </row>
    <row r="19" spans="1:10" ht="15.6">
      <c r="A19" s="1051" t="s">
        <v>1227</v>
      </c>
      <c r="B19" s="1342"/>
      <c r="C19" s="199" t="s">
        <v>2575</v>
      </c>
      <c r="D19" s="1166"/>
      <c r="E19" s="1166"/>
      <c r="F19" s="1166"/>
      <c r="G19" s="1343">
        <f>'GSN Benchmarks'!B18</f>
        <v>125569.5</v>
      </c>
      <c r="H19" s="1155"/>
      <c r="I19" s="1328">
        <f>ROUND(G19*I13,0)</f>
        <v>0</v>
      </c>
      <c r="J19" s="1122" t="str">
        <f>+A19</f>
        <v>1.3.5</v>
      </c>
    </row>
    <row r="20" spans="1:10" ht="15.6">
      <c r="A20" s="1051" t="s">
        <v>1228</v>
      </c>
      <c r="B20" s="1344"/>
      <c r="C20" s="199" t="s">
        <v>2576</v>
      </c>
      <c r="D20" s="1339"/>
      <c r="E20" s="1339"/>
      <c r="F20" s="1339"/>
      <c r="G20" s="1343">
        <f>'GSN Benchmarks'!B20</f>
        <v>118937.97</v>
      </c>
      <c r="H20" s="1155"/>
      <c r="I20" s="1328">
        <f>ROUND(G20*I14,0)</f>
        <v>0</v>
      </c>
      <c r="J20" s="1122" t="str">
        <f>+A20</f>
        <v>1.3.6</v>
      </c>
    </row>
    <row r="21" spans="1:10" ht="15.6">
      <c r="A21" s="1051" t="s">
        <v>1229</v>
      </c>
      <c r="B21" s="1344"/>
      <c r="C21" s="199" t="s">
        <v>2577</v>
      </c>
      <c r="D21" s="1339"/>
      <c r="E21" s="1339"/>
      <c r="F21" s="1339"/>
      <c r="G21" s="1343">
        <f>'GSN Benchmarks'!B22</f>
        <v>52905.02</v>
      </c>
      <c r="H21" s="1155"/>
      <c r="I21" s="1328">
        <f>ROUND(G21*I15,0)</f>
        <v>0</v>
      </c>
      <c r="J21" s="1122" t="str">
        <f>+A21</f>
        <v>1.3.7</v>
      </c>
    </row>
    <row r="22" spans="1:10" ht="15.6">
      <c r="A22" s="1051" t="s">
        <v>874</v>
      </c>
      <c r="B22" s="1344"/>
      <c r="C22" s="199" t="str">
        <f>"School Supplies Amount  (Line 1.3.1 x $"&amp;'GSN Benchmarks'!B24&amp;" + Col. A x (line 1.3.1.1 + line 1.3.1.2))"</f>
        <v>School Supplies Amount  (Line 1.3.1 x $2070.5 + Col. A x (line 1.3.1.1 + line 1.3.1.2))</v>
      </c>
      <c r="D22" s="1166"/>
      <c r="E22" s="1166"/>
      <c r="F22" s="1166"/>
      <c r="G22" s="1343">
        <f>'GSN Benchmarks'!B26</f>
        <v>6.06</v>
      </c>
      <c r="H22" s="340"/>
      <c r="I22" s="1328">
        <f>ROUND(('GSN Benchmarks'!B24*I10)+G22*I11,0)</f>
        <v>0</v>
      </c>
      <c r="J22" s="1122" t="str">
        <f>+A22</f>
        <v>1.3.8</v>
      </c>
    </row>
    <row r="23" spans="1:10" ht="15.6">
      <c r="A23" s="1051" t="s">
        <v>1741</v>
      </c>
      <c r="B23" s="1344"/>
      <c r="C23" s="1051" t="s">
        <v>1742</v>
      </c>
      <c r="D23" s="1155"/>
      <c r="E23" s="1155"/>
      <c r="F23" s="1155"/>
      <c r="G23" s="1155"/>
      <c r="H23" s="1155"/>
      <c r="I23" s="1336">
        <f>SUM(I19:I22)</f>
        <v>0</v>
      </c>
      <c r="J23" s="1122" t="str">
        <f>+A23</f>
        <v>1.3.9</v>
      </c>
    </row>
    <row r="24" spans="1:10" ht="15.6">
      <c r="A24" s="1051"/>
      <c r="B24" s="1344"/>
      <c r="C24" s="222"/>
      <c r="D24" s="1166"/>
      <c r="E24" s="1166"/>
      <c r="F24" s="1166"/>
      <c r="G24" s="1155"/>
      <c r="H24" s="1155"/>
      <c r="I24" s="1329"/>
      <c r="J24" s="1345"/>
    </row>
    <row r="25" spans="1:10" ht="15.6">
      <c r="A25" s="222"/>
      <c r="B25" s="222"/>
      <c r="C25" s="222" t="s">
        <v>314</v>
      </c>
      <c r="D25" s="2356"/>
      <c r="E25" s="1337"/>
      <c r="F25" s="1337"/>
      <c r="G25" s="2356"/>
      <c r="H25" s="1155"/>
      <c r="I25" s="2356"/>
      <c r="J25" s="1345"/>
    </row>
    <row r="26" spans="1:10" ht="15.6">
      <c r="A26" s="222"/>
      <c r="B26" s="222"/>
      <c r="C26" s="222"/>
      <c r="D26" s="2356"/>
      <c r="E26" s="1337"/>
      <c r="F26" s="1337"/>
      <c r="G26" s="2356"/>
      <c r="H26" s="1155"/>
      <c r="I26" s="2356"/>
      <c r="J26" s="1345"/>
    </row>
    <row r="27" spans="1:10" ht="15.6">
      <c r="A27" s="222" t="s">
        <v>10</v>
      </c>
      <c r="B27" s="222"/>
      <c r="C27" s="199" t="s">
        <v>12</v>
      </c>
      <c r="D27" s="1155"/>
      <c r="E27" s="1155"/>
      <c r="F27" s="1155"/>
      <c r="G27" s="1155"/>
      <c r="H27" s="1155"/>
      <c r="I27" s="1338">
        <f>IF(H3=15148,1,0)</f>
        <v>0</v>
      </c>
      <c r="J27" s="1122" t="str">
        <f>+A27</f>
        <v>1.3.10</v>
      </c>
    </row>
    <row r="28" spans="1:10" ht="15.6">
      <c r="A28" s="222" t="s">
        <v>1225</v>
      </c>
      <c r="B28" s="222"/>
      <c r="C28" s="199" t="s">
        <v>535</v>
      </c>
      <c r="D28" s="1155"/>
      <c r="E28" s="1155"/>
      <c r="F28" s="1155"/>
      <c r="G28" s="1155"/>
      <c r="H28" s="1155"/>
      <c r="I28" s="1038">
        <f>IF(I27=0,0,IF(H3=15148,'Sch 13 Enrolment'!T82+'Sch 13 Enrolment'!T83,0))</f>
        <v>0</v>
      </c>
      <c r="J28" s="1122" t="str">
        <f>+A28</f>
        <v>1.3.10.1</v>
      </c>
    </row>
    <row r="29" spans="1:10" ht="15.6">
      <c r="A29" s="1051"/>
      <c r="B29" s="222"/>
      <c r="C29" s="222"/>
      <c r="D29" s="1166"/>
      <c r="E29" s="1166"/>
      <c r="F29" s="1166"/>
      <c r="G29" s="1166"/>
      <c r="H29" s="1166"/>
      <c r="I29" s="1324"/>
      <c r="J29" s="1122"/>
    </row>
    <row r="30" spans="1:10" ht="15.6">
      <c r="A30" s="222" t="s">
        <v>2858</v>
      </c>
      <c r="B30" s="222"/>
      <c r="C30" s="2018" t="s">
        <v>2855</v>
      </c>
      <c r="D30" s="1339"/>
      <c r="E30" s="1217"/>
      <c r="F30" s="1339"/>
      <c r="G30" s="1217"/>
      <c r="H30" s="1155"/>
      <c r="I30" s="1340">
        <f>ROUND(IF(I28=0,0,IF(I28&lt;=50,0.5,1)),2)</f>
        <v>0</v>
      </c>
      <c r="J30" s="1122" t="str">
        <f>+A30</f>
        <v>1.3.11</v>
      </c>
    </row>
    <row r="31" spans="1:10" ht="15.6">
      <c r="A31" s="222" t="s">
        <v>2859</v>
      </c>
      <c r="B31" s="222"/>
      <c r="C31" s="2018" t="s">
        <v>2856</v>
      </c>
      <c r="D31" s="1339"/>
      <c r="E31" s="1217"/>
      <c r="F31" s="1339"/>
      <c r="G31" s="1217"/>
      <c r="H31" s="1155"/>
      <c r="I31" s="1340">
        <f>ROUND(MAX(IF(I28&lt;500,(I28-100)*0.0025,0),0),2)</f>
        <v>0</v>
      </c>
      <c r="J31" s="1122" t="str">
        <f>+A31</f>
        <v>1.3.12</v>
      </c>
    </row>
    <row r="32" spans="1:10" ht="15.6">
      <c r="A32" s="222" t="s">
        <v>2860</v>
      </c>
      <c r="B32" s="222"/>
      <c r="C32" s="2018" t="s">
        <v>2857</v>
      </c>
      <c r="D32" s="1331"/>
      <c r="E32" s="1331"/>
      <c r="F32" s="1331"/>
      <c r="G32" s="1155"/>
      <c r="H32" s="340"/>
      <c r="I32" s="1340">
        <f>ROUND(IF(I27=0,0,IF(I28&lt;500,1+((I28-100)*0.003125))),2)</f>
        <v>0</v>
      </c>
      <c r="J32" s="1122" t="str">
        <f>+A32</f>
        <v>1.3.13</v>
      </c>
    </row>
    <row r="33" spans="1:10" ht="15.6">
      <c r="A33" s="222"/>
      <c r="B33" s="222"/>
      <c r="C33" s="199"/>
      <c r="D33" s="1331"/>
      <c r="E33" s="1331"/>
      <c r="F33" s="1331"/>
      <c r="G33" s="1155"/>
      <c r="H33" s="340"/>
      <c r="I33" s="1324"/>
      <c r="J33" s="1122"/>
    </row>
    <row r="34" spans="1:10" ht="15.6">
      <c r="A34" s="222"/>
      <c r="B34" s="222"/>
      <c r="C34" s="199"/>
      <c r="D34" s="1331"/>
      <c r="E34" s="1331"/>
      <c r="F34" s="1331"/>
      <c r="G34" s="1341" t="s">
        <v>1226</v>
      </c>
      <c r="H34" s="340"/>
      <c r="I34" s="1324"/>
      <c r="J34" s="1122"/>
    </row>
    <row r="35" spans="1:10" ht="15.6">
      <c r="A35" s="222"/>
      <c r="B35" s="222"/>
      <c r="C35" s="199"/>
      <c r="D35" s="1331"/>
      <c r="E35" s="1331"/>
      <c r="F35" s="1331"/>
      <c r="G35" s="1155"/>
      <c r="H35" s="340"/>
      <c r="I35" s="1324"/>
      <c r="J35" s="1122"/>
    </row>
    <row r="36" spans="1:10" ht="15.6">
      <c r="A36" s="1051" t="s">
        <v>11</v>
      </c>
      <c r="B36" s="1342"/>
      <c r="C36" s="199" t="s">
        <v>1662</v>
      </c>
      <c r="D36" s="1166"/>
      <c r="E36" s="1166"/>
      <c r="F36" s="1166"/>
      <c r="G36" s="1343">
        <f>'GSN Benchmarks'!B19</f>
        <v>136943.84</v>
      </c>
      <c r="H36" s="1155"/>
      <c r="I36" s="1328">
        <f>ROUND(G36*I30,0)</f>
        <v>0</v>
      </c>
      <c r="J36" s="1122" t="str">
        <f t="shared" ref="J36:J42" si="0">+A36</f>
        <v>1.3.14</v>
      </c>
    </row>
    <row r="37" spans="1:10" ht="15.6">
      <c r="A37" s="1051" t="s">
        <v>2124</v>
      </c>
      <c r="B37" s="1344"/>
      <c r="C37" s="199" t="s">
        <v>1750</v>
      </c>
      <c r="D37" s="1339"/>
      <c r="E37" s="1339"/>
      <c r="F37" s="1339"/>
      <c r="G37" s="1343">
        <f>'GSN Benchmarks'!B21</f>
        <v>125477.61</v>
      </c>
      <c r="H37" s="1155"/>
      <c r="I37" s="1328">
        <f>ROUND(G37*I31,0)</f>
        <v>0</v>
      </c>
      <c r="J37" s="1122" t="str">
        <f t="shared" si="0"/>
        <v>1.3.15</v>
      </c>
    </row>
    <row r="38" spans="1:10" ht="15.6">
      <c r="A38" s="1051" t="s">
        <v>2125</v>
      </c>
      <c r="B38" s="1344"/>
      <c r="C38" s="199" t="s">
        <v>1751</v>
      </c>
      <c r="D38" s="1339"/>
      <c r="E38" s="1339"/>
      <c r="F38" s="1339"/>
      <c r="G38" s="1343">
        <f>'GSN Benchmarks'!B23</f>
        <v>55730.96</v>
      </c>
      <c r="H38" s="1155"/>
      <c r="I38" s="1328">
        <f>ROUND(G38*I32,0)</f>
        <v>0</v>
      </c>
      <c r="J38" s="1122" t="str">
        <f t="shared" si="0"/>
        <v>1.3.16</v>
      </c>
    </row>
    <row r="39" spans="1:10" ht="15.6">
      <c r="A39" s="1051" t="s">
        <v>2126</v>
      </c>
      <c r="B39" s="1344"/>
      <c r="C39" s="199" t="str">
        <f>"School Supplies Amount  (Line 1.3.10 x $"&amp;'GSN Benchmarks'!B25&amp;" + Col. A x line 1.3.10.1)"</f>
        <v>School Supplies Amount  (Line 1.3.10 x $3080.5 + Col. A x line 1.3.10.1)</v>
      </c>
      <c r="D39" s="1166"/>
      <c r="E39" s="1166"/>
      <c r="F39" s="1166"/>
      <c r="G39" s="1343">
        <f>'GSN Benchmarks'!B27</f>
        <v>7.07</v>
      </c>
      <c r="H39" s="340"/>
      <c r="I39" s="1328">
        <f>ROUND('GSN Benchmarks'!B25*I27+G39*I28,0)</f>
        <v>0</v>
      </c>
      <c r="J39" s="1122" t="str">
        <f t="shared" si="0"/>
        <v>1.3.17</v>
      </c>
    </row>
    <row r="40" spans="1:10" ht="15.6">
      <c r="A40" s="1051" t="s">
        <v>2127</v>
      </c>
      <c r="B40" s="1344"/>
      <c r="C40" s="1051" t="s">
        <v>1952</v>
      </c>
      <c r="D40" s="1155"/>
      <c r="E40" s="1155"/>
      <c r="F40" s="1155"/>
      <c r="G40" s="1155"/>
      <c r="H40" s="1155"/>
      <c r="I40" s="1336">
        <f>SUM(I36:I39)</f>
        <v>0</v>
      </c>
      <c r="J40" s="1122" t="str">
        <f t="shared" si="0"/>
        <v>1.3.18</v>
      </c>
    </row>
    <row r="41" spans="1:10" ht="15.6">
      <c r="A41" s="1051"/>
      <c r="B41" s="1344"/>
      <c r="C41" s="1301"/>
      <c r="D41" s="1166"/>
      <c r="E41" s="1166"/>
      <c r="F41" s="1166"/>
      <c r="G41" s="1155"/>
      <c r="H41" s="1155"/>
      <c r="I41" s="1329"/>
      <c r="J41" s="1122"/>
    </row>
    <row r="42" spans="1:10" ht="15.6">
      <c r="A42" s="1051" t="s">
        <v>2128</v>
      </c>
      <c r="B42" s="1344"/>
      <c r="C42" s="1051" t="s">
        <v>2129</v>
      </c>
      <c r="D42" s="1166"/>
      <c r="E42" s="1166"/>
      <c r="F42" s="1166"/>
      <c r="G42" s="1155"/>
      <c r="H42" s="1155"/>
      <c r="I42" s="1336">
        <f>ROUND(I23+I40,0)</f>
        <v>0</v>
      </c>
      <c r="J42" s="1122" t="str">
        <f t="shared" si="0"/>
        <v>1.3.19</v>
      </c>
    </row>
    <row r="43" spans="1:10" ht="15.6">
      <c r="A43" s="1051"/>
      <c r="B43" s="1344"/>
      <c r="C43" s="1301" t="s">
        <v>2130</v>
      </c>
      <c r="D43" s="1166"/>
      <c r="E43" s="1166"/>
      <c r="F43" s="1166"/>
      <c r="G43" s="1155"/>
      <c r="H43" s="1155"/>
      <c r="I43" s="1329"/>
      <c r="J43" s="1122"/>
    </row>
    <row r="44" spans="1:10" ht="15.6">
      <c r="A44" s="102"/>
      <c r="B44" s="1333"/>
      <c r="C44" s="28"/>
      <c r="D44" s="1047"/>
      <c r="E44" s="1047"/>
      <c r="F44" s="1047"/>
      <c r="G44" s="218"/>
      <c r="H44" s="218"/>
      <c r="I44" s="1329"/>
      <c r="J44" s="218"/>
    </row>
    <row r="45" spans="1:10" ht="15.6">
      <c r="A45" s="102"/>
      <c r="B45" s="1333"/>
      <c r="C45" s="28"/>
      <c r="D45" s="1047"/>
      <c r="E45" s="1047"/>
      <c r="F45" s="1047"/>
      <c r="G45" s="218"/>
      <c r="H45" s="218"/>
      <c r="I45" s="1329"/>
      <c r="J45" s="218"/>
    </row>
    <row r="46" spans="1:10" ht="15.6">
      <c r="A46" s="222" t="s">
        <v>805</v>
      </c>
      <c r="B46" s="1333"/>
      <c r="C46" s="403"/>
      <c r="D46" s="1047"/>
      <c r="E46" s="1047"/>
      <c r="F46" s="1047"/>
      <c r="G46" s="218"/>
      <c r="H46" s="218"/>
      <c r="I46" s="1334"/>
      <c r="J46" s="218"/>
    </row>
    <row r="47" spans="1:10" ht="15.6">
      <c r="A47" s="1335"/>
      <c r="B47" s="1333"/>
      <c r="C47" s="403"/>
      <c r="D47" s="1047"/>
      <c r="E47" s="1047"/>
      <c r="F47" s="1047"/>
      <c r="G47" s="218"/>
      <c r="H47" s="218"/>
      <c r="I47" s="1334"/>
      <c r="J47" s="218"/>
    </row>
    <row r="48" spans="1:10" ht="15.6">
      <c r="A48" s="1335"/>
      <c r="B48" s="1333"/>
      <c r="C48" s="403"/>
      <c r="D48" s="1047"/>
      <c r="E48" s="1047"/>
      <c r="F48" s="1047"/>
      <c r="G48" s="218"/>
      <c r="H48" s="218"/>
      <c r="I48" s="1334"/>
      <c r="J48" s="218"/>
    </row>
    <row r="49" spans="1:10" ht="15.6">
      <c r="A49" s="1335"/>
      <c r="B49" s="1333"/>
      <c r="C49" s="218"/>
      <c r="D49" s="1346"/>
      <c r="E49" s="1346"/>
      <c r="F49" s="1346"/>
      <c r="G49" s="1346"/>
      <c r="H49" s="218"/>
      <c r="I49" s="1347"/>
      <c r="J49" s="1345"/>
    </row>
    <row r="50" spans="1:10" hidden="1"/>
    <row r="51" spans="1:10" hidden="1"/>
    <row r="52" spans="1:10" hidden="1"/>
    <row r="53" spans="1:10" hidden="1"/>
    <row r="54" spans="1:10" hidden="1"/>
    <row r="55" spans="1:10" hidden="1"/>
    <row r="56" spans="1:10" hidden="1"/>
    <row r="57" spans="1:10" hidden="1"/>
    <row r="58" spans="1:10" hidden="1"/>
    <row r="59" spans="1:10" hidden="1"/>
    <row r="60" spans="1:10" hidden="1"/>
    <row r="61" spans="1:10" hidden="1"/>
    <row r="62" spans="1:10" hidden="1"/>
    <row r="63" spans="1:10" hidden="1"/>
    <row r="64" spans="1:10" hidden="1"/>
    <row r="65" hidden="1"/>
    <row r="66" hidden="1"/>
    <row r="67" hidden="1"/>
  </sheetData>
  <sheetProtection password="C797" sheet="1" objects="1" scenarios="1"/>
  <mergeCells count="6">
    <mergeCell ref="D8:D9"/>
    <mergeCell ref="G8:G9"/>
    <mergeCell ref="I8:I9"/>
    <mergeCell ref="D25:D26"/>
    <mergeCell ref="G25:G26"/>
    <mergeCell ref="I25:I26"/>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74"/>
  <sheetViews>
    <sheetView zoomScale="75" zoomScaleNormal="75" workbookViewId="0">
      <selection activeCell="J10" sqref="J10"/>
    </sheetView>
  </sheetViews>
  <sheetFormatPr defaultColWidth="0" defaultRowHeight="12.75" customHeight="1" zeroHeight="1"/>
  <cols>
    <col min="1" max="1" width="6.33203125" customWidth="1"/>
    <col min="2" max="3" width="3.109375" customWidth="1"/>
    <col min="4" max="4" width="11.109375" customWidth="1"/>
    <col min="5" max="5" width="6" customWidth="1"/>
    <col min="6" max="6" width="15.6640625" customWidth="1"/>
    <col min="7" max="7" width="5.6640625" customWidth="1"/>
    <col min="8" max="8" width="15.6640625" customWidth="1"/>
    <col min="9" max="9" width="5.6640625" customWidth="1"/>
    <col min="10" max="10" width="15.6640625" customWidth="1"/>
    <col min="11" max="11" width="5.6640625" customWidth="1"/>
    <col min="12" max="12" width="15.6640625" customWidth="1"/>
    <col min="13" max="13" width="3.88671875" customWidth="1"/>
    <col min="14" max="14" width="15.5546875" customWidth="1"/>
    <col min="15" max="15" width="13.44140625" customWidth="1"/>
    <col min="16" max="16" width="14.6640625" customWidth="1"/>
    <col min="17" max="17" width="6.6640625" customWidth="1"/>
    <col min="18" max="18" width="15.6640625" customWidth="1"/>
    <col min="19" max="19" width="8" bestFit="1" customWidth="1"/>
    <col min="20" max="20" width="14.6640625" customWidth="1"/>
    <col min="21" max="21" width="8.33203125" customWidth="1"/>
  </cols>
  <sheetData>
    <row r="1" spans="1:21" ht="6" customHeight="1" thickBot="1">
      <c r="A1" s="3"/>
      <c r="B1" s="3"/>
      <c r="C1" s="3"/>
      <c r="D1" s="3"/>
      <c r="E1" s="3"/>
      <c r="F1" s="3"/>
      <c r="G1" s="3"/>
      <c r="H1" s="3"/>
      <c r="I1" s="3"/>
      <c r="J1" s="3"/>
      <c r="K1" s="3"/>
      <c r="L1" s="3"/>
      <c r="M1" s="3"/>
      <c r="N1" s="3"/>
      <c r="O1" s="3"/>
      <c r="P1" s="3"/>
      <c r="Q1" s="3"/>
      <c r="R1" s="3"/>
      <c r="S1" s="3"/>
      <c r="T1" s="3"/>
      <c r="U1" s="3"/>
    </row>
    <row r="2" spans="1:21" ht="21.6" thickBot="1">
      <c r="A2" s="1187" t="s">
        <v>637</v>
      </c>
      <c r="B2" s="3"/>
      <c r="C2" s="3"/>
      <c r="D2" s="3"/>
      <c r="E2" s="3"/>
      <c r="F2" s="3"/>
      <c r="G2" s="3"/>
      <c r="H2" s="3"/>
      <c r="I2" s="3"/>
      <c r="J2" s="3"/>
      <c r="K2" s="3"/>
      <c r="L2" s="3"/>
      <c r="M2" s="3"/>
      <c r="N2" s="1028" t="s">
        <v>166</v>
      </c>
      <c r="O2" s="78"/>
      <c r="P2" s="1023" t="str">
        <f>+'1 Summary'!G2</f>
        <v/>
      </c>
      <c r="Q2" s="1243"/>
      <c r="R2" s="1244"/>
      <c r="S2" s="65"/>
      <c r="T2" s="10"/>
      <c r="U2" s="20"/>
    </row>
    <row r="3" spans="1:21" ht="21.6" thickBot="1">
      <c r="A3" s="1187" t="s">
        <v>1323</v>
      </c>
      <c r="B3" s="3"/>
      <c r="C3" s="3"/>
      <c r="D3" s="3"/>
      <c r="E3" s="3"/>
      <c r="F3" s="3"/>
      <c r="G3" s="7"/>
      <c r="H3" s="7"/>
      <c r="I3" s="3"/>
      <c r="J3" s="3"/>
      <c r="K3" s="3"/>
      <c r="L3" s="3"/>
      <c r="M3" s="3"/>
      <c r="N3" s="1028" t="s">
        <v>165</v>
      </c>
      <c r="O3" s="78"/>
      <c r="P3" s="911">
        <f>+'1 Summary'!G3</f>
        <v>0</v>
      </c>
      <c r="Q3" s="1144"/>
      <c r="R3" s="1146"/>
      <c r="S3" s="12"/>
      <c r="T3" s="4"/>
      <c r="U3" s="21"/>
    </row>
    <row r="4" spans="1:21" s="1078" customFormat="1" ht="15.6">
      <c r="A4" s="102"/>
      <c r="B4" s="78"/>
      <c r="C4" s="78"/>
      <c r="D4" s="78"/>
      <c r="E4" s="78"/>
      <c r="F4" s="78"/>
      <c r="G4" s="78"/>
      <c r="H4" s="78"/>
      <c r="I4" s="78"/>
      <c r="J4" s="78"/>
      <c r="K4" s="78"/>
      <c r="L4" s="78"/>
      <c r="M4" s="78"/>
      <c r="N4" s="78"/>
      <c r="O4" s="78"/>
      <c r="P4" s="78"/>
      <c r="Q4" s="1144"/>
      <c r="R4" s="1146"/>
      <c r="S4" s="1146"/>
      <c r="T4" s="1028"/>
      <c r="U4" s="1192"/>
    </row>
    <row r="5" spans="1:21" s="1078" customFormat="1" ht="15.6">
      <c r="A5" s="102"/>
      <c r="B5" s="78"/>
      <c r="C5" s="78"/>
      <c r="D5" s="78"/>
      <c r="E5" s="78"/>
      <c r="F5" s="78"/>
      <c r="G5" s="78"/>
      <c r="H5" s="78"/>
      <c r="I5" s="78"/>
      <c r="J5" s="78"/>
      <c r="K5" s="78"/>
      <c r="L5" s="78"/>
      <c r="M5" s="78"/>
      <c r="N5" s="78"/>
      <c r="O5" s="78"/>
      <c r="P5" s="78"/>
      <c r="Q5" s="1144"/>
      <c r="R5" s="1146"/>
      <c r="S5" s="1146"/>
      <c r="T5" s="1028"/>
      <c r="U5" s="1192"/>
    </row>
    <row r="6" spans="1:21" s="1078" customFormat="1" ht="15.6">
      <c r="A6" s="102"/>
      <c r="B6" s="78"/>
      <c r="C6" s="28"/>
      <c r="D6" s="28"/>
      <c r="E6" s="28"/>
      <c r="F6" s="28"/>
      <c r="G6" s="28"/>
      <c r="H6" s="28"/>
      <c r="I6" s="28"/>
      <c r="J6" s="28"/>
      <c r="K6" s="28"/>
      <c r="L6" s="28"/>
      <c r="M6" s="28"/>
      <c r="N6" s="28"/>
      <c r="O6" s="28"/>
      <c r="P6" s="28"/>
      <c r="Q6" s="1193"/>
      <c r="R6" s="1142"/>
      <c r="S6" s="1142"/>
      <c r="T6" s="1194"/>
      <c r="U6" s="1192"/>
    </row>
    <row r="7" spans="1:21" s="1078" customFormat="1" ht="15.6">
      <c r="A7" s="102">
        <v>2.1</v>
      </c>
      <c r="B7" s="28" t="s">
        <v>1324</v>
      </c>
      <c r="C7" s="28"/>
      <c r="D7" s="28"/>
      <c r="E7" s="28"/>
      <c r="F7" s="28"/>
      <c r="G7" s="28"/>
      <c r="H7" s="28"/>
      <c r="I7" s="28"/>
      <c r="J7" s="28"/>
      <c r="K7" s="28"/>
      <c r="L7" s="28"/>
      <c r="M7" s="28"/>
      <c r="N7" s="28"/>
      <c r="O7" s="28"/>
      <c r="P7" s="1195" t="s">
        <v>1325</v>
      </c>
      <c r="Q7" s="1196"/>
      <c r="R7" s="1197" t="s">
        <v>1326</v>
      </c>
      <c r="S7" s="1198"/>
      <c r="T7" s="1199" t="s">
        <v>1327</v>
      </c>
      <c r="U7" s="1200">
        <f>A7</f>
        <v>2.1</v>
      </c>
    </row>
    <row r="8" spans="1:21" s="1078" customFormat="1" ht="15.6">
      <c r="A8" s="102"/>
      <c r="B8" s="28"/>
      <c r="C8" s="28"/>
      <c r="D8" s="28"/>
      <c r="E8" s="28"/>
      <c r="F8" s="28"/>
      <c r="G8" s="28"/>
      <c r="H8" s="28"/>
      <c r="I8" s="28"/>
      <c r="J8" s="28"/>
      <c r="K8" s="28"/>
      <c r="L8" s="1201" t="s">
        <v>941</v>
      </c>
      <c r="M8" s="28"/>
      <c r="N8" s="1201" t="s">
        <v>1899</v>
      </c>
      <c r="O8" s="28"/>
      <c r="P8" s="946" t="s">
        <v>1328</v>
      </c>
      <c r="Q8" s="1202"/>
      <c r="R8" s="1203" t="s">
        <v>1035</v>
      </c>
      <c r="S8" s="1204"/>
      <c r="T8" s="1134" t="s">
        <v>1036</v>
      </c>
      <c r="U8" s="1192"/>
    </row>
    <row r="9" spans="1:21" s="1078" customFormat="1" ht="15.6">
      <c r="A9" s="102"/>
      <c r="B9" s="28"/>
      <c r="C9" s="28"/>
      <c r="D9" s="28"/>
      <c r="E9" s="28"/>
      <c r="F9" s="28"/>
      <c r="G9" s="28"/>
      <c r="H9" s="28"/>
      <c r="I9" s="28"/>
      <c r="J9" s="28"/>
      <c r="K9" s="28"/>
      <c r="L9" s="961" t="s">
        <v>1037</v>
      </c>
      <c r="M9" s="107"/>
      <c r="N9" s="961" t="s">
        <v>1037</v>
      </c>
      <c r="O9" s="28"/>
      <c r="P9" s="404" t="s">
        <v>1037</v>
      </c>
      <c r="Q9" s="1193"/>
      <c r="R9" s="404" t="s">
        <v>1037</v>
      </c>
      <c r="S9" s="1204"/>
      <c r="T9" s="1137" t="s">
        <v>1038</v>
      </c>
      <c r="U9" s="1192"/>
    </row>
    <row r="10" spans="1:21" s="1078" customFormat="1" ht="15.6">
      <c r="A10" s="102"/>
      <c r="B10" s="78"/>
      <c r="C10" s="78"/>
      <c r="D10" s="28"/>
      <c r="E10" s="28"/>
      <c r="F10" s="28"/>
      <c r="G10" s="28"/>
      <c r="H10" s="28"/>
      <c r="I10" s="28"/>
      <c r="J10" s="28"/>
      <c r="K10" s="28"/>
      <c r="L10" s="28"/>
      <c r="M10" s="28"/>
      <c r="N10" s="28"/>
      <c r="O10" s="28"/>
      <c r="P10" s="78"/>
      <c r="Q10" s="78"/>
      <c r="R10" s="78"/>
      <c r="S10" s="78"/>
      <c r="T10" s="78"/>
      <c r="U10" s="1192"/>
    </row>
    <row r="11" spans="1:21" s="1078" customFormat="1" ht="15.6">
      <c r="A11" s="102" t="s">
        <v>1039</v>
      </c>
      <c r="B11" s="78" t="s">
        <v>535</v>
      </c>
      <c r="C11" s="78"/>
      <c r="D11" s="28"/>
      <c r="E11" s="78"/>
      <c r="F11" s="78"/>
      <c r="G11" s="78"/>
      <c r="H11" s="78"/>
      <c r="I11" s="78"/>
      <c r="J11" s="78"/>
      <c r="K11" s="78"/>
      <c r="L11" s="1205">
        <f>'Sch 13 Enrolment'!T47+'Sch 13 Enrolment'!T48+'Sch 13 Enrolment'!T50+'Sch 13 Enrolment'!T51</f>
        <v>0</v>
      </c>
      <c r="M11" s="78"/>
      <c r="N11" s="1205">
        <f>+'Sch 13 Enrolment'!T49+'Sch 13 Enrolment'!T52</f>
        <v>0</v>
      </c>
      <c r="O11" s="78"/>
      <c r="P11" s="1206">
        <f>+L11+N11</f>
        <v>0</v>
      </c>
      <c r="Q11" s="961"/>
      <c r="R11" s="1206">
        <f>+'Sch 13 Enrolment'!V68</f>
        <v>0</v>
      </c>
      <c r="S11" s="1207"/>
      <c r="T11" s="1208"/>
      <c r="U11" s="1200" t="str">
        <f>A11</f>
        <v>2.1.1</v>
      </c>
    </row>
    <row r="12" spans="1:21" s="1078" customFormat="1" ht="15.6">
      <c r="A12" s="102"/>
      <c r="B12" s="78"/>
      <c r="C12" s="78"/>
      <c r="D12" s="78"/>
      <c r="E12" s="78"/>
      <c r="F12" s="78"/>
      <c r="G12" s="78"/>
      <c r="H12" s="78"/>
      <c r="I12" s="78"/>
      <c r="J12" s="78"/>
      <c r="K12" s="78"/>
      <c r="L12" s="78"/>
      <c r="M12" s="78"/>
      <c r="N12" s="78"/>
      <c r="O12" s="78"/>
      <c r="P12" s="1209"/>
      <c r="Q12" s="961"/>
      <c r="R12" s="1209"/>
      <c r="S12" s="340"/>
      <c r="T12" s="1208"/>
      <c r="U12" s="1200"/>
    </row>
    <row r="13" spans="1:21" s="1078" customFormat="1" ht="15.6">
      <c r="A13" s="102" t="s">
        <v>536</v>
      </c>
      <c r="B13" s="78" t="s">
        <v>1581</v>
      </c>
      <c r="C13" s="78"/>
      <c r="D13" s="78"/>
      <c r="E13" s="78"/>
      <c r="F13" s="78"/>
      <c r="G13" s="78"/>
      <c r="H13" s="78"/>
      <c r="I13" s="78"/>
      <c r="J13" s="78"/>
      <c r="K13" s="78"/>
      <c r="L13" s="1210">
        <f>'GSN Benchmarks'!B39</f>
        <v>931.12</v>
      </c>
      <c r="M13" s="78"/>
      <c r="N13" s="1210">
        <f>'GSN Benchmarks'!B40</f>
        <v>715.22</v>
      </c>
      <c r="O13" s="78"/>
      <c r="P13" s="1211"/>
      <c r="Q13" s="961"/>
      <c r="R13" s="1210">
        <f>'GSN Benchmarks'!B41</f>
        <v>472.48</v>
      </c>
      <c r="S13" s="1212"/>
      <c r="T13" s="1208"/>
      <c r="U13" s="1200"/>
    </row>
    <row r="14" spans="1:21" s="1078" customFormat="1" ht="15.6">
      <c r="A14" s="102"/>
      <c r="B14" s="28"/>
      <c r="C14" s="78"/>
      <c r="D14" s="78"/>
      <c r="E14" s="28"/>
      <c r="F14" s="28"/>
      <c r="G14" s="28"/>
      <c r="H14" s="28"/>
      <c r="I14" s="28"/>
      <c r="J14" s="28"/>
      <c r="K14" s="28"/>
      <c r="L14" s="28"/>
      <c r="M14" s="28"/>
      <c r="N14" s="78"/>
      <c r="O14" s="78"/>
      <c r="P14" s="78"/>
      <c r="Q14" s="961"/>
      <c r="R14" s="1213"/>
      <c r="S14" s="1213"/>
      <c r="T14" s="78"/>
      <c r="U14" s="1200"/>
    </row>
    <row r="15" spans="1:21" s="1078" customFormat="1" ht="15.6">
      <c r="A15" s="102" t="s">
        <v>1582</v>
      </c>
      <c r="B15" s="28" t="s">
        <v>1729</v>
      </c>
      <c r="C15" s="78"/>
      <c r="D15" s="78"/>
      <c r="E15" s="78"/>
      <c r="F15" s="78"/>
      <c r="G15" s="78"/>
      <c r="H15" s="78"/>
      <c r="I15" s="78"/>
      <c r="J15" s="78"/>
      <c r="K15" s="78"/>
      <c r="L15" s="969">
        <f>ROUND(L11*L13,0)</f>
        <v>0</v>
      </c>
      <c r="M15" s="78"/>
      <c r="N15" s="969">
        <f>ROUND(N11*N13,0)</f>
        <v>0</v>
      </c>
      <c r="O15" s="314">
        <v>622</v>
      </c>
      <c r="P15" s="1055">
        <f>L15+N15</f>
        <v>0</v>
      </c>
      <c r="Q15" s="314">
        <v>623</v>
      </c>
      <c r="R15" s="1214">
        <f>ROUND(R11*R13,0)</f>
        <v>0</v>
      </c>
      <c r="S15" s="1215"/>
      <c r="T15" s="1316">
        <f>SUM(P15+R15)</f>
        <v>0</v>
      </c>
      <c r="U15" s="1200" t="str">
        <f>A15</f>
        <v>2.1.3</v>
      </c>
    </row>
    <row r="16" spans="1:21" s="1078" customFormat="1" ht="15.6">
      <c r="A16" s="102"/>
      <c r="B16" s="28"/>
      <c r="C16" s="78"/>
      <c r="D16" s="78"/>
      <c r="E16" s="78"/>
      <c r="F16" s="78"/>
      <c r="G16" s="78"/>
      <c r="H16" s="78"/>
      <c r="I16" s="78"/>
      <c r="J16" s="78"/>
      <c r="K16" s="78"/>
      <c r="L16" s="1048"/>
      <c r="M16" s="78"/>
      <c r="N16" s="1048"/>
      <c r="O16" s="340"/>
      <c r="P16" s="1208"/>
      <c r="Q16" s="340"/>
      <c r="R16" s="1208"/>
      <c r="S16" s="1208"/>
      <c r="T16" s="1208"/>
      <c r="U16" s="1200"/>
    </row>
    <row r="17" spans="1:21" s="1078" customFormat="1" ht="15.6">
      <c r="A17" s="102"/>
      <c r="B17" s="78"/>
      <c r="C17" s="28"/>
      <c r="D17" s="78"/>
      <c r="E17" s="78"/>
      <c r="F17" s="78"/>
      <c r="G17" s="78"/>
      <c r="H17" s="78"/>
      <c r="I17" s="78"/>
      <c r="J17" s="78"/>
      <c r="K17" s="78"/>
      <c r="L17" s="78"/>
      <c r="M17" s="78"/>
      <c r="N17" s="78"/>
      <c r="O17" s="340"/>
      <c r="P17" s="1208"/>
      <c r="Q17" s="340"/>
      <c r="R17" s="1208"/>
      <c r="S17" s="1208"/>
      <c r="T17" s="1208"/>
      <c r="U17" s="1200"/>
    </row>
    <row r="18" spans="1:21" s="1078" customFormat="1" ht="15.6">
      <c r="A18" s="102">
        <v>2.2000000000000002</v>
      </c>
      <c r="B18" s="1150" t="s">
        <v>1588</v>
      </c>
      <c r="C18" s="28"/>
      <c r="D18" s="78"/>
      <c r="E18" s="78"/>
      <c r="F18" s="78"/>
      <c r="G18" s="78"/>
      <c r="H18" s="78"/>
      <c r="I18" s="78"/>
      <c r="J18" s="78"/>
      <c r="K18" s="78"/>
      <c r="L18" s="78"/>
      <c r="M18" s="78"/>
      <c r="N18" s="78"/>
      <c r="O18" s="340"/>
      <c r="P18" s="1208"/>
      <c r="Q18" s="340"/>
      <c r="R18" s="1208"/>
      <c r="S18" s="1208"/>
      <c r="T18" s="1208"/>
      <c r="U18" s="1200"/>
    </row>
    <row r="19" spans="1:21" s="1078" customFormat="1" ht="15.6">
      <c r="A19" s="102"/>
      <c r="B19" s="1150"/>
      <c r="C19" s="28"/>
      <c r="D19" s="78"/>
      <c r="E19" s="78"/>
      <c r="F19" s="78"/>
      <c r="G19" s="78"/>
      <c r="H19" s="78"/>
      <c r="I19" s="78"/>
      <c r="J19" s="78"/>
      <c r="K19" s="78"/>
      <c r="L19" s="78"/>
      <c r="M19" s="78"/>
      <c r="N19" s="78"/>
      <c r="O19" s="340"/>
      <c r="P19" s="1208"/>
      <c r="Q19" s="340"/>
      <c r="R19" s="1208"/>
      <c r="S19" s="1208"/>
      <c r="T19" s="1208"/>
      <c r="U19" s="1200"/>
    </row>
    <row r="20" spans="1:21" s="1078" customFormat="1" ht="15.6">
      <c r="A20" s="102" t="s">
        <v>1268</v>
      </c>
      <c r="B20" s="78" t="s">
        <v>352</v>
      </c>
      <c r="C20" s="78"/>
      <c r="D20" s="78"/>
      <c r="E20" s="78"/>
      <c r="F20" s="78"/>
      <c r="G20" s="78"/>
      <c r="H20" s="78"/>
      <c r="I20" s="78"/>
      <c r="J20" s="78"/>
      <c r="K20" s="78"/>
      <c r="L20" s="78"/>
      <c r="M20" s="78"/>
      <c r="N20" s="78"/>
      <c r="O20" s="347">
        <v>625</v>
      </c>
      <c r="P20" s="1219">
        <f>IF(P3=15148,0,T20)</f>
        <v>0</v>
      </c>
      <c r="Q20" s="347">
        <v>626</v>
      </c>
      <c r="R20" s="1219">
        <f>IF(P3=15148,T20,0)</f>
        <v>0</v>
      </c>
      <c r="S20" s="1208"/>
      <c r="T20" s="2192">
        <f>IF($P$3=0,0,VLOOKUP($P$3,Tables!$A$5:$BE$8,57,FALSE))</f>
        <v>0</v>
      </c>
      <c r="U20" s="1200" t="str">
        <f>A20</f>
        <v>2.2.1</v>
      </c>
    </row>
    <row r="21" spans="1:21" s="1078" customFormat="1" ht="15.6">
      <c r="A21" s="102"/>
      <c r="B21" s="78"/>
      <c r="C21" s="78"/>
      <c r="D21" s="78"/>
      <c r="E21" s="78"/>
      <c r="F21" s="78"/>
      <c r="G21" s="78"/>
      <c r="H21" s="78"/>
      <c r="I21" s="78"/>
      <c r="J21" s="78"/>
      <c r="K21" s="78"/>
      <c r="L21" s="78"/>
      <c r="M21" s="78"/>
      <c r="N21" s="199"/>
      <c r="O21" s="340"/>
      <c r="P21" s="1216"/>
      <c r="Q21" s="340"/>
      <c r="R21" s="1216"/>
      <c r="S21" s="1208"/>
      <c r="T21" s="1208"/>
      <c r="U21" s="1200"/>
    </row>
    <row r="22" spans="1:21" s="1078" customFormat="1" ht="15.6">
      <c r="A22" s="102"/>
      <c r="B22" s="78"/>
      <c r="C22" s="78"/>
      <c r="D22" s="78"/>
      <c r="E22" s="78"/>
      <c r="F22" s="78"/>
      <c r="G22" s="78"/>
      <c r="H22" s="78"/>
      <c r="I22" s="78"/>
      <c r="J22" s="78"/>
      <c r="K22" s="78"/>
      <c r="L22" s="78"/>
      <c r="M22" s="78"/>
      <c r="N22" s="199"/>
      <c r="O22" s="340"/>
      <c r="P22" s="1216"/>
      <c r="Q22" s="340"/>
      <c r="R22" s="1216"/>
      <c r="S22" s="1208"/>
      <c r="T22" s="1208"/>
      <c r="U22" s="1200"/>
    </row>
    <row r="23" spans="1:21" s="1078" customFormat="1" ht="15.6">
      <c r="A23" s="102">
        <v>2.2999999999999998</v>
      </c>
      <c r="B23" s="28" t="s">
        <v>1554</v>
      </c>
      <c r="C23" s="78"/>
      <c r="D23" s="78"/>
      <c r="E23" s="78"/>
      <c r="F23" s="78"/>
      <c r="G23" s="78"/>
      <c r="H23" s="78"/>
      <c r="I23" s="78"/>
      <c r="J23" s="78"/>
      <c r="K23" s="78"/>
      <c r="L23" s="78"/>
      <c r="M23" s="78"/>
      <c r="N23" s="199"/>
      <c r="O23" s="340"/>
      <c r="P23" s="1216"/>
      <c r="Q23" s="340"/>
      <c r="R23" s="1216"/>
      <c r="S23" s="1208"/>
      <c r="T23" s="1208"/>
      <c r="U23" s="1200"/>
    </row>
    <row r="24" spans="1:21" s="1078" customFormat="1" ht="15.6">
      <c r="A24" s="102"/>
      <c r="B24" s="78"/>
      <c r="C24" s="78"/>
      <c r="D24" s="78"/>
      <c r="E24" s="78"/>
      <c r="F24" s="78"/>
      <c r="G24" s="78"/>
      <c r="H24" s="78"/>
      <c r="I24" s="78"/>
      <c r="J24" s="78"/>
      <c r="K24" s="78"/>
      <c r="L24" s="1107" t="s">
        <v>1226</v>
      </c>
      <c r="M24" s="78"/>
      <c r="N24" s="199"/>
      <c r="O24" s="340"/>
      <c r="P24" s="1208"/>
      <c r="Q24" s="340"/>
      <c r="R24" s="1216"/>
      <c r="S24" s="1208"/>
      <c r="T24" s="1208"/>
      <c r="U24" s="1200"/>
    </row>
    <row r="25" spans="1:21" s="1078" customFormat="1" ht="15.6">
      <c r="A25" s="102"/>
      <c r="B25" s="28"/>
      <c r="C25" s="78"/>
      <c r="D25" s="78"/>
      <c r="E25" s="78"/>
      <c r="F25" s="78"/>
      <c r="G25" s="78"/>
      <c r="H25" s="78"/>
      <c r="I25" s="78"/>
      <c r="J25" s="78"/>
      <c r="K25" s="78"/>
      <c r="L25" s="78"/>
      <c r="M25" s="78"/>
      <c r="N25" s="78"/>
      <c r="O25" s="78"/>
      <c r="P25" s="78"/>
      <c r="Q25" s="78"/>
      <c r="R25" s="78"/>
      <c r="S25" s="1208"/>
      <c r="T25" s="1208"/>
      <c r="U25" s="1200"/>
    </row>
    <row r="26" spans="1:21" s="1078" customFormat="1" ht="15.75" customHeight="1">
      <c r="A26" s="539">
        <v>2.2999999999999998</v>
      </c>
      <c r="B26" s="1063" t="s">
        <v>2480</v>
      </c>
      <c r="C26" s="78"/>
      <c r="D26" s="78"/>
      <c r="E26" s="78"/>
      <c r="F26" s="78"/>
      <c r="G26" s="78"/>
      <c r="H26" s="78"/>
      <c r="I26" s="78"/>
      <c r="J26" s="78"/>
      <c r="K26" s="78"/>
      <c r="L26" s="1217">
        <f>IF($P$3=0,0,VLOOKUP($P$3,Tables!$A$5:$Z$8,3,FALSE))</f>
        <v>0</v>
      </c>
      <c r="M26" s="1218"/>
      <c r="N26" s="1218"/>
      <c r="O26" s="1218"/>
      <c r="P26" s="78"/>
      <c r="Q26" s="78"/>
      <c r="R26" s="78"/>
      <c r="S26" s="1208"/>
      <c r="T26" s="1208"/>
      <c r="U26" s="1200">
        <f>A26</f>
        <v>2.2999999999999998</v>
      </c>
    </row>
    <row r="27" spans="1:21" s="1078" customFormat="1" ht="15.75" customHeight="1">
      <c r="A27" s="102"/>
      <c r="B27" s="1150"/>
      <c r="C27" s="78"/>
      <c r="D27" s="78"/>
      <c r="E27" s="78"/>
      <c r="F27" s="78"/>
      <c r="G27" s="78"/>
      <c r="H27" s="78"/>
      <c r="I27" s="78"/>
      <c r="J27" s="78"/>
      <c r="K27" s="78"/>
      <c r="L27" s="78"/>
      <c r="M27" s="78"/>
      <c r="N27" s="78"/>
      <c r="O27" s="78"/>
      <c r="P27" s="78"/>
      <c r="Q27" s="78"/>
      <c r="R27" s="78"/>
      <c r="S27" s="1208"/>
      <c r="T27" s="1208"/>
      <c r="U27" s="1200"/>
    </row>
    <row r="28" spans="1:21" s="1078" customFormat="1" ht="15.6">
      <c r="A28" s="102" t="s">
        <v>830</v>
      </c>
      <c r="B28" s="642" t="s">
        <v>2888</v>
      </c>
      <c r="C28" s="78"/>
      <c r="D28" s="78"/>
      <c r="E28" s="78"/>
      <c r="F28" s="78"/>
      <c r="G28" s="78"/>
      <c r="H28" s="78"/>
      <c r="I28" s="78"/>
      <c r="J28" s="78"/>
      <c r="K28" s="78"/>
      <c r="L28" s="78"/>
      <c r="M28" s="78"/>
      <c r="N28" s="78"/>
      <c r="O28" s="347">
        <v>627</v>
      </c>
      <c r="P28" s="1219">
        <f>IF($P$3=15148,0,T28)</f>
        <v>0</v>
      </c>
      <c r="Q28" s="347">
        <v>628</v>
      </c>
      <c r="R28" s="1219">
        <f>IF($P$3=15148,T28,0)</f>
        <v>0</v>
      </c>
      <c r="S28" s="1208"/>
      <c r="T28" s="1219">
        <f>ROUND($L$26*'Sch 13 Enrolment'!$R$70,0)</f>
        <v>0</v>
      </c>
      <c r="U28" s="1200" t="str">
        <f>A28</f>
        <v>2.3.1</v>
      </c>
    </row>
    <row r="29" spans="1:21" s="1078" customFormat="1" ht="15.6">
      <c r="A29" s="102"/>
      <c r="B29" s="642" t="s">
        <v>2309</v>
      </c>
      <c r="C29" s="78"/>
      <c r="D29" s="78"/>
      <c r="E29" s="78"/>
      <c r="F29" s="78"/>
      <c r="G29" s="78"/>
      <c r="H29" s="78"/>
      <c r="I29" s="78"/>
      <c r="J29" s="78"/>
      <c r="K29" s="78"/>
      <c r="L29" s="78"/>
      <c r="M29" s="78"/>
      <c r="N29" s="78"/>
      <c r="O29" s="340"/>
      <c r="P29" s="1216"/>
      <c r="Q29" s="340"/>
      <c r="R29" s="1216"/>
      <c r="S29" s="1208"/>
      <c r="T29" s="1208"/>
      <c r="U29" s="1200"/>
    </row>
    <row r="30" spans="1:21" s="1078" customFormat="1" ht="15.6">
      <c r="A30" s="102"/>
      <c r="B30" s="1220"/>
      <c r="C30" s="78"/>
      <c r="D30" s="78"/>
      <c r="E30" s="78"/>
      <c r="F30" s="78"/>
      <c r="G30" s="78"/>
      <c r="H30" s="78"/>
      <c r="I30" s="78"/>
      <c r="J30" s="78"/>
      <c r="K30" s="78"/>
      <c r="L30" s="78"/>
      <c r="M30" s="78"/>
      <c r="N30" s="78"/>
      <c r="O30" s="78"/>
      <c r="P30" s="78"/>
      <c r="Q30" s="78"/>
      <c r="R30" s="78"/>
      <c r="S30" s="1208"/>
      <c r="T30" s="1208"/>
      <c r="U30" s="1200"/>
    </row>
    <row r="31" spans="1:21" s="1078" customFormat="1" ht="15.6">
      <c r="A31" s="102" t="s">
        <v>1660</v>
      </c>
      <c r="B31" s="642" t="s">
        <v>2887</v>
      </c>
      <c r="C31" s="78"/>
      <c r="D31" s="78"/>
      <c r="E31" s="78"/>
      <c r="F31" s="78"/>
      <c r="G31" s="78"/>
      <c r="H31" s="78"/>
      <c r="I31" s="78"/>
      <c r="J31" s="78"/>
      <c r="K31" s="78"/>
      <c r="L31" s="78"/>
      <c r="M31" s="78"/>
      <c r="N31" s="78"/>
      <c r="O31" s="78"/>
      <c r="P31" s="1219">
        <f>IF($P$3=15148,0,T31)</f>
        <v>0</v>
      </c>
      <c r="Q31" s="78"/>
      <c r="R31" s="1219">
        <f>IF($P$3=15148,T31,0)</f>
        <v>0</v>
      </c>
      <c r="S31" s="1208"/>
      <c r="T31" s="1219">
        <f>IF($P$3=0,0,VLOOKUP($P$3,Tables!$A$5:$BB$8,54,FALSE))</f>
        <v>0</v>
      </c>
      <c r="U31" s="1200" t="str">
        <f>A31</f>
        <v>2.3.2</v>
      </c>
    </row>
    <row r="32" spans="1:21" s="1078" customFormat="1" ht="15.6">
      <c r="A32" s="102"/>
      <c r="B32" s="642" t="s">
        <v>805</v>
      </c>
      <c r="C32" s="78"/>
      <c r="D32" s="78"/>
      <c r="E32" s="78"/>
      <c r="F32" s="78"/>
      <c r="G32" s="78"/>
      <c r="H32" s="78"/>
      <c r="I32" s="78"/>
      <c r="J32" s="78"/>
      <c r="K32" s="78"/>
      <c r="L32" s="78"/>
      <c r="M32" s="78"/>
      <c r="N32" s="78"/>
      <c r="O32" s="340"/>
      <c r="P32" s="1216"/>
      <c r="Q32" s="78"/>
      <c r="R32" s="1221"/>
      <c r="S32" s="1208"/>
      <c r="T32" s="1208"/>
      <c r="U32" s="1200"/>
    </row>
    <row r="33" spans="1:21" s="1078" customFormat="1" ht="15.6">
      <c r="A33" s="102"/>
      <c r="B33" s="642"/>
      <c r="C33" s="78"/>
      <c r="D33" s="78"/>
      <c r="E33" s="78"/>
      <c r="F33" s="78"/>
      <c r="G33" s="78"/>
      <c r="H33" s="78"/>
      <c r="I33" s="78"/>
      <c r="J33" s="78"/>
      <c r="K33" s="78"/>
      <c r="L33" s="78"/>
      <c r="M33" s="78"/>
      <c r="N33" s="78"/>
      <c r="O33" s="340"/>
      <c r="P33" s="1216"/>
      <c r="Q33" s="340"/>
      <c r="R33" s="1221"/>
      <c r="S33" s="1208"/>
      <c r="T33" s="1208"/>
      <c r="U33" s="1200"/>
    </row>
    <row r="34" spans="1:21" s="1078" customFormat="1" ht="15.6">
      <c r="A34" s="102">
        <v>2.4</v>
      </c>
      <c r="B34" s="642" t="s">
        <v>1586</v>
      </c>
      <c r="C34" s="78"/>
      <c r="D34" s="78"/>
      <c r="E34" s="78"/>
      <c r="F34" s="78"/>
      <c r="G34" s="78"/>
      <c r="H34" s="78"/>
      <c r="I34" s="78"/>
      <c r="J34" s="78"/>
      <c r="K34" s="78"/>
      <c r="L34" s="78"/>
      <c r="M34" s="78"/>
      <c r="N34" s="78"/>
      <c r="O34" s="314">
        <v>631</v>
      </c>
      <c r="P34" s="1219">
        <f>IF(OR($P$3=0,$P$3=15148),0,VLOOKUP($P$3,Tables!$A$5:$AQ$8,43,FALSE))</f>
        <v>0</v>
      </c>
      <c r="Q34" s="314">
        <v>632</v>
      </c>
      <c r="R34" s="1219">
        <f>IF($P$3=15148,VLOOKUP($P$3,Tables!$A$5:$AQ$8,43,FALSE),0)</f>
        <v>0</v>
      </c>
      <c r="S34" s="1208"/>
      <c r="T34" s="1214">
        <f>SUM(P34+R34)</f>
        <v>0</v>
      </c>
      <c r="U34" s="1200">
        <f>A34</f>
        <v>2.4</v>
      </c>
    </row>
    <row r="35" spans="1:21" s="1078" customFormat="1" ht="15.6">
      <c r="A35" s="102"/>
      <c r="B35" s="642"/>
      <c r="C35" s="78"/>
      <c r="D35" s="78"/>
      <c r="E35" s="78"/>
      <c r="F35" s="78"/>
      <c r="G35" s="78"/>
      <c r="H35" s="78"/>
      <c r="I35" s="78"/>
      <c r="J35" s="78"/>
      <c r="K35" s="78"/>
      <c r="L35" s="78"/>
      <c r="M35" s="78"/>
      <c r="N35" s="78"/>
      <c r="O35" s="78"/>
      <c r="P35" s="78"/>
      <c r="Q35" s="78"/>
      <c r="R35" s="1216"/>
      <c r="S35" s="1208"/>
      <c r="T35" s="1208"/>
      <c r="U35" s="1200"/>
    </row>
    <row r="36" spans="1:21" s="1078" customFormat="1" ht="15.6">
      <c r="A36" s="102"/>
      <c r="B36" s="642"/>
      <c r="C36" s="78"/>
      <c r="D36" s="78"/>
      <c r="E36" s="78"/>
      <c r="F36" s="78"/>
      <c r="G36" s="78"/>
      <c r="H36" s="78"/>
      <c r="I36" s="78"/>
      <c r="J36" s="78"/>
      <c r="K36" s="78"/>
      <c r="L36" s="78"/>
      <c r="M36" s="78"/>
      <c r="N36" s="78"/>
      <c r="O36" s="1222"/>
      <c r="P36" s="78"/>
      <c r="Q36" s="1222"/>
      <c r="R36" s="78"/>
      <c r="S36" s="1208"/>
      <c r="T36" s="1200"/>
      <c r="U36" s="1200"/>
    </row>
    <row r="37" spans="1:21" s="1078" customFormat="1" ht="15.6">
      <c r="A37" s="102">
        <v>2.5</v>
      </c>
      <c r="B37" s="102" t="s">
        <v>1587</v>
      </c>
      <c r="C37" s="78"/>
      <c r="D37" s="78"/>
      <c r="E37" s="78"/>
      <c r="F37" s="78"/>
      <c r="G37" s="78"/>
      <c r="H37" s="78"/>
      <c r="I37" s="78"/>
      <c r="J37" s="78"/>
      <c r="K37" s="78"/>
      <c r="L37" s="78"/>
      <c r="M37" s="78"/>
      <c r="N37" s="78"/>
      <c r="O37" s="1223">
        <v>633</v>
      </c>
      <c r="P37" s="1224">
        <f>+P28+P31+P34</f>
        <v>0</v>
      </c>
      <c r="Q37" s="1223">
        <v>634</v>
      </c>
      <c r="R37" s="1224">
        <f>+R28+R31+R34</f>
        <v>0</v>
      </c>
      <c r="S37" s="1225">
        <v>20021</v>
      </c>
      <c r="T37" s="2052">
        <f>+T28+T31+T34</f>
        <v>0</v>
      </c>
      <c r="U37" s="1200">
        <f>A37</f>
        <v>2.5</v>
      </c>
    </row>
    <row r="38" spans="1:21" s="1078" customFormat="1" ht="15.6">
      <c r="A38" s="102"/>
      <c r="B38" s="1226" t="s">
        <v>2889</v>
      </c>
      <c r="C38" s="78"/>
      <c r="D38" s="78"/>
      <c r="E38" s="78"/>
      <c r="F38" s="78"/>
      <c r="G38" s="78"/>
      <c r="H38" s="78"/>
      <c r="I38" s="78"/>
      <c r="J38" s="78"/>
      <c r="K38" s="78"/>
      <c r="L38" s="78"/>
      <c r="M38" s="78"/>
      <c r="N38" s="78"/>
      <c r="O38" s="78"/>
      <c r="P38" s="78"/>
      <c r="Q38" s="78"/>
      <c r="R38" s="78"/>
      <c r="S38" s="1208"/>
      <c r="T38" s="1208"/>
      <c r="U38" s="1200"/>
    </row>
    <row r="39" spans="1:21" s="1078" customFormat="1" ht="45.6">
      <c r="A39" s="1054">
        <v>2.6</v>
      </c>
      <c r="B39" s="28" t="s">
        <v>353</v>
      </c>
      <c r="C39" s="78"/>
      <c r="D39" s="78"/>
      <c r="E39" s="78"/>
      <c r="F39" s="78"/>
      <c r="G39" s="78"/>
      <c r="H39" s="78"/>
      <c r="I39" s="78"/>
      <c r="J39" s="78"/>
      <c r="K39" s="78"/>
      <c r="L39" s="78"/>
      <c r="M39" s="78"/>
      <c r="N39" s="78"/>
      <c r="O39" s="78"/>
      <c r="P39" s="1227" t="s">
        <v>806</v>
      </c>
      <c r="Q39" s="1145"/>
      <c r="R39" s="1228" t="s">
        <v>223</v>
      </c>
      <c r="S39" s="1146"/>
      <c r="T39" s="1229" t="s">
        <v>2405</v>
      </c>
      <c r="U39" s="1200"/>
    </row>
    <row r="40" spans="1:21" s="1078" customFormat="1" ht="16.5" customHeight="1">
      <c r="A40" s="544"/>
      <c r="B40" s="28"/>
      <c r="C40" s="78"/>
      <c r="D40" s="78"/>
      <c r="E40" s="78"/>
      <c r="F40" s="78"/>
      <c r="G40" s="78"/>
      <c r="H40" s="78"/>
      <c r="I40" s="78"/>
      <c r="J40" s="78"/>
      <c r="K40" s="78"/>
      <c r="L40" s="78"/>
      <c r="M40" s="78"/>
      <c r="N40" s="78"/>
      <c r="O40" s="78"/>
      <c r="P40" s="1227"/>
      <c r="Q40" s="1145"/>
      <c r="R40" s="1228"/>
      <c r="S40" s="1146"/>
      <c r="T40" s="1229"/>
      <c r="U40" s="1230"/>
    </row>
    <row r="41" spans="1:21" s="1078" customFormat="1" ht="15.6">
      <c r="A41" s="1054" t="s">
        <v>2295</v>
      </c>
      <c r="B41" s="642" t="s">
        <v>681</v>
      </c>
      <c r="C41" s="78"/>
      <c r="D41" s="642"/>
      <c r="E41" s="642"/>
      <c r="F41" s="642"/>
      <c r="G41" s="642"/>
      <c r="H41" s="642"/>
      <c r="I41" s="642"/>
      <c r="J41" s="642"/>
      <c r="K41" s="642"/>
      <c r="L41" s="642"/>
      <c r="M41" s="642"/>
      <c r="N41" s="78"/>
      <c r="O41" s="78"/>
      <c r="P41" s="1231"/>
      <c r="Q41" s="876"/>
      <c r="R41" s="1231"/>
      <c r="S41" s="1146"/>
      <c r="T41" s="1214">
        <f>SUM(P41+R41)</f>
        <v>0</v>
      </c>
      <c r="U41" s="1232" t="str">
        <f>A41</f>
        <v>2.6.1</v>
      </c>
    </row>
    <row r="42" spans="1:21" s="1078" customFormat="1" ht="15.6">
      <c r="A42" s="1054"/>
      <c r="B42" s="78"/>
      <c r="C42" s="78"/>
      <c r="D42" s="78"/>
      <c r="E42" s="78"/>
      <c r="F42" s="78"/>
      <c r="G42" s="78"/>
      <c r="H42" s="78"/>
      <c r="I42" s="78"/>
      <c r="J42" s="78"/>
      <c r="K42" s="78"/>
      <c r="L42" s="78"/>
      <c r="M42" s="78"/>
      <c r="N42" s="78"/>
      <c r="O42" s="78"/>
      <c r="P42" s="876"/>
      <c r="Q42" s="876"/>
      <c r="R42" s="876"/>
      <c r="S42" s="78"/>
      <c r="T42" s="876"/>
      <c r="U42" s="1233"/>
    </row>
    <row r="43" spans="1:21" s="1078" customFormat="1" ht="15.6">
      <c r="A43" s="1054" t="s">
        <v>2296</v>
      </c>
      <c r="B43" s="642" t="s">
        <v>1431</v>
      </c>
      <c r="C43" s="78"/>
      <c r="D43" s="642"/>
      <c r="E43" s="642"/>
      <c r="F43" s="642"/>
      <c r="G43" s="642"/>
      <c r="H43" s="642"/>
      <c r="I43" s="642"/>
      <c r="J43" s="642"/>
      <c r="K43" s="642"/>
      <c r="L43" s="642"/>
      <c r="M43" s="642"/>
      <c r="N43" s="78"/>
      <c r="O43" s="78"/>
      <c r="P43" s="1231"/>
      <c r="Q43" s="876"/>
      <c r="R43" s="1231"/>
      <c r="S43" s="1146"/>
      <c r="T43" s="1214">
        <f>SUM(P43+R43)</f>
        <v>0</v>
      </c>
      <c r="U43" s="1232" t="str">
        <f>+A43</f>
        <v>2.6.2</v>
      </c>
    </row>
    <row r="44" spans="1:21" s="1078" customFormat="1" ht="15.6">
      <c r="A44" s="1054"/>
      <c r="B44" s="78"/>
      <c r="C44" s="78"/>
      <c r="D44" s="78"/>
      <c r="E44" s="78"/>
      <c r="F44" s="78"/>
      <c r="G44" s="78"/>
      <c r="H44" s="78"/>
      <c r="I44" s="78"/>
      <c r="J44" s="78"/>
      <c r="K44" s="78"/>
      <c r="L44" s="78"/>
      <c r="M44" s="78"/>
      <c r="N44" s="78"/>
      <c r="O44" s="78"/>
      <c r="P44" s="923"/>
      <c r="Q44" s="1144"/>
      <c r="R44" s="1045"/>
      <c r="S44" s="1146"/>
      <c r="T44" s="876"/>
      <c r="U44" s="1233"/>
    </row>
    <row r="45" spans="1:21" s="1078" customFormat="1" ht="15.6">
      <c r="A45" s="1054" t="s">
        <v>2297</v>
      </c>
      <c r="B45" s="28" t="s">
        <v>1954</v>
      </c>
      <c r="C45" s="78"/>
      <c r="D45" s="78"/>
      <c r="E45" s="78"/>
      <c r="F45" s="78"/>
      <c r="G45" s="78"/>
      <c r="H45" s="78"/>
      <c r="I45" s="78"/>
      <c r="J45" s="78"/>
      <c r="K45" s="78"/>
      <c r="L45" s="78"/>
      <c r="M45" s="78"/>
      <c r="N45" s="642"/>
      <c r="O45" s="314">
        <v>638</v>
      </c>
      <c r="P45" s="1059">
        <f>SUM(P41:P44)</f>
        <v>0</v>
      </c>
      <c r="Q45" s="314">
        <v>639</v>
      </c>
      <c r="R45" s="1059">
        <f>SUM(R41:R44)</f>
        <v>0</v>
      </c>
      <c r="S45" s="78"/>
      <c r="T45" s="1317">
        <f>SUM(T41:T44)</f>
        <v>0</v>
      </c>
      <c r="U45" s="1232" t="str">
        <f>+A45</f>
        <v>2.6.3</v>
      </c>
    </row>
    <row r="46" spans="1:21" s="1078" customFormat="1" ht="15.6">
      <c r="A46" s="1054"/>
      <c r="B46" s="78" t="s">
        <v>2406</v>
      </c>
      <c r="C46" s="78"/>
      <c r="D46" s="78"/>
      <c r="E46" s="78"/>
      <c r="F46" s="78"/>
      <c r="G46" s="78"/>
      <c r="H46" s="78"/>
      <c r="I46" s="78"/>
      <c r="J46" s="78"/>
      <c r="K46" s="78"/>
      <c r="L46" s="78"/>
      <c r="M46" s="78"/>
      <c r="N46" s="642"/>
      <c r="O46" s="642"/>
      <c r="P46" s="642"/>
      <c r="Q46" s="642"/>
      <c r="R46" s="642"/>
      <c r="S46" s="642"/>
      <c r="T46" s="642"/>
      <c r="U46" s="1234"/>
    </row>
    <row r="47" spans="1:21" s="1078" customFormat="1" ht="15.6">
      <c r="A47" s="1054"/>
      <c r="B47" s="78"/>
      <c r="C47" s="78"/>
      <c r="D47" s="78"/>
      <c r="E47" s="78"/>
      <c r="F47" s="78"/>
      <c r="G47" s="78"/>
      <c r="H47" s="78"/>
      <c r="I47" s="78"/>
      <c r="J47" s="78"/>
      <c r="K47" s="78"/>
      <c r="L47" s="78"/>
      <c r="M47" s="78"/>
      <c r="N47" s="642"/>
      <c r="O47" s="642"/>
      <c r="P47" s="642"/>
      <c r="Q47" s="642"/>
      <c r="R47" s="642"/>
      <c r="S47" s="642"/>
      <c r="T47" s="642"/>
      <c r="U47" s="1234"/>
    </row>
    <row r="48" spans="1:21" s="1078" customFormat="1" ht="15.6">
      <c r="A48" s="544">
        <v>2.1</v>
      </c>
      <c r="B48" s="28" t="s">
        <v>1949</v>
      </c>
      <c r="C48" s="78"/>
      <c r="D48" s="78"/>
      <c r="E48" s="78"/>
      <c r="F48" s="78"/>
      <c r="G48" s="78"/>
      <c r="H48" s="78"/>
      <c r="I48" s="78"/>
      <c r="J48" s="78"/>
      <c r="K48" s="78"/>
      <c r="L48" s="78"/>
      <c r="M48" s="78"/>
      <c r="N48" s="642"/>
      <c r="O48" s="642"/>
      <c r="P48" s="642"/>
      <c r="Q48" s="642"/>
      <c r="R48" s="642"/>
      <c r="S48" s="642"/>
      <c r="T48" s="642"/>
      <c r="U48" s="1234">
        <f>A48</f>
        <v>2.1</v>
      </c>
    </row>
    <row r="49" spans="1:21" s="1078" customFormat="1" ht="15.6">
      <c r="A49" s="1054"/>
      <c r="B49" s="78"/>
      <c r="C49" s="78"/>
      <c r="D49" s="78"/>
      <c r="E49" s="78"/>
      <c r="F49" s="78"/>
      <c r="G49" s="78"/>
      <c r="H49" s="78"/>
      <c r="I49" s="78"/>
      <c r="J49" s="78"/>
      <c r="K49" s="78"/>
      <c r="L49" s="78"/>
      <c r="M49" s="78"/>
      <c r="N49" s="642"/>
      <c r="O49" s="642"/>
      <c r="P49" s="642"/>
      <c r="Q49" s="642"/>
      <c r="R49" s="642"/>
      <c r="S49" s="642"/>
      <c r="T49" s="642"/>
      <c r="U49" s="1234"/>
    </row>
    <row r="50" spans="1:21" s="1078" customFormat="1" ht="15.6">
      <c r="A50" s="1054" t="s">
        <v>2298</v>
      </c>
      <c r="B50" s="78"/>
      <c r="C50" s="78"/>
      <c r="D50" s="78" t="s">
        <v>2555</v>
      </c>
      <c r="E50" s="78"/>
      <c r="F50" s="78"/>
      <c r="G50" s="78"/>
      <c r="H50" s="78"/>
      <c r="I50" s="78"/>
      <c r="J50" s="78"/>
      <c r="K50" s="78"/>
      <c r="L50" s="78"/>
      <c r="M50" s="78"/>
      <c r="N50" s="642"/>
      <c r="O50" s="642"/>
      <c r="P50" s="642"/>
      <c r="Q50" s="642"/>
      <c r="R50" s="1235">
        <f>IF($P$3=0,0,VLOOKUP($P$3,Tables!$A$5:$AN$8,37,FALSE))</f>
        <v>0</v>
      </c>
      <c r="S50" s="642"/>
      <c r="T50" s="642"/>
      <c r="U50" s="1232" t="str">
        <f>+A50</f>
        <v>2.10.1</v>
      </c>
    </row>
    <row r="51" spans="1:21" s="1078" customFormat="1" ht="15.6">
      <c r="A51" s="1054"/>
      <c r="B51" s="78"/>
      <c r="C51" s="78"/>
      <c r="D51" s="78"/>
      <c r="E51" s="78"/>
      <c r="F51" s="78"/>
      <c r="G51" s="78"/>
      <c r="H51" s="78"/>
      <c r="I51" s="78"/>
      <c r="J51" s="78"/>
      <c r="K51" s="78"/>
      <c r="L51" s="78"/>
      <c r="M51" s="78"/>
      <c r="N51" s="642"/>
      <c r="O51" s="642"/>
      <c r="P51" s="642"/>
      <c r="Q51" s="642"/>
      <c r="R51" s="642"/>
      <c r="S51" s="642"/>
      <c r="T51" s="642"/>
      <c r="U51" s="1234"/>
    </row>
    <row r="52" spans="1:21" s="1078" customFormat="1" ht="15.6">
      <c r="A52" s="1054" t="s">
        <v>2299</v>
      </c>
      <c r="B52" s="78"/>
      <c r="C52" s="78"/>
      <c r="D52" s="78" t="s">
        <v>2556</v>
      </c>
      <c r="E52" s="78"/>
      <c r="F52" s="78"/>
      <c r="G52" s="78"/>
      <c r="H52" s="78"/>
      <c r="I52" s="78"/>
      <c r="J52" s="78"/>
      <c r="K52" s="78"/>
      <c r="L52" s="78"/>
      <c r="M52" s="78"/>
      <c r="N52" s="642"/>
      <c r="O52" s="642"/>
      <c r="P52" s="642"/>
      <c r="Q52" s="642"/>
      <c r="R52" s="1235">
        <f>IF($P$3=0,0,VLOOKUP($P$3,Tables!$A$5:$AN$8,38,FALSE))</f>
        <v>0</v>
      </c>
      <c r="S52" s="642"/>
      <c r="T52" s="642"/>
      <c r="U52" s="1232" t="str">
        <f>+A52</f>
        <v>2.10.2</v>
      </c>
    </row>
    <row r="53" spans="1:21" s="1078" customFormat="1" ht="15.6">
      <c r="A53" s="1054"/>
      <c r="B53" s="78"/>
      <c r="C53" s="78"/>
      <c r="D53" s="78"/>
      <c r="E53" s="78"/>
      <c r="F53" s="78"/>
      <c r="G53" s="78"/>
      <c r="H53" s="78"/>
      <c r="I53" s="78"/>
      <c r="J53" s="78"/>
      <c r="K53" s="78"/>
      <c r="L53" s="78"/>
      <c r="M53" s="78"/>
      <c r="N53" s="642"/>
      <c r="O53" s="642"/>
      <c r="P53" s="642"/>
      <c r="Q53" s="642"/>
      <c r="R53" s="642"/>
      <c r="S53" s="642"/>
      <c r="T53" s="642"/>
      <c r="U53" s="1234"/>
    </row>
    <row r="54" spans="1:21" s="1078" customFormat="1" ht="15.6">
      <c r="A54" s="1054" t="s">
        <v>2300</v>
      </c>
      <c r="B54" s="78"/>
      <c r="C54" s="78"/>
      <c r="D54" s="78" t="s">
        <v>2557</v>
      </c>
      <c r="E54" s="78"/>
      <c r="F54" s="78"/>
      <c r="G54" s="78"/>
      <c r="H54" s="78"/>
      <c r="I54" s="78"/>
      <c r="J54" s="78"/>
      <c r="K54" s="78"/>
      <c r="L54" s="78"/>
      <c r="M54" s="78"/>
      <c r="N54" s="642"/>
      <c r="O54" s="642"/>
      <c r="P54" s="642"/>
      <c r="Q54" s="642"/>
      <c r="R54" s="1235">
        <f>IF($P$3=0,0,VLOOKUP($P$3,Tables!$A$5:$AO8,39,FALSE))</f>
        <v>0</v>
      </c>
      <c r="S54" s="642"/>
      <c r="T54" s="642"/>
      <c r="U54" s="1232" t="str">
        <f>+A54</f>
        <v>2.10.3</v>
      </c>
    </row>
    <row r="55" spans="1:21" s="1078" customFormat="1" ht="15.6">
      <c r="A55" s="1054"/>
      <c r="B55" s="78"/>
      <c r="C55" s="78"/>
      <c r="D55" s="78"/>
      <c r="E55" s="78"/>
      <c r="F55" s="78"/>
      <c r="G55" s="78"/>
      <c r="H55" s="78"/>
      <c r="I55" s="78"/>
      <c r="J55" s="78"/>
      <c r="K55" s="78"/>
      <c r="L55" s="78"/>
      <c r="M55" s="78"/>
      <c r="N55" s="642"/>
      <c r="O55" s="642"/>
      <c r="P55" s="642"/>
      <c r="Q55" s="642"/>
      <c r="R55" s="1236"/>
      <c r="S55" s="642"/>
      <c r="T55" s="642"/>
      <c r="U55" s="1234"/>
    </row>
    <row r="56" spans="1:21" s="1078" customFormat="1" ht="15.6">
      <c r="A56" s="102" t="s">
        <v>2301</v>
      </c>
      <c r="B56" s="1237"/>
      <c r="C56" s="1238" t="s">
        <v>292</v>
      </c>
      <c r="D56" s="78"/>
      <c r="E56" s="78"/>
      <c r="F56" s="199"/>
      <c r="G56" s="78"/>
      <c r="H56" s="78"/>
      <c r="I56" s="78"/>
      <c r="J56" s="78"/>
      <c r="K56" s="78"/>
      <c r="L56" s="78"/>
      <c r="M56" s="78"/>
      <c r="N56" s="642"/>
      <c r="O56" s="642"/>
      <c r="P56" s="642"/>
      <c r="Q56" s="642"/>
      <c r="R56" s="1235"/>
      <c r="S56" s="1239"/>
      <c r="T56" s="102"/>
      <c r="U56" s="1232" t="str">
        <f>+A56</f>
        <v>2.10.4</v>
      </c>
    </row>
    <row r="57" spans="1:21" s="1078" customFormat="1" ht="15.6">
      <c r="A57" s="102"/>
      <c r="B57" s="78"/>
      <c r="C57" s="1238"/>
      <c r="D57" s="78"/>
      <c r="E57" s="78"/>
      <c r="F57" s="78"/>
      <c r="G57" s="78"/>
      <c r="H57" s="78"/>
      <c r="I57" s="78"/>
      <c r="J57" s="78"/>
      <c r="K57" s="78"/>
      <c r="L57" s="78"/>
      <c r="M57" s="78"/>
      <c r="N57" s="642"/>
      <c r="O57" s="642"/>
      <c r="P57" s="642"/>
      <c r="Q57" s="642"/>
      <c r="R57" s="1240"/>
      <c r="S57" s="1239"/>
      <c r="T57" s="102"/>
      <c r="U57" s="1234"/>
    </row>
    <row r="58" spans="1:21" s="1078" customFormat="1" ht="15.6">
      <c r="A58" s="102" t="s">
        <v>2302</v>
      </c>
      <c r="B58" s="1237"/>
      <c r="C58" s="1238" t="s">
        <v>634</v>
      </c>
      <c r="D58" s="78"/>
      <c r="E58" s="78"/>
      <c r="F58" s="199"/>
      <c r="G58" s="78"/>
      <c r="H58" s="78"/>
      <c r="I58" s="78"/>
      <c r="J58" s="78"/>
      <c r="K58" s="78"/>
      <c r="L58" s="78"/>
      <c r="M58" s="78"/>
      <c r="N58" s="642"/>
      <c r="O58" s="642"/>
      <c r="P58" s="642"/>
      <c r="Q58" s="642"/>
      <c r="R58" s="1241">
        <f>IF(R56=0,0,MIN(R54,R56))</f>
        <v>0</v>
      </c>
      <c r="S58" s="1239"/>
      <c r="T58" s="102"/>
      <c r="U58" s="1232" t="str">
        <f>+A58</f>
        <v>2.10.5</v>
      </c>
    </row>
    <row r="59" spans="1:21" s="1078" customFormat="1" ht="15.6">
      <c r="A59" s="1054"/>
      <c r="B59" s="78"/>
      <c r="C59" s="78"/>
      <c r="D59" s="78"/>
      <c r="E59" s="78"/>
      <c r="F59" s="78"/>
      <c r="G59" s="78"/>
      <c r="H59" s="78"/>
      <c r="I59" s="78"/>
      <c r="J59" s="78"/>
      <c r="K59" s="78"/>
      <c r="L59" s="78"/>
      <c r="M59" s="78"/>
      <c r="N59" s="642"/>
      <c r="O59" s="642"/>
      <c r="P59" s="642"/>
      <c r="Q59" s="642"/>
      <c r="R59" s="1236"/>
      <c r="S59" s="642"/>
      <c r="T59" s="642"/>
      <c r="U59" s="1234"/>
    </row>
    <row r="60" spans="1:21" s="1078" customFormat="1" ht="15.6">
      <c r="A60" s="544">
        <v>2.11</v>
      </c>
      <c r="B60" s="78" t="s">
        <v>2407</v>
      </c>
      <c r="C60" s="78"/>
      <c r="D60" s="78"/>
      <c r="E60" s="78"/>
      <c r="F60" s="78"/>
      <c r="G60" s="78"/>
      <c r="H60" s="78"/>
      <c r="I60" s="78"/>
      <c r="J60" s="78"/>
      <c r="K60" s="78"/>
      <c r="L60" s="78"/>
      <c r="M60" s="78"/>
      <c r="N60" s="642"/>
      <c r="O60" s="642"/>
      <c r="P60" s="642"/>
      <c r="Q60" s="642"/>
      <c r="R60" s="1242">
        <f>SUM(R50:R58)</f>
        <v>0</v>
      </c>
      <c r="S60" s="642"/>
      <c r="T60" s="1382">
        <f>SUM(R50:R58)</f>
        <v>0</v>
      </c>
      <c r="U60" s="1234">
        <f>A60</f>
        <v>2.11</v>
      </c>
    </row>
    <row r="61" spans="1:21" s="1078" customFormat="1" ht="15">
      <c r="A61" s="78"/>
      <c r="B61" s="78"/>
      <c r="C61" s="1220"/>
      <c r="D61" s="78"/>
      <c r="E61" s="78"/>
      <c r="F61" s="78"/>
      <c r="G61" s="78"/>
      <c r="H61" s="78"/>
      <c r="I61" s="78"/>
      <c r="J61" s="78"/>
      <c r="K61" s="78"/>
      <c r="L61" s="78"/>
      <c r="M61" s="78"/>
      <c r="N61" s="78"/>
      <c r="O61" s="78"/>
      <c r="P61" s="78"/>
      <c r="Q61" s="78"/>
      <c r="R61" s="78"/>
      <c r="S61" s="78"/>
      <c r="T61" s="78"/>
      <c r="U61" s="78"/>
    </row>
    <row r="62" spans="1:21" s="1078" customFormat="1" ht="15.6">
      <c r="A62" s="544">
        <v>2.13</v>
      </c>
      <c r="B62" s="28" t="s">
        <v>1574</v>
      </c>
      <c r="C62" s="78"/>
      <c r="D62" s="78"/>
      <c r="E62" s="78"/>
      <c r="F62" s="78"/>
      <c r="G62" s="78"/>
      <c r="H62" s="78"/>
      <c r="I62" s="78"/>
      <c r="J62" s="78"/>
      <c r="K62" s="78"/>
      <c r="L62" s="78"/>
      <c r="M62" s="78"/>
      <c r="N62" s="78"/>
      <c r="O62" s="314">
        <v>644</v>
      </c>
      <c r="P62" s="1059">
        <f>+P15+P20+P37+P45</f>
        <v>0</v>
      </c>
      <c r="Q62" s="314">
        <v>645</v>
      </c>
      <c r="R62" s="1059">
        <f>+R15+R20+R37+R45+R60</f>
        <v>0</v>
      </c>
      <c r="S62" s="314">
        <v>646</v>
      </c>
      <c r="T62" s="1317">
        <f>ROUND(T15+T20+T37+T45+T60,0)</f>
        <v>0</v>
      </c>
      <c r="U62" s="1234">
        <f>+A62</f>
        <v>2.13</v>
      </c>
    </row>
    <row r="63" spans="1:21" s="1078" customFormat="1" ht="15.6">
      <c r="A63" s="544"/>
      <c r="B63" s="78" t="s">
        <v>2408</v>
      </c>
      <c r="C63" s="78"/>
      <c r="D63" s="78"/>
      <c r="E63" s="78"/>
      <c r="F63" s="78"/>
      <c r="G63" s="78"/>
      <c r="H63" s="78"/>
      <c r="I63" s="78"/>
      <c r="J63" s="78"/>
      <c r="K63" s="78"/>
      <c r="L63" s="78"/>
      <c r="M63" s="78"/>
      <c r="N63" s="78"/>
      <c r="O63" s="78"/>
      <c r="P63" s="78"/>
      <c r="Q63" s="1144"/>
      <c r="R63" s="1045"/>
      <c r="S63" s="1146"/>
      <c r="T63" s="1028"/>
      <c r="U63" s="1192"/>
    </row>
    <row r="64" spans="1:21" s="1078" customFormat="1" ht="15.6">
      <c r="A64" s="544"/>
      <c r="B64" s="544"/>
      <c r="C64" s="544"/>
      <c r="D64" s="544"/>
      <c r="E64" s="544"/>
      <c r="F64" s="544"/>
      <c r="G64" s="544"/>
      <c r="H64" s="544"/>
      <c r="I64" s="544"/>
      <c r="J64" s="544"/>
      <c r="K64" s="544"/>
      <c r="L64" s="544"/>
      <c r="M64" s="544"/>
      <c r="N64" s="544"/>
      <c r="O64" s="544"/>
      <c r="P64" s="544"/>
      <c r="Q64" s="544"/>
      <c r="R64" s="544"/>
      <c r="S64" s="544"/>
      <c r="T64" s="544"/>
      <c r="U64" s="544"/>
    </row>
    <row r="65" spans="1:21" s="1078" customFormat="1" ht="15.6">
      <c r="A65" s="544" t="s">
        <v>2628</v>
      </c>
      <c r="B65" s="78"/>
      <c r="C65" s="78"/>
      <c r="D65" s="78"/>
      <c r="E65" s="78"/>
      <c r="F65" s="78"/>
      <c r="G65" s="78"/>
      <c r="H65" s="78"/>
      <c r="I65" s="78"/>
      <c r="J65" s="78"/>
      <c r="K65" s="78"/>
      <c r="L65" s="78"/>
      <c r="M65" s="78"/>
      <c r="N65" s="78"/>
      <c r="O65" s="78"/>
      <c r="P65" s="78"/>
      <c r="Q65" s="78"/>
      <c r="R65" s="78"/>
      <c r="S65" s="78"/>
      <c r="T65" s="78"/>
      <c r="U65" s="78"/>
    </row>
    <row r="66" spans="1:21" s="1078" customFormat="1" ht="15.6">
      <c r="A66" s="544" t="s">
        <v>2629</v>
      </c>
      <c r="B66" s="78"/>
      <c r="C66" s="875"/>
      <c r="D66" s="78"/>
      <c r="E66" s="78"/>
      <c r="F66" s="78"/>
      <c r="G66" s="78"/>
      <c r="H66" s="78"/>
      <c r="I66" s="78"/>
      <c r="J66" s="78"/>
      <c r="K66" s="78"/>
      <c r="L66" s="78"/>
      <c r="M66" s="78"/>
      <c r="N66" s="78"/>
      <c r="O66" s="78"/>
      <c r="P66" s="78"/>
      <c r="Q66" s="78"/>
      <c r="R66" s="78"/>
      <c r="S66" s="78"/>
      <c r="T66" s="78"/>
      <c r="U66" s="78"/>
    </row>
    <row r="67" spans="1:21" s="1078" customFormat="1" ht="15.6">
      <c r="A67" s="544"/>
      <c r="B67" s="78"/>
      <c r="C67" s="875" t="s">
        <v>2630</v>
      </c>
      <c r="D67" s="78"/>
      <c r="E67" s="78"/>
      <c r="F67" s="78"/>
      <c r="G67" s="78"/>
      <c r="H67" s="78"/>
      <c r="I67" s="78"/>
      <c r="J67" s="78"/>
      <c r="K67" s="78"/>
      <c r="L67" s="78"/>
      <c r="M67" s="78"/>
      <c r="N67" s="78"/>
      <c r="O67" s="78"/>
      <c r="P67" s="78"/>
      <c r="Q67" s="78"/>
      <c r="R67" s="78"/>
      <c r="S67" s="78"/>
      <c r="T67" s="78"/>
      <c r="U67" s="78"/>
    </row>
    <row r="68" spans="1:21" ht="12.75" hidden="1" customHeight="1"/>
    <row r="69" spans="1:21" ht="12.75" hidden="1" customHeight="1"/>
    <row r="70" spans="1:21" ht="12.75" hidden="1" customHeight="1"/>
    <row r="71" spans="1:21" ht="12.75" hidden="1" customHeight="1"/>
    <row r="72" spans="1:21" ht="12.75" hidden="1" customHeight="1"/>
    <row r="73" spans="1:21" ht="12.75" hidden="1" customHeight="1"/>
    <row r="74" spans="1:21" ht="12.75" hidden="1" customHeight="1"/>
  </sheetData>
  <sheetProtection password="C797" sheet="1" objects="1" scenarios="1"/>
  <protectedRanges>
    <protectedRange sqref="R43" name="Range9"/>
    <protectedRange sqref="P43" name="Range8"/>
    <protectedRange sqref="R41" name="Range7"/>
    <protectedRange sqref="P41" name="Range6"/>
    <protectedRange sqref="T31 R34 P34" name="Range4"/>
    <protectedRange sqref="R56" name="Range1"/>
    <protectedRange sqref="R28 R31" name="Range3_1"/>
    <protectedRange sqref="T20" name="Range4_1"/>
    <protectedRange sqref="R20" name="Range3"/>
  </protectedRange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93"/>
  <sheetViews>
    <sheetView topLeftCell="A40" zoomScale="75" zoomScaleNormal="75" workbookViewId="0">
      <selection activeCell="M91" sqref="M91"/>
    </sheetView>
  </sheetViews>
  <sheetFormatPr defaultColWidth="0" defaultRowHeight="13.2" zeroHeight="1"/>
  <cols>
    <col min="1" max="1" width="9.33203125" bestFit="1" customWidth="1"/>
    <col min="2" max="2" width="4.33203125" customWidth="1"/>
    <col min="3" max="3" width="35.6640625" customWidth="1"/>
    <col min="4" max="4" width="8.6640625" customWidth="1"/>
    <col min="5" max="5" width="15.5546875" customWidth="1"/>
    <col min="6" max="6" width="22.5546875" customWidth="1"/>
    <col min="7" max="7" width="15.109375" customWidth="1"/>
    <col min="8" max="8" width="15" customWidth="1"/>
    <col min="9" max="9" width="14" customWidth="1"/>
    <col min="10" max="10" width="12.33203125" customWidth="1"/>
    <col min="11" max="11" width="17.109375" customWidth="1"/>
    <col min="12" max="12" width="6.44140625" bestFit="1" customWidth="1"/>
    <col min="13" max="13" width="19" bestFit="1" customWidth="1"/>
    <col min="14" max="14" width="1.5546875" customWidth="1"/>
    <col min="15" max="15" width="0.33203125" customWidth="1"/>
    <col min="16" max="16" width="6.109375" customWidth="1"/>
  </cols>
  <sheetData>
    <row r="1" spans="1:16" ht="6" customHeight="1" thickBot="1">
      <c r="A1" s="3"/>
      <c r="B1" s="3"/>
      <c r="C1" s="3"/>
      <c r="D1" s="3"/>
      <c r="E1" s="3"/>
      <c r="F1" s="3"/>
      <c r="G1" s="3"/>
      <c r="H1" s="3"/>
      <c r="I1" s="3"/>
      <c r="J1" s="3"/>
      <c r="K1" s="3"/>
      <c r="L1" s="3"/>
      <c r="M1" s="3"/>
      <c r="N1" s="3"/>
      <c r="O1" s="3"/>
      <c r="P1" s="13"/>
    </row>
    <row r="2" spans="1:16" ht="21.6" thickBot="1">
      <c r="A2" s="1187" t="s">
        <v>637</v>
      </c>
      <c r="B2" s="3"/>
      <c r="C2" s="3"/>
      <c r="D2" s="3"/>
      <c r="E2" s="3"/>
      <c r="F2" s="3"/>
      <c r="G2" s="3"/>
      <c r="H2" s="3"/>
      <c r="I2" s="1028" t="s">
        <v>166</v>
      </c>
      <c r="J2" s="78"/>
      <c r="K2" s="1023" t="str">
        <f>'1 Summary'!G2</f>
        <v/>
      </c>
      <c r="L2" s="26"/>
      <c r="M2" s="216"/>
      <c r="N2" s="3"/>
      <c r="O2" s="3"/>
      <c r="P2" s="13"/>
    </row>
    <row r="3" spans="1:16" ht="21.6" thickBot="1">
      <c r="A3" s="1187" t="s">
        <v>83</v>
      </c>
      <c r="B3" s="3"/>
      <c r="C3" s="3"/>
      <c r="D3" s="3"/>
      <c r="E3" s="3"/>
      <c r="F3" s="3"/>
      <c r="G3" s="3"/>
      <c r="H3" s="3"/>
      <c r="I3" s="1028" t="s">
        <v>165</v>
      </c>
      <c r="J3" s="78"/>
      <c r="K3" s="1245">
        <f>'1 Summary'!G3</f>
        <v>0</v>
      </c>
      <c r="L3" s="3"/>
      <c r="M3" s="4"/>
      <c r="N3" s="3"/>
      <c r="O3" s="3"/>
      <c r="P3" s="13"/>
    </row>
    <row r="4" spans="1:16" ht="15.6">
      <c r="A4" s="3"/>
      <c r="B4" s="3"/>
      <c r="C4" s="3"/>
      <c r="D4" s="28"/>
      <c r="E4" s="3"/>
      <c r="F4" s="3"/>
      <c r="G4" s="9"/>
      <c r="H4" s="3"/>
      <c r="I4" s="104"/>
      <c r="J4" s="104"/>
      <c r="K4" s="105"/>
      <c r="L4" s="105"/>
      <c r="M4" s="4"/>
      <c r="N4" s="3"/>
      <c r="O4" s="3"/>
      <c r="P4" s="13"/>
    </row>
    <row r="5" spans="1:16" ht="15.6">
      <c r="A5" s="3"/>
      <c r="B5" s="3"/>
      <c r="C5" s="3"/>
      <c r="D5" s="28"/>
      <c r="E5" s="3"/>
      <c r="F5" s="3"/>
      <c r="G5" s="9"/>
      <c r="H5" s="3"/>
      <c r="I5" s="104"/>
      <c r="J5" s="104"/>
      <c r="K5" s="105"/>
      <c r="L5" s="105"/>
      <c r="M5" s="4"/>
      <c r="N5" s="3"/>
      <c r="O5" s="3"/>
      <c r="P5" s="13"/>
    </row>
    <row r="6" spans="1:16" ht="15.6">
      <c r="A6" s="3"/>
      <c r="B6" s="3"/>
      <c r="C6" s="3"/>
      <c r="D6" s="28"/>
      <c r="E6" s="3"/>
      <c r="F6" s="3"/>
      <c r="G6" s="9"/>
      <c r="H6" s="3"/>
      <c r="I6" s="104"/>
      <c r="J6" s="104"/>
      <c r="K6" s="105"/>
      <c r="L6" s="105"/>
      <c r="M6" s="4"/>
      <c r="N6" s="3"/>
      <c r="O6" s="3"/>
      <c r="P6" s="13"/>
    </row>
    <row r="7" spans="1:16" s="1078" customFormat="1" ht="15.6">
      <c r="A7" s="1079">
        <v>3.1</v>
      </c>
      <c r="B7" s="1246" t="s">
        <v>201</v>
      </c>
      <c r="C7" s="1246"/>
      <c r="D7" s="28"/>
      <c r="E7" s="78"/>
      <c r="F7" s="78"/>
      <c r="G7" s="78"/>
      <c r="H7" s="404"/>
      <c r="I7" s="1028"/>
      <c r="J7" s="1028"/>
      <c r="K7" s="1028"/>
      <c r="L7" s="1028"/>
      <c r="M7" s="1028"/>
      <c r="N7" s="102"/>
      <c r="O7" s="78"/>
      <c r="P7" s="1247">
        <f>+A7</f>
        <v>3.1</v>
      </c>
    </row>
    <row r="8" spans="1:16" s="1078" customFormat="1" ht="15.6">
      <c r="A8" s="1083"/>
      <c r="B8" s="78"/>
      <c r="C8" s="78"/>
      <c r="D8" s="78"/>
      <c r="E8" s="78"/>
      <c r="F8" s="78"/>
      <c r="G8" s="78"/>
      <c r="H8" s="404"/>
      <c r="I8" s="1028"/>
      <c r="J8" s="1028"/>
      <c r="K8" s="1028"/>
      <c r="L8" s="1028"/>
      <c r="M8" s="1028"/>
      <c r="N8" s="102"/>
      <c r="O8" s="78"/>
      <c r="P8" s="1248"/>
    </row>
    <row r="9" spans="1:16" s="1078" customFormat="1" ht="15.6">
      <c r="A9" s="1079" t="s">
        <v>67</v>
      </c>
      <c r="B9" s="28" t="s">
        <v>1328</v>
      </c>
      <c r="C9" s="28"/>
      <c r="D9" s="199"/>
      <c r="E9" s="199"/>
      <c r="F9" s="199"/>
      <c r="G9" s="78"/>
      <c r="H9" s="1195" t="s">
        <v>1325</v>
      </c>
      <c r="I9" s="1249" t="s">
        <v>1326</v>
      </c>
      <c r="J9" s="1249"/>
      <c r="K9" s="1195" t="s">
        <v>1327</v>
      </c>
      <c r="L9" s="1036"/>
      <c r="M9" s="1036"/>
      <c r="N9" s="102"/>
      <c r="O9" s="78"/>
      <c r="P9" s="1247" t="str">
        <f>+A9</f>
        <v>3.1.1</v>
      </c>
    </row>
    <row r="10" spans="1:16" s="1078" customFormat="1" ht="60.6">
      <c r="A10" s="1083"/>
      <c r="B10" s="2363" t="s">
        <v>837</v>
      </c>
      <c r="C10" s="2364"/>
      <c r="D10" s="2364"/>
      <c r="E10" s="2364"/>
      <c r="F10" s="2364"/>
      <c r="G10" s="1250"/>
      <c r="H10" s="1201" t="s">
        <v>838</v>
      </c>
      <c r="I10" s="1251" t="s">
        <v>2135</v>
      </c>
      <c r="J10" s="1137"/>
      <c r="K10" s="1252" t="s">
        <v>1041</v>
      </c>
      <c r="L10" s="1229"/>
      <c r="M10" s="1229"/>
      <c r="N10" s="102"/>
      <c r="O10" s="78"/>
      <c r="P10" s="1248"/>
    </row>
    <row r="11" spans="1:16" s="1078" customFormat="1" ht="15.6">
      <c r="A11" s="1083"/>
      <c r="B11" s="78" t="s">
        <v>942</v>
      </c>
      <c r="C11" s="1253"/>
      <c r="D11" s="961"/>
      <c r="E11" s="961"/>
      <c r="F11" s="961"/>
      <c r="G11" s="314">
        <f>1+'2 Special Ed'!S62</f>
        <v>647</v>
      </c>
      <c r="H11" s="1254"/>
      <c r="I11" s="1255">
        <f>'GSN Benchmarks'!B45</f>
        <v>291.06</v>
      </c>
      <c r="J11" s="1256"/>
      <c r="K11" s="1257">
        <f>ROUND(I11*H11,0)</f>
        <v>0</v>
      </c>
      <c r="L11" s="1258"/>
      <c r="M11" s="1135"/>
      <c r="N11" s="102"/>
      <c r="O11" s="78"/>
      <c r="P11" s="1247"/>
    </row>
    <row r="12" spans="1:16" s="1078" customFormat="1" ht="15.6">
      <c r="A12" s="1083"/>
      <c r="B12" s="78" t="s">
        <v>943</v>
      </c>
      <c r="C12" s="1253"/>
      <c r="D12" s="961"/>
      <c r="E12" s="961"/>
      <c r="F12" s="961"/>
      <c r="G12" s="314"/>
      <c r="H12" s="1254"/>
      <c r="I12" s="1255">
        <f>'GSN Benchmarks'!B46</f>
        <v>331.61</v>
      </c>
      <c r="J12" s="1256"/>
      <c r="K12" s="1257">
        <f>ROUND(I12*H12,0)</f>
        <v>0</v>
      </c>
      <c r="L12" s="1258"/>
      <c r="M12" s="1135"/>
      <c r="N12" s="102"/>
      <c r="O12" s="78"/>
      <c r="P12" s="1247"/>
    </row>
    <row r="13" spans="1:16" s="1078" customFormat="1" ht="15.6">
      <c r="A13" s="1083"/>
      <c r="B13" s="78" t="s">
        <v>2367</v>
      </c>
      <c r="C13" s="1253"/>
      <c r="D13" s="961"/>
      <c r="E13" s="961"/>
      <c r="F13" s="961"/>
      <c r="G13" s="314"/>
      <c r="H13" s="1254"/>
      <c r="I13" s="1255">
        <f>'GSN Benchmarks'!B47</f>
        <v>370.97</v>
      </c>
      <c r="J13" s="1256"/>
      <c r="K13" s="1257">
        <f>ROUND(I13*H13,0)</f>
        <v>0</v>
      </c>
      <c r="L13" s="1258"/>
      <c r="M13" s="1135"/>
      <c r="N13" s="102"/>
      <c r="O13" s="78"/>
      <c r="P13" s="1247"/>
    </row>
    <row r="14" spans="1:16" s="1078" customFormat="1" ht="15.6">
      <c r="A14" s="1083"/>
      <c r="B14" s="403"/>
      <c r="C14" s="403"/>
      <c r="D14" s="961"/>
      <c r="E14" s="961"/>
      <c r="F14" s="961"/>
      <c r="G14" s="78"/>
      <c r="H14" s="404"/>
      <c r="I14" s="1255"/>
      <c r="J14" s="1256"/>
      <c r="K14" s="1258"/>
      <c r="L14" s="1258"/>
      <c r="M14" s="1135"/>
      <c r="N14" s="102"/>
      <c r="O14" s="78"/>
      <c r="P14" s="1247"/>
    </row>
    <row r="15" spans="1:16" s="1078" customFormat="1" ht="15.6">
      <c r="A15" s="1083"/>
      <c r="B15" s="403" t="s">
        <v>69</v>
      </c>
      <c r="C15" s="403"/>
      <c r="D15" s="961"/>
      <c r="E15" s="961"/>
      <c r="F15" s="961"/>
      <c r="G15" s="78"/>
      <c r="H15" s="404"/>
      <c r="I15" s="1255"/>
      <c r="J15" s="314"/>
      <c r="K15" s="1214">
        <f>SUM(K11:K13)</f>
        <v>0</v>
      </c>
      <c r="L15" s="1258"/>
      <c r="M15" s="1135"/>
      <c r="N15" s="102"/>
      <c r="O15" s="78"/>
      <c r="P15" s="1247"/>
    </row>
    <row r="16" spans="1:16" s="1078" customFormat="1" ht="15.6">
      <c r="A16" s="1083"/>
      <c r="B16" s="78"/>
      <c r="C16" s="78"/>
      <c r="D16" s="78"/>
      <c r="E16" s="78"/>
      <c r="F16" s="78"/>
      <c r="G16" s="78"/>
      <c r="H16" s="404"/>
      <c r="I16" s="1137"/>
      <c r="J16" s="1028"/>
      <c r="K16" s="1028"/>
      <c r="L16" s="1028"/>
      <c r="M16" s="1028"/>
      <c r="N16" s="102"/>
      <c r="O16" s="78"/>
      <c r="P16" s="1248"/>
    </row>
    <row r="17" spans="1:16" s="1078" customFormat="1" ht="15.6">
      <c r="A17" s="1079" t="s">
        <v>68</v>
      </c>
      <c r="B17" s="28" t="s">
        <v>1696</v>
      </c>
      <c r="C17" s="28"/>
      <c r="D17" s="199"/>
      <c r="E17" s="199"/>
      <c r="F17" s="199"/>
      <c r="G17" s="78"/>
      <c r="H17" s="1195" t="s">
        <v>1325</v>
      </c>
      <c r="I17" s="1249" t="s">
        <v>1326</v>
      </c>
      <c r="J17" s="1249"/>
      <c r="K17" s="1199" t="s">
        <v>1327</v>
      </c>
      <c r="L17" s="1259"/>
      <c r="M17" s="1036"/>
      <c r="N17" s="102"/>
      <c r="O17" s="78"/>
      <c r="P17" s="1247" t="str">
        <f>+A17</f>
        <v>3.1.2</v>
      </c>
    </row>
    <row r="18" spans="1:16" s="1078" customFormat="1" ht="60.6">
      <c r="A18" s="1083"/>
      <c r="B18" s="1260" t="s">
        <v>1924</v>
      </c>
      <c r="C18" s="1260"/>
      <c r="D18" s="1261"/>
      <c r="E18" s="1260"/>
      <c r="F18" s="1262"/>
      <c r="G18" s="1250"/>
      <c r="H18" s="1201" t="s">
        <v>987</v>
      </c>
      <c r="I18" s="1251" t="s">
        <v>2135</v>
      </c>
      <c r="J18" s="1137"/>
      <c r="K18" s="1252" t="s">
        <v>1041</v>
      </c>
      <c r="L18" s="1229"/>
      <c r="M18" s="1229"/>
      <c r="N18" s="102"/>
      <c r="O18" s="28"/>
      <c r="P18" s="1248"/>
    </row>
    <row r="19" spans="1:16" s="1078" customFormat="1" ht="15.6">
      <c r="A19" s="1083"/>
      <c r="B19" s="78" t="s">
        <v>1034</v>
      </c>
      <c r="C19" s="403"/>
      <c r="D19" s="961"/>
      <c r="E19" s="961"/>
      <c r="F19" s="961"/>
      <c r="G19" s="314">
        <v>652</v>
      </c>
      <c r="H19" s="1263"/>
      <c r="I19" s="1264">
        <f>'GSN Benchmarks'!B50</f>
        <v>74.709999999999994</v>
      </c>
      <c r="J19" s="1265"/>
      <c r="K19" s="1257">
        <f>ROUND(I19*H19,0)</f>
        <v>0</v>
      </c>
      <c r="L19" s="1258"/>
      <c r="M19" s="1135"/>
      <c r="N19" s="102"/>
      <c r="O19" s="28"/>
      <c r="P19" s="1248"/>
    </row>
    <row r="20" spans="1:16" s="1078" customFormat="1" ht="15.6">
      <c r="A20" s="1083"/>
      <c r="B20" s="78" t="s">
        <v>1042</v>
      </c>
      <c r="C20" s="403"/>
      <c r="D20" s="961"/>
      <c r="E20" s="961"/>
      <c r="F20" s="961"/>
      <c r="G20" s="314">
        <v>653</v>
      </c>
      <c r="H20" s="1263"/>
      <c r="I20" s="1264">
        <f>'GSN Benchmarks'!B51</f>
        <v>98.8</v>
      </c>
      <c r="J20" s="1265"/>
      <c r="K20" s="1257">
        <f>ROUND(I20*H20,0)</f>
        <v>0</v>
      </c>
      <c r="L20" s="1258"/>
      <c r="M20" s="1135"/>
      <c r="N20" s="102"/>
      <c r="O20" s="78"/>
      <c r="P20" s="1248"/>
    </row>
    <row r="21" spans="1:16" s="1078" customFormat="1" ht="15.6">
      <c r="A21" s="1083"/>
      <c r="B21" s="78" t="s">
        <v>184</v>
      </c>
      <c r="C21" s="642"/>
      <c r="D21" s="961"/>
      <c r="E21" s="961"/>
      <c r="F21" s="961"/>
      <c r="G21" s="314">
        <v>654</v>
      </c>
      <c r="H21" s="1263"/>
      <c r="I21" s="1264">
        <f>'GSN Benchmarks'!B52</f>
        <v>122.89</v>
      </c>
      <c r="J21" s="1265"/>
      <c r="K21" s="1257">
        <f>ROUND(I21*H21,0)</f>
        <v>0</v>
      </c>
      <c r="L21" s="1258"/>
      <c r="M21" s="1135"/>
      <c r="N21" s="102"/>
      <c r="O21" s="78"/>
      <c r="P21" s="1248"/>
    </row>
    <row r="22" spans="1:16" s="1078" customFormat="1" ht="15.6">
      <c r="A22" s="1083"/>
      <c r="B22" s="78" t="s">
        <v>32</v>
      </c>
      <c r="C22" s="642"/>
      <c r="D22" s="961"/>
      <c r="E22" s="961"/>
      <c r="F22" s="961"/>
      <c r="G22" s="314">
        <v>655</v>
      </c>
      <c r="H22" s="1263"/>
      <c r="I22" s="1264">
        <f>'GSN Benchmarks'!B53</f>
        <v>191.59</v>
      </c>
      <c r="J22" s="1265"/>
      <c r="K22" s="1257">
        <f>ROUND(I22*H22,0)</f>
        <v>0</v>
      </c>
      <c r="L22" s="1258"/>
      <c r="M22" s="1135"/>
      <c r="N22" s="102"/>
      <c r="O22" s="78"/>
      <c r="P22" s="1248"/>
    </row>
    <row r="23" spans="1:16" s="1078" customFormat="1" ht="15.6">
      <c r="A23" s="1083"/>
      <c r="B23" s="642"/>
      <c r="C23" s="642"/>
      <c r="D23" s="961"/>
      <c r="E23" s="961"/>
      <c r="F23" s="961"/>
      <c r="G23" s="961"/>
      <c r="H23" s="961"/>
      <c r="I23" s="1266"/>
      <c r="J23" s="1265"/>
      <c r="K23" s="1266"/>
      <c r="L23" s="1258"/>
      <c r="M23" s="1135"/>
      <c r="N23" s="102"/>
      <c r="O23" s="78"/>
      <c r="P23" s="1248"/>
    </row>
    <row r="24" spans="1:16" s="1078" customFormat="1" ht="15.6">
      <c r="A24" s="1079"/>
      <c r="B24" s="78" t="s">
        <v>33</v>
      </c>
      <c r="C24" s="78"/>
      <c r="D24" s="28"/>
      <c r="E24" s="78"/>
      <c r="F24" s="78"/>
      <c r="G24" s="78"/>
      <c r="H24" s="404"/>
      <c r="I24" s="78"/>
      <c r="J24" s="314">
        <f>G22+1</f>
        <v>656</v>
      </c>
      <c r="K24" s="1214">
        <f>SUM(K19:K22)</f>
        <v>0</v>
      </c>
      <c r="L24" s="1258"/>
      <c r="M24" s="1258"/>
      <c r="N24" s="78"/>
      <c r="O24" s="78"/>
      <c r="P24" s="1247"/>
    </row>
    <row r="25" spans="1:16" s="1078" customFormat="1" ht="15.6">
      <c r="A25" s="1083"/>
      <c r="B25" s="78"/>
      <c r="C25" s="78"/>
      <c r="D25" s="28"/>
      <c r="E25" s="78"/>
      <c r="F25" s="78"/>
      <c r="G25" s="78"/>
      <c r="H25" s="404"/>
      <c r="I25" s="78"/>
      <c r="J25" s="78"/>
      <c r="K25" s="1258"/>
      <c r="L25" s="1258"/>
      <c r="M25" s="1258"/>
      <c r="N25" s="102"/>
      <c r="O25" s="78"/>
      <c r="P25" s="1248"/>
    </row>
    <row r="26" spans="1:16" s="1078" customFormat="1" ht="15.6">
      <c r="A26" s="1079" t="s">
        <v>1414</v>
      </c>
      <c r="B26" s="28" t="s">
        <v>2631</v>
      </c>
      <c r="C26" s="28"/>
      <c r="D26" s="78"/>
      <c r="E26" s="78"/>
      <c r="F26" s="78"/>
      <c r="G26" s="78"/>
      <c r="H26" s="404"/>
      <c r="I26" s="78"/>
      <c r="J26" s="314">
        <f>J24+1</f>
        <v>657</v>
      </c>
      <c r="K26" s="1257">
        <f>+K15+K24</f>
        <v>0</v>
      </c>
      <c r="L26" s="1258"/>
      <c r="M26" s="1044"/>
      <c r="N26" s="78"/>
      <c r="O26" s="78"/>
      <c r="P26" s="1247" t="str">
        <f>+A26</f>
        <v>3.1.3</v>
      </c>
    </row>
    <row r="27" spans="1:16" s="1078" customFormat="1" ht="15.6">
      <c r="A27" s="1079"/>
      <c r="B27" s="28"/>
      <c r="C27" s="28"/>
      <c r="D27" s="78"/>
      <c r="E27" s="78"/>
      <c r="F27" s="78"/>
      <c r="G27" s="78"/>
      <c r="H27" s="404"/>
      <c r="I27" s="78"/>
      <c r="J27" s="1028"/>
      <c r="K27" s="1135"/>
      <c r="L27" s="1135"/>
      <c r="M27" s="1044"/>
      <c r="N27" s="78"/>
      <c r="O27" s="78"/>
      <c r="P27" s="1247"/>
    </row>
    <row r="28" spans="1:16" s="1078" customFormat="1" ht="15.6">
      <c r="A28" s="1079"/>
      <c r="B28" s="28"/>
      <c r="C28" s="28"/>
      <c r="D28" s="78"/>
      <c r="E28" s="78"/>
      <c r="F28" s="78"/>
      <c r="G28" s="78"/>
      <c r="H28" s="404"/>
      <c r="I28" s="1028"/>
      <c r="J28" s="1028"/>
      <c r="K28" s="1135"/>
      <c r="L28" s="1135"/>
      <c r="M28" s="1044"/>
      <c r="N28" s="78"/>
      <c r="O28" s="78"/>
      <c r="P28" s="1247"/>
    </row>
    <row r="29" spans="1:16" s="1078" customFormat="1" ht="15.6">
      <c r="A29" s="1267">
        <v>3.2</v>
      </c>
      <c r="B29" s="1246" t="s">
        <v>1091</v>
      </c>
      <c r="C29" s="1246"/>
      <c r="D29" s="78"/>
      <c r="E29" s="78"/>
      <c r="F29" s="78"/>
      <c r="G29" s="78"/>
      <c r="H29" s="1144"/>
      <c r="I29" s="1146"/>
      <c r="J29" s="1146"/>
      <c r="K29" s="1146"/>
      <c r="L29" s="1146"/>
      <c r="M29" s="1208"/>
      <c r="N29" s="1146"/>
      <c r="O29" s="1144"/>
      <c r="P29" s="1247">
        <f>+A29</f>
        <v>3.2</v>
      </c>
    </row>
    <row r="30" spans="1:16" s="1078" customFormat="1" ht="15.6">
      <c r="A30" s="1267"/>
      <c r="B30" s="1246"/>
      <c r="C30" s="1246"/>
      <c r="D30" s="78"/>
      <c r="E30" s="78"/>
      <c r="F30" s="78"/>
      <c r="G30" s="78"/>
      <c r="H30" s="1144"/>
      <c r="I30" s="1146"/>
      <c r="J30" s="1146"/>
      <c r="K30" s="1146"/>
      <c r="L30" s="1146"/>
      <c r="M30" s="1208"/>
      <c r="N30" s="1146"/>
      <c r="O30" s="1144"/>
      <c r="P30" s="1247"/>
    </row>
    <row r="31" spans="1:16" s="1078" customFormat="1" ht="12" customHeight="1">
      <c r="A31" s="545"/>
      <c r="B31" s="78"/>
      <c r="C31" s="78"/>
      <c r="D31" s="78"/>
      <c r="E31" s="78"/>
      <c r="F31" s="78"/>
      <c r="G31" s="78"/>
      <c r="H31" s="1268" t="s">
        <v>1325</v>
      </c>
      <c r="I31" s="1197" t="s">
        <v>1326</v>
      </c>
      <c r="J31" s="1198"/>
      <c r="K31" s="1197" t="s">
        <v>1327</v>
      </c>
      <c r="L31" s="1204"/>
      <c r="M31" s="1208"/>
      <c r="N31" s="1146"/>
      <c r="O31" s="1144"/>
      <c r="P31" s="1269"/>
    </row>
    <row r="32" spans="1:16" s="1078" customFormat="1" ht="26.25" customHeight="1">
      <c r="A32" s="1270"/>
      <c r="B32" s="78"/>
      <c r="C32" s="78"/>
      <c r="D32" s="1271"/>
      <c r="E32" s="1271"/>
      <c r="F32" s="1271"/>
      <c r="G32" s="1271"/>
      <c r="H32" s="2365" t="s">
        <v>2558</v>
      </c>
      <c r="I32" s="1272" t="s">
        <v>321</v>
      </c>
      <c r="J32" s="1228"/>
      <c r="K32" s="2357" t="s">
        <v>1041</v>
      </c>
      <c r="L32" s="1228"/>
      <c r="M32" s="1208"/>
      <c r="N32" s="1146"/>
      <c r="O32" s="1144"/>
      <c r="P32" s="1273"/>
    </row>
    <row r="33" spans="1:16" s="1078" customFormat="1" ht="15">
      <c r="A33" s="1270"/>
      <c r="B33" s="78"/>
      <c r="C33" s="78"/>
      <c r="D33" s="78"/>
      <c r="E33" s="78"/>
      <c r="F33" s="78"/>
      <c r="G33" s="78"/>
      <c r="H33" s="2366"/>
      <c r="I33" s="1274"/>
      <c r="J33" s="1274"/>
      <c r="K33" s="2358"/>
      <c r="L33" s="1228"/>
      <c r="M33" s="1208"/>
      <c r="N33" s="1146"/>
      <c r="O33" s="1144"/>
      <c r="P33" s="1273"/>
    </row>
    <row r="34" spans="1:16" s="1078" customFormat="1" ht="15.6">
      <c r="A34" s="1079" t="s">
        <v>1415</v>
      </c>
      <c r="B34" s="78" t="s">
        <v>1441</v>
      </c>
      <c r="C34" s="78"/>
      <c r="D34" s="78"/>
      <c r="E34" s="78"/>
      <c r="F34" s="78"/>
      <c r="G34" s="347">
        <v>673</v>
      </c>
      <c r="H34" s="1275"/>
      <c r="I34" s="1210">
        <f>'GSN Benchmarks'!B58</f>
        <v>0</v>
      </c>
      <c r="J34" s="347">
        <v>675</v>
      </c>
      <c r="K34" s="1214">
        <f>ROUND(I34*H34,0)</f>
        <v>0</v>
      </c>
      <c r="L34" s="1208"/>
      <c r="M34" s="1208"/>
      <c r="N34" s="28"/>
      <c r="O34" s="1144"/>
      <c r="P34" s="1247" t="str">
        <f>+A34</f>
        <v>3.2.1</v>
      </c>
    </row>
    <row r="35" spans="1:16" s="1078" customFormat="1" ht="15.6">
      <c r="A35" s="1079"/>
      <c r="B35" s="78"/>
      <c r="C35" s="78"/>
      <c r="D35" s="78"/>
      <c r="E35" s="78"/>
      <c r="F35" s="78"/>
      <c r="G35" s="199"/>
      <c r="H35" s="1276"/>
      <c r="I35" s="1277"/>
      <c r="J35" s="1278"/>
      <c r="K35" s="1208"/>
      <c r="L35" s="1208"/>
      <c r="M35" s="1208"/>
      <c r="N35" s="28"/>
      <c r="O35" s="1144"/>
      <c r="P35" s="1247"/>
    </row>
    <row r="36" spans="1:16" s="1078" customFormat="1" ht="15.6">
      <c r="A36" s="1079" t="s">
        <v>1443</v>
      </c>
      <c r="B36" s="78" t="s">
        <v>1442</v>
      </c>
      <c r="C36" s="78"/>
      <c r="D36" s="78"/>
      <c r="E36" s="78"/>
      <c r="F36" s="78"/>
      <c r="G36" s="347"/>
      <c r="H36" s="1279">
        <f>+'Sch 13 Enrolment'!T83</f>
        <v>0</v>
      </c>
      <c r="I36" s="1210">
        <f>'GSN Benchmarks'!B59</f>
        <v>0</v>
      </c>
      <c r="J36" s="347"/>
      <c r="K36" s="1214">
        <f>ROUND(I36*H36,0)</f>
        <v>0</v>
      </c>
      <c r="L36" s="1208"/>
      <c r="M36" s="1208"/>
      <c r="N36" s="28"/>
      <c r="O36" s="1144"/>
      <c r="P36" s="1247" t="str">
        <f>+A36</f>
        <v>3.2.2</v>
      </c>
    </row>
    <row r="37" spans="1:16" s="1078" customFormat="1" ht="15.6">
      <c r="A37" s="1079"/>
      <c r="B37" s="78"/>
      <c r="C37" s="78"/>
      <c r="D37" s="78"/>
      <c r="E37" s="78"/>
      <c r="F37" s="78"/>
      <c r="G37" s="199"/>
      <c r="H37" s="1276"/>
      <c r="I37" s="1277"/>
      <c r="J37" s="1278"/>
      <c r="K37" s="1208"/>
      <c r="L37" s="1208"/>
      <c r="M37" s="1208"/>
      <c r="N37" s="28"/>
      <c r="O37" s="1144"/>
      <c r="P37" s="1247"/>
    </row>
    <row r="38" spans="1:16" s="1078" customFormat="1" ht="15.6">
      <c r="A38" s="1079" t="s">
        <v>1444</v>
      </c>
      <c r="B38" s="1246" t="s">
        <v>2632</v>
      </c>
      <c r="C38" s="78"/>
      <c r="D38" s="199"/>
      <c r="E38" s="199"/>
      <c r="F38" s="199"/>
      <c r="G38" s="199"/>
      <c r="H38" s="1280"/>
      <c r="I38" s="1278"/>
      <c r="J38" s="347">
        <v>675</v>
      </c>
      <c r="K38" s="1214">
        <f>+K34+K36</f>
        <v>0</v>
      </c>
      <c r="L38" s="1208"/>
      <c r="M38" s="1208"/>
      <c r="N38" s="222"/>
      <c r="O38" s="1202"/>
      <c r="P38" s="1247" t="str">
        <f>+A38</f>
        <v>3.2.3</v>
      </c>
    </row>
    <row r="39" spans="1:16" s="1078" customFormat="1" ht="15.6">
      <c r="A39" s="1079"/>
      <c r="B39" s="78"/>
      <c r="C39" s="78"/>
      <c r="D39" s="199"/>
      <c r="E39" s="199"/>
      <c r="F39" s="199"/>
      <c r="G39" s="199"/>
      <c r="H39" s="1280"/>
      <c r="I39" s="1278"/>
      <c r="J39" s="1278"/>
      <c r="K39" s="1208"/>
      <c r="L39" s="1208"/>
      <c r="M39" s="1208"/>
      <c r="N39" s="222"/>
      <c r="O39" s="1202"/>
      <c r="P39" s="1247"/>
    </row>
    <row r="40" spans="1:16" s="1078" customFormat="1" ht="15">
      <c r="A40" s="78"/>
      <c r="B40" s="78"/>
      <c r="C40" s="78"/>
      <c r="D40" s="78"/>
      <c r="E40" s="78"/>
      <c r="F40" s="78"/>
      <c r="G40" s="78"/>
      <c r="H40" s="1144"/>
      <c r="I40" s="1146"/>
      <c r="J40" s="1146"/>
      <c r="K40" s="1146"/>
      <c r="L40" s="1146"/>
      <c r="M40" s="1208"/>
      <c r="N40" s="1146"/>
      <c r="O40" s="1144"/>
      <c r="P40" s="404"/>
    </row>
    <row r="41" spans="1:16" s="1078" customFormat="1" ht="15.6">
      <c r="A41" s="1281" t="s">
        <v>1026</v>
      </c>
      <c r="B41" s="1246" t="s">
        <v>1666</v>
      </c>
      <c r="C41" s="1246"/>
      <c r="D41" s="78"/>
      <c r="E41" s="78"/>
      <c r="F41" s="78"/>
      <c r="G41" s="78"/>
      <c r="H41" s="78"/>
      <c r="I41" s="78"/>
      <c r="J41" s="78"/>
      <c r="K41" s="78"/>
      <c r="L41" s="78"/>
      <c r="M41" s="78"/>
      <c r="N41" s="1146"/>
      <c r="O41" s="1144"/>
      <c r="P41" s="1247" t="str">
        <f>+A41</f>
        <v>3.3</v>
      </c>
    </row>
    <row r="42" spans="1:16" s="1078" customFormat="1" ht="15.6">
      <c r="A42" s="544"/>
      <c r="B42" s="199"/>
      <c r="C42" s="199"/>
      <c r="D42" s="1282"/>
      <c r="E42" s="1195" t="s">
        <v>1325</v>
      </c>
      <c r="F42" s="1249"/>
      <c r="G42" s="1195" t="s">
        <v>1326</v>
      </c>
      <c r="H42" s="1195" t="s">
        <v>1327</v>
      </c>
      <c r="I42" s="1195" t="s">
        <v>858</v>
      </c>
      <c r="J42" s="1249"/>
      <c r="K42" s="1199" t="s">
        <v>859</v>
      </c>
      <c r="L42" s="1283"/>
      <c r="M42" s="1199" t="s">
        <v>860</v>
      </c>
      <c r="N42" s="1146"/>
      <c r="O42" s="1144"/>
      <c r="P42" s="1269"/>
    </row>
    <row r="43" spans="1:16" s="1078" customFormat="1" ht="126" customHeight="1">
      <c r="A43" s="1284" t="s">
        <v>1027</v>
      </c>
      <c r="B43" s="2361" t="s">
        <v>2485</v>
      </c>
      <c r="C43" s="2362"/>
      <c r="D43" s="199"/>
      <c r="E43" s="1286" t="s">
        <v>1063</v>
      </c>
      <c r="F43" s="1287"/>
      <c r="G43" s="1286" t="s">
        <v>2483</v>
      </c>
      <c r="H43" s="1036" t="s">
        <v>1923</v>
      </c>
      <c r="I43" s="1286" t="s">
        <v>2106</v>
      </c>
      <c r="J43" s="1287"/>
      <c r="K43" s="1286" t="s">
        <v>1678</v>
      </c>
      <c r="L43" s="1287"/>
      <c r="M43" s="1286" t="s">
        <v>1297</v>
      </c>
      <c r="N43" s="1146"/>
      <c r="O43" s="1144"/>
      <c r="P43" s="1288" t="str">
        <f>+A43</f>
        <v>3.3.1</v>
      </c>
    </row>
    <row r="44" spans="1:16" s="1078" customFormat="1" ht="15.6">
      <c r="A44" s="544"/>
      <c r="B44" s="28"/>
      <c r="C44" s="78"/>
      <c r="D44" s="78"/>
      <c r="E44" s="78"/>
      <c r="F44" s="78"/>
      <c r="G44" s="78"/>
      <c r="H44" s="1052"/>
      <c r="I44" s="1289"/>
      <c r="J44" s="340"/>
      <c r="K44" s="1208"/>
      <c r="L44" s="1146"/>
      <c r="M44" s="1208"/>
      <c r="N44" s="1146"/>
      <c r="O44" s="1144"/>
      <c r="P44" s="1269"/>
    </row>
    <row r="45" spans="1:16" s="1078" customFormat="1" ht="15.6">
      <c r="A45" s="544"/>
      <c r="B45" s="78" t="s">
        <v>2481</v>
      </c>
      <c r="C45" s="78"/>
      <c r="D45" s="314">
        <v>661</v>
      </c>
      <c r="E45" s="1290"/>
      <c r="F45" s="314">
        <v>662</v>
      </c>
      <c r="G45" s="1291"/>
      <c r="H45" s="1292">
        <v>1</v>
      </c>
      <c r="I45" s="1293">
        <f>ROUND(H45*E45,2)</f>
        <v>0</v>
      </c>
      <c r="J45" s="199"/>
      <c r="K45" s="1293">
        <f>ROUND(G45*H45,2)</f>
        <v>0</v>
      </c>
      <c r="L45" s="1294"/>
      <c r="M45" s="1293">
        <f>+K45+I45</f>
        <v>0</v>
      </c>
      <c r="N45" s="1146"/>
      <c r="O45" s="1144"/>
      <c r="P45" s="1269"/>
    </row>
    <row r="46" spans="1:16" s="1078" customFormat="1" ht="15.6">
      <c r="A46" s="544"/>
      <c r="B46" s="78" t="s">
        <v>2482</v>
      </c>
      <c r="C46" s="78"/>
      <c r="D46" s="314">
        <v>663</v>
      </c>
      <c r="E46" s="1290"/>
      <c r="F46" s="314">
        <v>664</v>
      </c>
      <c r="G46" s="1291"/>
      <c r="H46" s="1292">
        <v>0.85</v>
      </c>
      <c r="I46" s="1293">
        <f>ROUND(H46*E46,2)</f>
        <v>0</v>
      </c>
      <c r="J46" s="199"/>
      <c r="K46" s="1293">
        <f>ROUND(G46*H46,2)</f>
        <v>0</v>
      </c>
      <c r="L46" s="1294"/>
      <c r="M46" s="1293">
        <f>+K46+I46</f>
        <v>0</v>
      </c>
      <c r="N46" s="1146"/>
      <c r="O46" s="1144"/>
      <c r="P46" s="1269"/>
    </row>
    <row r="47" spans="1:16" s="1078" customFormat="1" ht="15.6">
      <c r="A47" s="544"/>
      <c r="B47" s="78" t="s">
        <v>2559</v>
      </c>
      <c r="C47" s="78"/>
      <c r="D47" s="314">
        <v>665</v>
      </c>
      <c r="E47" s="1290"/>
      <c r="F47" s="314">
        <v>666</v>
      </c>
      <c r="G47" s="1291"/>
      <c r="H47" s="1292">
        <v>0.5</v>
      </c>
      <c r="I47" s="1293">
        <f>ROUND(H47*E47,2)</f>
        <v>0</v>
      </c>
      <c r="J47" s="1294"/>
      <c r="K47" s="1293">
        <f>ROUND(G47*H47,2)</f>
        <v>0</v>
      </c>
      <c r="L47" s="1294"/>
      <c r="M47" s="1293">
        <f>+K47+I47</f>
        <v>0</v>
      </c>
      <c r="N47" s="1146"/>
      <c r="O47" s="1144"/>
      <c r="P47" s="1269"/>
    </row>
    <row r="48" spans="1:16" s="1078" customFormat="1" ht="15.6">
      <c r="A48" s="544"/>
      <c r="B48" s="78" t="s">
        <v>2291</v>
      </c>
      <c r="C48" s="78"/>
      <c r="D48" s="347"/>
      <c r="E48" s="1290"/>
      <c r="F48" s="347"/>
      <c r="G48" s="1291"/>
      <c r="H48" s="1292">
        <v>0.25</v>
      </c>
      <c r="I48" s="1293">
        <f>ROUND(H48*E48,2)</f>
        <v>0</v>
      </c>
      <c r="J48" s="1294"/>
      <c r="K48" s="1293">
        <f>ROUND(G48*H48,2)</f>
        <v>0</v>
      </c>
      <c r="L48" s="1294"/>
      <c r="M48" s="1293">
        <f>+K48+I48</f>
        <v>0</v>
      </c>
      <c r="N48" s="1146"/>
      <c r="O48" s="1144"/>
      <c r="P48" s="1269"/>
    </row>
    <row r="49" spans="1:16" s="1078" customFormat="1" ht="15.6">
      <c r="A49" s="544"/>
      <c r="B49" s="78" t="s">
        <v>1312</v>
      </c>
      <c r="C49" s="78"/>
      <c r="D49" s="642"/>
      <c r="E49" s="1295"/>
      <c r="F49" s="1295"/>
      <c r="G49" s="1295"/>
      <c r="H49" s="314">
        <v>667</v>
      </c>
      <c r="I49" s="1293">
        <f>SUM(I45:I48)</f>
        <v>0</v>
      </c>
      <c r="J49" s="314">
        <v>668</v>
      </c>
      <c r="K49" s="1293">
        <f>SUM(K45:K48)</f>
        <v>0</v>
      </c>
      <c r="L49" s="314">
        <v>669</v>
      </c>
      <c r="M49" s="1293">
        <f>SUM(M45:M48)</f>
        <v>0</v>
      </c>
      <c r="N49" s="1146"/>
      <c r="O49" s="1144"/>
      <c r="P49" s="1269"/>
    </row>
    <row r="50" spans="1:16" s="1078" customFormat="1" ht="15.6">
      <c r="A50" s="544"/>
      <c r="B50" s="78"/>
      <c r="C50" s="78"/>
      <c r="D50" s="642"/>
      <c r="E50" s="1295"/>
      <c r="F50" s="1295"/>
      <c r="G50" s="1295"/>
      <c r="H50" s="1292"/>
      <c r="I50" s="199"/>
      <c r="J50" s="199"/>
      <c r="K50" s="199"/>
      <c r="L50" s="199"/>
      <c r="M50" s="1294"/>
      <c r="N50" s="1146"/>
      <c r="O50" s="1144"/>
      <c r="P50" s="1269"/>
    </row>
    <row r="51" spans="1:16" s="1078" customFormat="1" ht="15.6">
      <c r="A51" s="544"/>
      <c r="B51" s="28"/>
      <c r="C51" s="78"/>
      <c r="D51" s="642"/>
      <c r="E51" s="1295"/>
      <c r="F51" s="78"/>
      <c r="G51" s="1295"/>
      <c r="H51" s="1292"/>
      <c r="I51" s="199"/>
      <c r="J51" s="199"/>
      <c r="K51" s="199"/>
      <c r="L51" s="199"/>
      <c r="M51" s="199"/>
      <c r="N51" s="1146"/>
      <c r="O51" s="1144"/>
      <c r="P51" s="1269"/>
    </row>
    <row r="52" spans="1:16" s="1078" customFormat="1" ht="15.6">
      <c r="A52" s="544" t="s">
        <v>1028</v>
      </c>
      <c r="B52" s="78" t="s">
        <v>2484</v>
      </c>
      <c r="C52" s="78"/>
      <c r="D52" s="642"/>
      <c r="E52" s="78"/>
      <c r="F52" s="78"/>
      <c r="G52" s="1295" t="s">
        <v>1146</v>
      </c>
      <c r="H52" s="340"/>
      <c r="I52" s="1044"/>
      <c r="J52" s="340"/>
      <c r="K52" s="1044"/>
      <c r="L52" s="1153">
        <v>410</v>
      </c>
      <c r="M52" s="1296">
        <f>IF($K$3=0,0,VLOOKUP($K$3,Tables!$A$5:$Z$8,5,FALSE))</f>
        <v>0</v>
      </c>
      <c r="N52" s="1146"/>
      <c r="O52" s="1144"/>
      <c r="P52" s="1247" t="str">
        <f>+A52</f>
        <v>3.3.2</v>
      </c>
    </row>
    <row r="53" spans="1:16" s="1078" customFormat="1" ht="16.8">
      <c r="A53" s="544"/>
      <c r="B53" s="28"/>
      <c r="C53" s="78"/>
      <c r="D53" s="78"/>
      <c r="E53" s="1297"/>
      <c r="F53" s="1297"/>
      <c r="G53" s="1298" t="s">
        <v>2135</v>
      </c>
      <c r="H53" s="1297"/>
      <c r="I53" s="1289"/>
      <c r="J53" s="1289"/>
      <c r="K53" s="1289"/>
      <c r="L53" s="1289"/>
      <c r="M53" s="1289" t="s">
        <v>884</v>
      </c>
      <c r="N53" s="1146"/>
      <c r="O53" s="1144"/>
      <c r="P53" s="1269"/>
    </row>
    <row r="54" spans="1:16" s="1078" customFormat="1" ht="15.6">
      <c r="A54" s="544" t="s">
        <v>1029</v>
      </c>
      <c r="B54" s="28" t="str">
        <f>"ESL/ESD Allocation (Line 3.3.1 X $"&amp;G54&amp;") (whole dollars)"</f>
        <v>ESL/ESD Allocation (Line 3.3.1 X $3879) (whole dollars)</v>
      </c>
      <c r="C54" s="28"/>
      <c r="D54" s="78"/>
      <c r="E54" s="1297"/>
      <c r="F54" s="1297"/>
      <c r="G54" s="1299">
        <f>IF($K$3=15148,'GSN Benchmarks'!B56,'GSN Benchmarks'!B55)</f>
        <v>3879</v>
      </c>
      <c r="H54" s="314">
        <v>670</v>
      </c>
      <c r="I54" s="1214">
        <f>ROUND(I49*G54,0)</f>
        <v>0</v>
      </c>
      <c r="J54" s="314">
        <v>671</v>
      </c>
      <c r="K54" s="1214">
        <f>ROUND(K49*G54,0)</f>
        <v>0</v>
      </c>
      <c r="L54" s="314">
        <v>672</v>
      </c>
      <c r="M54" s="1257">
        <f>+I54+K54</f>
        <v>0</v>
      </c>
      <c r="N54" s="1146"/>
      <c r="O54" s="1144"/>
      <c r="P54" s="1247" t="str">
        <f>+A54</f>
        <v>3.3.3</v>
      </c>
    </row>
    <row r="55" spans="1:16" s="1078" customFormat="1" ht="15.6">
      <c r="A55" s="544"/>
      <c r="B55" s="28"/>
      <c r="C55" s="28"/>
      <c r="D55" s="78"/>
      <c r="E55" s="1297"/>
      <c r="F55" s="1297"/>
      <c r="G55" s="1299"/>
      <c r="H55" s="1297"/>
      <c r="I55" s="1289"/>
      <c r="J55" s="1289"/>
      <c r="K55" s="1289"/>
      <c r="L55" s="1289"/>
      <c r="M55" s="1258"/>
      <c r="N55" s="1146"/>
      <c r="O55" s="1144"/>
      <c r="P55" s="1269"/>
    </row>
    <row r="56" spans="1:16" s="1078" customFormat="1" ht="15.6">
      <c r="A56" s="544"/>
      <c r="B56" s="28"/>
      <c r="C56" s="28"/>
      <c r="D56" s="78"/>
      <c r="E56" s="1297"/>
      <c r="F56" s="1297"/>
      <c r="G56" s="1297"/>
      <c r="H56" s="1297"/>
      <c r="I56" s="1289"/>
      <c r="J56" s="1289"/>
      <c r="K56" s="1289"/>
      <c r="L56" s="1289"/>
      <c r="M56" s="1289"/>
      <c r="N56" s="1146"/>
      <c r="O56" s="1144"/>
      <c r="P56" s="1269"/>
    </row>
    <row r="57" spans="1:16" s="1078" customFormat="1" ht="15.6" hidden="1">
      <c r="A57" s="1158" t="s">
        <v>1030</v>
      </c>
      <c r="B57" s="1246" t="s">
        <v>1105</v>
      </c>
      <c r="C57" s="1246"/>
      <c r="D57" s="78"/>
      <c r="E57" s="78"/>
      <c r="F57" s="78"/>
      <c r="G57" s="78"/>
      <c r="H57" s="78"/>
      <c r="I57" s="78"/>
      <c r="J57" s="78"/>
      <c r="K57" s="78"/>
      <c r="L57" s="78"/>
      <c r="M57" s="78"/>
      <c r="N57" s="1146"/>
      <c r="O57" s="1144"/>
      <c r="P57" s="1247" t="str">
        <f>+A57</f>
        <v>3.4</v>
      </c>
    </row>
    <row r="58" spans="1:16" s="1078" customFormat="1" ht="15.6" hidden="1">
      <c r="A58" s="1158"/>
      <c r="B58" s="1246"/>
      <c r="C58" s="1246"/>
      <c r="D58" s="78"/>
      <c r="E58" s="78"/>
      <c r="F58" s="78"/>
      <c r="G58" s="78"/>
      <c r="H58" s="78"/>
      <c r="I58" s="78"/>
      <c r="J58" s="78"/>
      <c r="K58" s="78"/>
      <c r="L58" s="78"/>
      <c r="M58" s="78"/>
      <c r="N58" s="1146"/>
      <c r="O58" s="1144"/>
      <c r="P58" s="1300"/>
    </row>
    <row r="59" spans="1:16" s="1078" customFormat="1" ht="15.6" hidden="1">
      <c r="A59" s="544"/>
      <c r="B59" s="1301"/>
      <c r="C59" s="1301"/>
      <c r="D59" s="78"/>
      <c r="E59" s="1195" t="s">
        <v>1325</v>
      </c>
      <c r="F59" s="1249"/>
      <c r="G59" s="1195" t="s">
        <v>1326</v>
      </c>
      <c r="H59" s="1195" t="s">
        <v>1327</v>
      </c>
      <c r="I59" s="1195" t="s">
        <v>858</v>
      </c>
      <c r="J59" s="1249"/>
      <c r="K59" s="1199" t="s">
        <v>859</v>
      </c>
      <c r="L59" s="1283"/>
      <c r="M59" s="1199" t="s">
        <v>860</v>
      </c>
      <c r="N59" s="1146"/>
      <c r="O59" s="1144"/>
      <c r="P59" s="1269"/>
    </row>
    <row r="60" spans="1:16" s="1078" customFormat="1" ht="90" hidden="1">
      <c r="A60" s="1302" t="s">
        <v>1695</v>
      </c>
      <c r="B60" s="2367" t="s">
        <v>173</v>
      </c>
      <c r="C60" s="2368"/>
      <c r="D60" s="78"/>
      <c r="E60" s="1286" t="s">
        <v>1063</v>
      </c>
      <c r="F60" s="1287"/>
      <c r="G60" s="1286" t="s">
        <v>1321</v>
      </c>
      <c r="H60" s="1286" t="s">
        <v>1923</v>
      </c>
      <c r="I60" s="1286" t="s">
        <v>5</v>
      </c>
      <c r="J60" s="1286"/>
      <c r="K60" s="1286" t="s">
        <v>6</v>
      </c>
      <c r="L60" s="1286"/>
      <c r="M60" s="1286" t="s">
        <v>1959</v>
      </c>
      <c r="N60" s="1146"/>
      <c r="O60" s="1144"/>
      <c r="P60" s="1288" t="str">
        <f>+A60</f>
        <v>3.4.1</v>
      </c>
    </row>
    <row r="61" spans="1:16" s="1078" customFormat="1" ht="15.6" hidden="1">
      <c r="A61" s="544"/>
      <c r="B61" s="28"/>
      <c r="C61" s="78"/>
      <c r="D61" s="78"/>
      <c r="E61" s="78"/>
      <c r="F61" s="78"/>
      <c r="G61" s="78"/>
      <c r="H61" s="1052"/>
      <c r="I61" s="1289"/>
      <c r="J61" s="340"/>
      <c r="K61" s="1208"/>
      <c r="L61" s="1146"/>
      <c r="M61" s="1208"/>
      <c r="N61" s="1146"/>
      <c r="O61" s="1144"/>
      <c r="P61" s="1269"/>
    </row>
    <row r="62" spans="1:16" s="1078" customFormat="1" ht="15.6" hidden="1">
      <c r="A62" s="544"/>
      <c r="B62" s="78" t="s">
        <v>175</v>
      </c>
      <c r="C62" s="78"/>
      <c r="D62" s="314">
        <v>681</v>
      </c>
      <c r="E62" s="1303"/>
      <c r="F62" s="314">
        <v>682</v>
      </c>
      <c r="G62" s="1303"/>
      <c r="H62" s="1292">
        <v>1</v>
      </c>
      <c r="I62" s="1304">
        <f>ROUND(H62*E62,2)</f>
        <v>0</v>
      </c>
      <c r="J62" s="1305"/>
      <c r="K62" s="1304">
        <f>ROUND(G62*H62,2)</f>
        <v>0</v>
      </c>
      <c r="L62" s="1305"/>
      <c r="M62" s="1304">
        <f>+K62+I62</f>
        <v>0</v>
      </c>
      <c r="N62" s="1146"/>
      <c r="O62" s="1144"/>
      <c r="P62" s="1269"/>
    </row>
    <row r="63" spans="1:16" s="1078" customFormat="1" ht="15.6" hidden="1">
      <c r="A63" s="544"/>
      <c r="B63" s="78" t="s">
        <v>174</v>
      </c>
      <c r="C63" s="78"/>
      <c r="D63" s="314">
        <v>683</v>
      </c>
      <c r="E63" s="1303"/>
      <c r="F63" s="314">
        <v>684</v>
      </c>
      <c r="G63" s="1303"/>
      <c r="H63" s="1292">
        <v>0.85</v>
      </c>
      <c r="I63" s="1304">
        <f>ROUND(H63*E63,2)</f>
        <v>0</v>
      </c>
      <c r="J63" s="1305"/>
      <c r="K63" s="1304">
        <f>ROUND(G63*H63,2)</f>
        <v>0</v>
      </c>
      <c r="L63" s="1305"/>
      <c r="M63" s="1304">
        <f>+K63+I63</f>
        <v>0</v>
      </c>
      <c r="N63" s="1146"/>
      <c r="O63" s="1144"/>
      <c r="P63" s="1269"/>
    </row>
    <row r="64" spans="1:16" s="1078" customFormat="1" ht="15.6" hidden="1">
      <c r="A64" s="544"/>
      <c r="B64" s="78" t="s">
        <v>49</v>
      </c>
      <c r="C64" s="78"/>
      <c r="D64" s="314">
        <v>685</v>
      </c>
      <c r="E64" s="1303"/>
      <c r="F64" s="314">
        <v>686</v>
      </c>
      <c r="G64" s="1303"/>
      <c r="H64" s="1292">
        <v>0.5</v>
      </c>
      <c r="I64" s="1304">
        <f>ROUND(H64*E64,2)</f>
        <v>0</v>
      </c>
      <c r="J64" s="1305"/>
      <c r="K64" s="1304">
        <f>ROUND(G64*H64,2)</f>
        <v>0</v>
      </c>
      <c r="L64" s="1305"/>
      <c r="M64" s="1304">
        <f>+K64+I64</f>
        <v>0</v>
      </c>
      <c r="N64" s="1146"/>
      <c r="O64" s="1144"/>
      <c r="P64" s="1269"/>
    </row>
    <row r="65" spans="1:16" s="1078" customFormat="1" ht="15.6" hidden="1">
      <c r="A65" s="544"/>
      <c r="B65" s="78" t="s">
        <v>1389</v>
      </c>
      <c r="C65" s="78"/>
      <c r="D65" s="347"/>
      <c r="E65" s="1303"/>
      <c r="F65" s="347"/>
      <c r="G65" s="1303"/>
      <c r="H65" s="1292">
        <v>0.25</v>
      </c>
      <c r="I65" s="1304">
        <f>ROUND(H65*E65,2)</f>
        <v>0</v>
      </c>
      <c r="J65" s="1305"/>
      <c r="K65" s="1304">
        <f>ROUND(G65*H65,2)</f>
        <v>0</v>
      </c>
      <c r="L65" s="1305"/>
      <c r="M65" s="1304">
        <f>+K65+I65</f>
        <v>0</v>
      </c>
      <c r="N65" s="1146"/>
      <c r="O65" s="1144"/>
      <c r="P65" s="1269"/>
    </row>
    <row r="66" spans="1:16" s="1078" customFormat="1" ht="15.6" hidden="1">
      <c r="A66" s="544"/>
      <c r="B66" s="78" t="s">
        <v>1312</v>
      </c>
      <c r="C66" s="642"/>
      <c r="D66" s="642"/>
      <c r="E66" s="78"/>
      <c r="F66" s="78"/>
      <c r="G66" s="1295"/>
      <c r="H66" s="314">
        <v>687</v>
      </c>
      <c r="I66" s="1304">
        <f>SUM(I62:I64)</f>
        <v>0</v>
      </c>
      <c r="J66" s="347">
        <v>688</v>
      </c>
      <c r="K66" s="1304">
        <f>SUM(K62:K64)</f>
        <v>0</v>
      </c>
      <c r="L66" s="347">
        <v>689</v>
      </c>
      <c r="M66" s="1304">
        <f>+K66+I66</f>
        <v>0</v>
      </c>
      <c r="N66" s="1146"/>
      <c r="O66" s="1144"/>
      <c r="P66" s="1269"/>
    </row>
    <row r="67" spans="1:16" s="1078" customFormat="1" ht="15.6" hidden="1">
      <c r="A67" s="544"/>
      <c r="B67" s="78"/>
      <c r="C67" s="642"/>
      <c r="D67" s="642"/>
      <c r="E67" s="78"/>
      <c r="F67" s="78"/>
      <c r="G67" s="1295" t="s">
        <v>1146</v>
      </c>
      <c r="H67" s="1292"/>
      <c r="I67" s="199"/>
      <c r="J67" s="199"/>
      <c r="K67" s="199"/>
      <c r="L67" s="199"/>
      <c r="M67" s="199"/>
      <c r="N67" s="1146"/>
      <c r="O67" s="1144"/>
      <c r="P67" s="1269"/>
    </row>
    <row r="68" spans="1:16" s="1078" customFormat="1" ht="16.8" hidden="1">
      <c r="A68" s="544"/>
      <c r="B68" s="78"/>
      <c r="C68" s="78"/>
      <c r="D68" s="78"/>
      <c r="E68" s="642"/>
      <c r="F68" s="642"/>
      <c r="G68" s="1298" t="s">
        <v>2135</v>
      </c>
      <c r="H68" s="1292"/>
      <c r="I68" s="199"/>
      <c r="J68" s="199"/>
      <c r="K68" s="199"/>
      <c r="L68" s="199"/>
      <c r="M68" s="199"/>
      <c r="N68" s="1146"/>
      <c r="O68" s="1144"/>
      <c r="P68" s="1269"/>
    </row>
    <row r="69" spans="1:16" s="1078" customFormat="1" ht="15.6" hidden="1">
      <c r="A69" s="544" t="s">
        <v>295</v>
      </c>
      <c r="B69" s="1306" t="str">
        <f>"PANA Allocation (Line 3.4.1 X $"&amp;G69&amp;") (whole number)"</f>
        <v>PANA Allocation (Line 3.4.1 X $0) (whole number)</v>
      </c>
      <c r="C69" s="78"/>
      <c r="D69" s="28"/>
      <c r="E69" s="1144"/>
      <c r="F69" s="1144"/>
      <c r="G69" s="1299">
        <f>'GSN Benchmarks'!B73</f>
        <v>0</v>
      </c>
      <c r="H69" s="314">
        <v>690</v>
      </c>
      <c r="I69" s="1214">
        <f>ROUND(I66*G69,0)</f>
        <v>0</v>
      </c>
      <c r="J69" s="314">
        <v>691</v>
      </c>
      <c r="K69" s="1214">
        <f>ROUND(K66*G69,0)</f>
        <v>0</v>
      </c>
      <c r="L69" s="314">
        <v>692</v>
      </c>
      <c r="M69" s="1214">
        <f>+K69+I69</f>
        <v>0</v>
      </c>
      <c r="N69" s="1146"/>
      <c r="O69" s="1144"/>
      <c r="P69" s="1247" t="str">
        <f>+A69</f>
        <v>3.4.2</v>
      </c>
    </row>
    <row r="70" spans="1:16" s="1078" customFormat="1" ht="15.6" hidden="1">
      <c r="A70" s="544"/>
      <c r="B70" s="28"/>
      <c r="C70" s="78"/>
      <c r="D70" s="78"/>
      <c r="E70" s="78"/>
      <c r="F70" s="78"/>
      <c r="G70" s="78"/>
      <c r="H70" s="1052"/>
      <c r="I70" s="1289"/>
      <c r="J70" s="340"/>
      <c r="K70" s="1208"/>
      <c r="L70" s="1146"/>
      <c r="M70" s="1208"/>
      <c r="N70" s="1146"/>
      <c r="O70" s="1144"/>
      <c r="P70" s="1269"/>
    </row>
    <row r="71" spans="1:16" s="1078" customFormat="1" ht="15.6" hidden="1">
      <c r="A71" s="544"/>
      <c r="B71" s="28"/>
      <c r="C71" s="78"/>
      <c r="D71" s="78"/>
      <c r="E71" s="78"/>
      <c r="F71" s="78"/>
      <c r="G71" s="78"/>
      <c r="H71" s="1052"/>
      <c r="I71" s="1289"/>
      <c r="J71" s="340"/>
      <c r="K71" s="1208"/>
      <c r="L71" s="1146"/>
      <c r="M71" s="1208"/>
      <c r="N71" s="1146"/>
      <c r="O71" s="1144"/>
      <c r="P71" s="1269"/>
    </row>
    <row r="72" spans="1:16" s="1078" customFormat="1" ht="15.6" hidden="1">
      <c r="A72" s="1267">
        <v>3.5</v>
      </c>
      <c r="B72" s="1246" t="s">
        <v>1667</v>
      </c>
      <c r="C72" s="1246"/>
      <c r="D72" s="78"/>
      <c r="E72" s="78"/>
      <c r="F72" s="78"/>
      <c r="G72" s="78"/>
      <c r="H72" s="1144"/>
      <c r="I72" s="1146"/>
      <c r="J72" s="1146"/>
      <c r="K72" s="1146"/>
      <c r="L72" s="1146"/>
      <c r="M72" s="1208"/>
      <c r="N72" s="1146"/>
      <c r="O72" s="1144"/>
      <c r="P72" s="1247">
        <f>+A72</f>
        <v>3.5</v>
      </c>
    </row>
    <row r="73" spans="1:16" s="1078" customFormat="1" ht="15.6" hidden="1">
      <c r="A73" s="1281"/>
      <c r="B73" s="1246"/>
      <c r="C73" s="1246"/>
      <c r="D73" s="78"/>
      <c r="E73" s="78"/>
      <c r="F73" s="78"/>
      <c r="G73" s="78"/>
      <c r="H73" s="1144"/>
      <c r="I73" s="1307" t="s">
        <v>359</v>
      </c>
      <c r="J73" s="1146"/>
      <c r="K73" s="1146"/>
      <c r="L73" s="1146"/>
      <c r="M73" s="1208"/>
      <c r="N73" s="1146"/>
      <c r="O73" s="1144"/>
      <c r="P73" s="1308"/>
    </row>
    <row r="74" spans="1:16" s="1078" customFormat="1" ht="15.6" hidden="1">
      <c r="A74" s="78"/>
      <c r="B74" s="1246"/>
      <c r="C74" s="1246"/>
      <c r="D74" s="78"/>
      <c r="E74" s="78"/>
      <c r="F74" s="78"/>
      <c r="G74" s="78"/>
      <c r="H74" s="1144"/>
      <c r="I74" s="1203" t="s">
        <v>2135</v>
      </c>
      <c r="J74" s="1146"/>
      <c r="K74" s="1146"/>
      <c r="L74" s="1146"/>
      <c r="M74" s="1208"/>
      <c r="N74" s="1146"/>
      <c r="O74" s="1144"/>
      <c r="P74" s="404"/>
    </row>
    <row r="75" spans="1:16" s="1078" customFormat="1" ht="16.8" hidden="1">
      <c r="A75" s="78"/>
      <c r="B75" s="1246"/>
      <c r="C75" s="1246"/>
      <c r="D75" s="78"/>
      <c r="E75" s="78"/>
      <c r="F75" s="78"/>
      <c r="G75" s="78"/>
      <c r="H75" s="1144"/>
      <c r="I75" s="1309"/>
      <c r="J75" s="1146"/>
      <c r="K75" s="1146"/>
      <c r="L75" s="1146"/>
      <c r="M75" s="1208"/>
      <c r="N75" s="1146"/>
      <c r="O75" s="1144"/>
      <c r="P75" s="404"/>
    </row>
    <row r="76" spans="1:16" s="1078" customFormat="1" ht="15.6" hidden="1">
      <c r="A76" s="28" t="s">
        <v>296</v>
      </c>
      <c r="B76" s="1310" t="s">
        <v>162</v>
      </c>
      <c r="C76" s="1311"/>
      <c r="D76" s="78"/>
      <c r="E76" s="78"/>
      <c r="F76" s="78"/>
      <c r="G76" s="78"/>
      <c r="H76" s="1144"/>
      <c r="I76" s="1211">
        <f>'GSN Benchmarks'!B64</f>
        <v>0</v>
      </c>
      <c r="J76" s="347"/>
      <c r="K76" s="1214">
        <f>IF(H34=0,0,I76)</f>
        <v>0</v>
      </c>
      <c r="L76" s="1146"/>
      <c r="M76" s="1208"/>
      <c r="N76" s="1146"/>
      <c r="O76" s="1144"/>
      <c r="P76" s="1247" t="str">
        <f>+A76</f>
        <v>3.5.1</v>
      </c>
    </row>
    <row r="77" spans="1:16" s="1078" customFormat="1" ht="15.6" hidden="1">
      <c r="A77" s="78"/>
      <c r="B77" s="1246"/>
      <c r="C77" s="1246"/>
      <c r="D77" s="78"/>
      <c r="E77" s="78"/>
      <c r="F77" s="78"/>
      <c r="G77" s="78"/>
      <c r="H77" s="1144"/>
      <c r="I77" s="1146"/>
      <c r="J77" s="1146"/>
      <c r="K77" s="1146"/>
      <c r="L77" s="1146"/>
      <c r="M77" s="1208"/>
      <c r="N77" s="1146"/>
      <c r="O77" s="1144"/>
      <c r="P77" s="404"/>
    </row>
    <row r="78" spans="1:16" s="1078" customFormat="1" ht="15.6" hidden="1">
      <c r="A78" s="28" t="s">
        <v>950</v>
      </c>
      <c r="B78" s="1310" t="s">
        <v>910</v>
      </c>
      <c r="C78" s="1310"/>
      <c r="D78" s="78"/>
      <c r="E78" s="78"/>
      <c r="F78" s="78"/>
      <c r="G78" s="78"/>
      <c r="H78" s="1144"/>
      <c r="I78" s="2359" t="s">
        <v>1313</v>
      </c>
      <c r="J78" s="1146"/>
      <c r="K78" s="1146"/>
      <c r="L78" s="1146"/>
      <c r="M78" s="1208"/>
      <c r="N78" s="1146"/>
      <c r="O78" s="1144"/>
      <c r="P78" s="1247" t="str">
        <f>+A78</f>
        <v>3.5.2</v>
      </c>
    </row>
    <row r="79" spans="1:16" s="1078" customFormat="1" ht="15.6" hidden="1">
      <c r="A79" s="78"/>
      <c r="B79" s="1313"/>
      <c r="C79" s="1310"/>
      <c r="D79" s="78"/>
      <c r="E79" s="78"/>
      <c r="F79" s="78"/>
      <c r="G79" s="78"/>
      <c r="H79" s="1144"/>
      <c r="I79" s="2360"/>
      <c r="J79" s="1146"/>
      <c r="K79" s="1146"/>
      <c r="L79" s="1146"/>
      <c r="M79" s="1208"/>
      <c r="N79" s="1146"/>
      <c r="O79" s="1144"/>
      <c r="P79" s="404"/>
    </row>
    <row r="80" spans="1:16" s="1078" customFormat="1" ht="15.6" hidden="1">
      <c r="A80" s="78"/>
      <c r="B80" s="1313"/>
      <c r="C80" s="1310"/>
      <c r="D80" s="78"/>
      <c r="E80" s="78"/>
      <c r="F80" s="78"/>
      <c r="G80" s="78"/>
      <c r="H80" s="1144"/>
      <c r="I80" s="78"/>
      <c r="J80" s="1146"/>
      <c r="K80" s="1146"/>
      <c r="L80" s="1146"/>
      <c r="M80" s="1208"/>
      <c r="N80" s="1146"/>
      <c r="O80" s="1144"/>
      <c r="P80" s="404"/>
    </row>
    <row r="81" spans="1:16" s="1078" customFormat="1" ht="15.6" hidden="1">
      <c r="A81" s="544" t="s">
        <v>1277</v>
      </c>
      <c r="B81" s="642" t="s">
        <v>908</v>
      </c>
      <c r="C81" s="78"/>
      <c r="D81" s="78"/>
      <c r="E81" s="78"/>
      <c r="F81" s="78"/>
      <c r="G81" s="78"/>
      <c r="H81" s="1279">
        <f>IF(K3=15245,0,'Sch 13 Enrolment'!T78)</f>
        <v>0</v>
      </c>
      <c r="I81" s="1210">
        <f>'GSN Benchmarks'!B62</f>
        <v>0</v>
      </c>
      <c r="J81" s="339">
        <v>30002</v>
      </c>
      <c r="K81" s="1314">
        <f>ROUND(H81*I81,0)</f>
        <v>0</v>
      </c>
      <c r="L81" s="1146"/>
      <c r="M81" s="1208"/>
      <c r="N81" s="1146"/>
      <c r="O81" s="1144"/>
      <c r="P81" s="1247" t="str">
        <f>+A81</f>
        <v>3.5.2.1</v>
      </c>
    </row>
    <row r="82" spans="1:16" s="1078" customFormat="1" ht="15.6" hidden="1">
      <c r="A82" s="544"/>
      <c r="B82" s="642"/>
      <c r="C82" s="78"/>
      <c r="D82" s="78"/>
      <c r="E82" s="78"/>
      <c r="F82" s="78"/>
      <c r="G82" s="78"/>
      <c r="H82" s="1315"/>
      <c r="I82" s="1210"/>
      <c r="J82" s="1210"/>
      <c r="K82" s="1202"/>
      <c r="L82" s="1146"/>
      <c r="M82" s="1208"/>
      <c r="N82" s="1146"/>
      <c r="O82" s="1144"/>
      <c r="P82" s="1247"/>
    </row>
    <row r="83" spans="1:16" s="1078" customFormat="1" ht="15.6" hidden="1">
      <c r="A83" s="544"/>
      <c r="B83" s="642"/>
      <c r="C83" s="78"/>
      <c r="D83" s="78"/>
      <c r="E83" s="78"/>
      <c r="F83" s="78"/>
      <c r="G83" s="78"/>
      <c r="H83" s="1315"/>
      <c r="I83" s="1210"/>
      <c r="J83" s="1210"/>
      <c r="K83" s="1202"/>
      <c r="L83" s="1146"/>
      <c r="M83" s="1208"/>
      <c r="N83" s="1146"/>
      <c r="O83" s="1144"/>
      <c r="P83" s="1247"/>
    </row>
    <row r="84" spans="1:16" s="1078" customFormat="1" ht="15.6" hidden="1">
      <c r="A84" s="544" t="s">
        <v>1278</v>
      </c>
      <c r="B84" s="642" t="s">
        <v>909</v>
      </c>
      <c r="C84" s="78"/>
      <c r="D84" s="78"/>
      <c r="E84" s="78"/>
      <c r="F84" s="78"/>
      <c r="G84" s="78"/>
      <c r="H84" s="1279">
        <f>IF(K3=15245,0,'Sch 13 Enrolment'!T83)</f>
        <v>0</v>
      </c>
      <c r="I84" s="1210">
        <f>'GSN Benchmarks'!B63</f>
        <v>0</v>
      </c>
      <c r="J84" s="1146"/>
      <c r="K84" s="1314">
        <f>ROUND(H84*I84,0)</f>
        <v>0</v>
      </c>
      <c r="L84" s="1146"/>
      <c r="M84" s="1208"/>
      <c r="N84" s="1146"/>
      <c r="O84" s="1144"/>
      <c r="P84" s="1269"/>
    </row>
    <row r="85" spans="1:16" s="1078" customFormat="1" ht="15.6" hidden="1">
      <c r="A85" s="544"/>
      <c r="B85" s="1246"/>
      <c r="C85" s="642"/>
      <c r="D85" s="78"/>
      <c r="E85" s="78"/>
      <c r="F85" s="78"/>
      <c r="G85" s="78"/>
      <c r="H85" s="1052"/>
      <c r="I85" s="1289"/>
      <c r="J85" s="1146"/>
      <c r="K85" s="78"/>
      <c r="L85" s="1146"/>
      <c r="M85" s="1208"/>
      <c r="N85" s="1146"/>
      <c r="O85" s="1144"/>
      <c r="P85" s="1269"/>
    </row>
    <row r="86" spans="1:16" s="1078" customFormat="1" ht="15.6" hidden="1">
      <c r="A86" s="544" t="s">
        <v>1279</v>
      </c>
      <c r="B86" s="28" t="s">
        <v>2633</v>
      </c>
      <c r="C86" s="28"/>
      <c r="D86" s="78"/>
      <c r="E86" s="78"/>
      <c r="F86" s="78"/>
      <c r="G86" s="78"/>
      <c r="H86" s="1052"/>
      <c r="I86" s="1289"/>
      <c r="J86" s="347">
        <v>680</v>
      </c>
      <c r="K86" s="1214">
        <f>+K76+K81+K84</f>
        <v>0</v>
      </c>
      <c r="L86" s="1146"/>
      <c r="M86" s="1208"/>
      <c r="N86" s="1146"/>
      <c r="O86" s="1144"/>
      <c r="P86" s="1247" t="str">
        <f>+A86</f>
        <v>3.5.3</v>
      </c>
    </row>
    <row r="87" spans="1:16" s="1078" customFormat="1" ht="15.6">
      <c r="A87" s="544"/>
      <c r="B87" s="28"/>
      <c r="C87" s="78"/>
      <c r="D87" s="78"/>
      <c r="E87" s="78"/>
      <c r="F87" s="78"/>
      <c r="G87" s="78"/>
      <c r="H87" s="1052"/>
      <c r="I87" s="1289"/>
      <c r="J87" s="340"/>
      <c r="K87" s="1208"/>
      <c r="L87" s="1146"/>
      <c r="M87" s="1208"/>
      <c r="N87" s="1146"/>
      <c r="O87" s="1144"/>
      <c r="P87" s="1269"/>
    </row>
    <row r="88" spans="1:16" s="1078" customFormat="1" ht="15.6">
      <c r="A88" s="544"/>
      <c r="B88" s="28"/>
      <c r="C88" s="78"/>
      <c r="D88" s="78"/>
      <c r="E88" s="78"/>
      <c r="F88" s="78"/>
      <c r="G88" s="78"/>
      <c r="H88" s="1052"/>
      <c r="I88" s="1289"/>
      <c r="J88" s="340"/>
      <c r="K88" s="1208"/>
      <c r="L88" s="1146"/>
      <c r="M88" s="1208"/>
      <c r="N88" s="1146"/>
      <c r="O88" s="1144"/>
      <c r="P88" s="1269"/>
    </row>
    <row r="89" spans="1:16" s="1078" customFormat="1" ht="15.6">
      <c r="A89" s="544"/>
      <c r="B89" s="28"/>
      <c r="C89" s="78"/>
      <c r="D89" s="78"/>
      <c r="E89" s="78"/>
      <c r="F89" s="78"/>
      <c r="G89" s="78"/>
      <c r="H89" s="1052"/>
      <c r="I89" s="1289"/>
      <c r="J89" s="340"/>
      <c r="K89" s="1208"/>
      <c r="L89" s="1146"/>
      <c r="M89" s="1208"/>
      <c r="N89" s="1146"/>
      <c r="O89" s="1144"/>
      <c r="P89" s="1269"/>
    </row>
    <row r="90" spans="1:16" s="1078" customFormat="1" ht="15.6">
      <c r="A90" s="1158" t="s">
        <v>1030</v>
      </c>
      <c r="B90" s="28" t="s">
        <v>360</v>
      </c>
      <c r="C90" s="78"/>
      <c r="D90" s="28"/>
      <c r="E90" s="78"/>
      <c r="F90" s="78"/>
      <c r="G90" s="78"/>
      <c r="H90" s="1144"/>
      <c r="I90" s="1146"/>
      <c r="J90" s="1146"/>
      <c r="K90" s="1208"/>
      <c r="L90" s="1208"/>
      <c r="M90" s="1316">
        <f>ROUND(K26+K38+M54+M52,0)</f>
        <v>0</v>
      </c>
      <c r="N90" s="1208"/>
      <c r="O90" s="78"/>
      <c r="P90" s="1247" t="str">
        <f>+A90</f>
        <v>3.4</v>
      </c>
    </row>
    <row r="91" spans="1:16" s="1078" customFormat="1" ht="15.6">
      <c r="A91" s="1158"/>
      <c r="B91" s="78" t="s">
        <v>2310</v>
      </c>
      <c r="C91" s="78"/>
      <c r="D91" s="28"/>
      <c r="E91" s="78"/>
      <c r="F91" s="78"/>
      <c r="G91" s="78"/>
      <c r="H91" s="1144"/>
      <c r="I91" s="1146"/>
      <c r="J91" s="1146"/>
      <c r="K91" s="1208"/>
      <c r="L91" s="1208"/>
      <c r="M91" s="1208"/>
      <c r="N91" s="1208"/>
      <c r="O91" s="78"/>
      <c r="P91" s="1300"/>
    </row>
    <row r="92" spans="1:16" s="1078" customFormat="1" ht="15.6">
      <c r="A92" s="1158"/>
      <c r="B92" s="28"/>
      <c r="C92" s="78"/>
      <c r="D92" s="28"/>
      <c r="E92" s="78"/>
      <c r="F92" s="78"/>
      <c r="G92" s="78"/>
      <c r="H92" s="1144"/>
      <c r="I92" s="1146"/>
      <c r="J92" s="1146"/>
      <c r="K92" s="1208"/>
      <c r="L92" s="1208"/>
      <c r="M92" s="1208"/>
      <c r="N92" s="1208"/>
      <c r="O92" s="78"/>
      <c r="P92" s="1300"/>
    </row>
    <row r="93" spans="1:16" hidden="1"/>
  </sheetData>
  <sheetProtection password="C797" sheet="1" objects="1" scenarios="1"/>
  <protectedRanges>
    <protectedRange sqref="G45:G48" name="Range5"/>
    <protectedRange sqref="E45:E48" name="Range4"/>
    <protectedRange sqref="H34" name="Range3"/>
    <protectedRange sqref="H19:H22" name="Range2"/>
    <protectedRange sqref="H11:H13" name="Range1"/>
  </protectedRanges>
  <mergeCells count="6">
    <mergeCell ref="K32:K33"/>
    <mergeCell ref="I78:I79"/>
    <mergeCell ref="B43:C43"/>
    <mergeCell ref="B10:F10"/>
    <mergeCell ref="H32:H33"/>
    <mergeCell ref="B60:C60"/>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zoomScaleNormal="100" workbookViewId="0">
      <selection activeCell="H28" sqref="H28"/>
    </sheetView>
  </sheetViews>
  <sheetFormatPr defaultColWidth="0" defaultRowHeight="15" customHeight="1" zeroHeight="1"/>
  <cols>
    <col min="1" max="1" width="8.6640625" customWidth="1"/>
    <col min="2" max="2" width="92" customWidth="1"/>
    <col min="3" max="3" width="8" customWidth="1"/>
    <col min="4" max="4" width="12.6640625" customWidth="1"/>
    <col min="5" max="5" width="14.44140625" hidden="1" customWidth="1"/>
    <col min="6" max="7" width="12.6640625" customWidth="1"/>
    <col min="8" max="8" width="13.6640625" customWidth="1"/>
    <col min="9" max="9" width="8.6640625" customWidth="1"/>
    <col min="10" max="10" width="7.109375" customWidth="1"/>
  </cols>
  <sheetData>
    <row r="1" spans="1:10" ht="6.75" customHeight="1" thickBot="1">
      <c r="A1" s="3"/>
      <c r="B1" s="3"/>
      <c r="C1" s="3"/>
      <c r="D1" s="3"/>
      <c r="E1" s="3"/>
      <c r="F1" s="3"/>
      <c r="G1" s="3"/>
      <c r="H1" s="3"/>
      <c r="I1" s="13"/>
      <c r="J1" s="3"/>
    </row>
    <row r="2" spans="1:10" ht="13.8" thickBot="1">
      <c r="A2" s="1" t="s">
        <v>638</v>
      </c>
      <c r="B2" s="3"/>
      <c r="C2" s="680" t="s">
        <v>166</v>
      </c>
      <c r="D2" s="680"/>
      <c r="E2" s="3"/>
      <c r="F2" s="19" t="str">
        <f>+'1 Summary'!G2</f>
        <v/>
      </c>
      <c r="G2" s="26"/>
      <c r="H2" s="124"/>
      <c r="I2" s="13"/>
      <c r="J2" s="3"/>
    </row>
    <row r="3" spans="1:10" ht="13.8" thickBot="1">
      <c r="A3" s="3"/>
      <c r="B3" s="3"/>
      <c r="C3" s="680" t="s">
        <v>165</v>
      </c>
      <c r="D3" s="680"/>
      <c r="E3" s="3"/>
      <c r="F3" s="147">
        <f>+'1 Summary'!G3</f>
        <v>0</v>
      </c>
      <c r="G3" s="3"/>
      <c r="H3" s="125"/>
      <c r="I3" s="13"/>
      <c r="J3" s="3"/>
    </row>
    <row r="4" spans="1:10" ht="13.2">
      <c r="A4" s="3"/>
      <c r="B4" s="3"/>
      <c r="C4" s="680"/>
      <c r="D4" s="680"/>
      <c r="E4" s="3"/>
      <c r="F4" s="189"/>
      <c r="G4" s="3"/>
      <c r="H4" s="125"/>
      <c r="I4" s="13"/>
      <c r="J4" s="3"/>
    </row>
    <row r="5" spans="1:10" ht="17.399999999999999">
      <c r="A5" s="6" t="s">
        <v>2384</v>
      </c>
      <c r="B5" s="3"/>
      <c r="C5" s="3"/>
      <c r="D5" s="3"/>
      <c r="E5" s="125"/>
      <c r="F5" s="127"/>
      <c r="G5" s="3"/>
      <c r="H5" s="3"/>
      <c r="I5" s="13"/>
      <c r="J5" s="3"/>
    </row>
    <row r="6" spans="1:10" ht="13.2">
      <c r="A6" s="16"/>
      <c r="B6" s="67"/>
      <c r="C6" s="67"/>
      <c r="D6" s="67"/>
      <c r="E6" s="67"/>
      <c r="F6" s="67"/>
      <c r="G6" s="67"/>
      <c r="H6" s="179"/>
      <c r="I6" s="29"/>
      <c r="J6" s="3"/>
    </row>
    <row r="7" spans="1:10" ht="13.2">
      <c r="A7" s="16"/>
      <c r="B7" s="67"/>
      <c r="C7" s="67"/>
      <c r="D7" s="67"/>
      <c r="E7" s="67"/>
      <c r="F7" s="157" t="s">
        <v>805</v>
      </c>
      <c r="G7" s="67"/>
      <c r="H7" s="179"/>
      <c r="I7" s="29"/>
      <c r="J7" s="3"/>
    </row>
    <row r="8" spans="1:10" ht="13.2">
      <c r="A8" s="16"/>
      <c r="B8" s="67"/>
      <c r="C8" s="67"/>
      <c r="D8" s="67"/>
      <c r="E8" s="67"/>
      <c r="F8" s="67"/>
      <c r="G8" s="67"/>
      <c r="H8" s="179"/>
      <c r="I8" s="29"/>
      <c r="J8" s="3"/>
    </row>
    <row r="9" spans="1:10" ht="13.8">
      <c r="A9" s="128">
        <v>4.0999999999999996</v>
      </c>
      <c r="B9" s="223" t="s">
        <v>2378</v>
      </c>
      <c r="C9" s="67"/>
      <c r="D9" s="67"/>
      <c r="E9" s="67"/>
      <c r="F9" s="67"/>
      <c r="G9" s="142"/>
      <c r="H9" s="684">
        <f>IF(F3=15148,0,'1.1 Pupil Foundation'!D12+'1.1 Pupil Foundation'!D14+'1.1 Pupil Foundation'!D18)</f>
        <v>0</v>
      </c>
      <c r="I9" s="681">
        <f>+A9</f>
        <v>4.0999999999999996</v>
      </c>
      <c r="J9" s="3"/>
    </row>
    <row r="10" spans="1:10" ht="13.2">
      <c r="A10" s="16"/>
      <c r="B10" s="67"/>
      <c r="C10" s="67"/>
      <c r="D10" s="67"/>
      <c r="E10" s="67"/>
      <c r="F10" s="67"/>
      <c r="G10" s="67"/>
      <c r="H10" s="179"/>
      <c r="I10" s="29"/>
      <c r="J10" s="3"/>
    </row>
    <row r="11" spans="1:10" ht="13.8">
      <c r="A11" s="128">
        <v>4.2</v>
      </c>
      <c r="B11" s="223" t="s">
        <v>2386</v>
      </c>
      <c r="C11" s="67"/>
      <c r="D11" s="67"/>
      <c r="E11" s="67"/>
      <c r="F11" s="67"/>
      <c r="G11" s="142"/>
      <c r="H11" s="690">
        <f>IF(H9=0,0,MAX('GSN Benchmarks'!B338,MIN('GSN Benchmarks'!B342,'GSN Benchmarks'!B340+('GSN Benchmarks'!B361*'4 Outlying Schools'!H9))-('1.1 Pupil Foundation'!D12*'GSN Benchmarks'!B350+'1.1 Pupil Foundation'!D14*'GSN Benchmarks'!B351+'1.1 Pupil Foundation'!D18*'GSN Benchmarks'!B352)))</f>
        <v>0</v>
      </c>
      <c r="I11" s="681">
        <f>+A11</f>
        <v>4.2</v>
      </c>
      <c r="J11" s="3"/>
    </row>
    <row r="12" spans="1:10" ht="13.2">
      <c r="A12" s="66" t="s">
        <v>805</v>
      </c>
      <c r="B12" s="31" t="s">
        <v>805</v>
      </c>
      <c r="C12" s="67"/>
      <c r="D12" s="67"/>
      <c r="E12" s="67"/>
      <c r="F12" s="67"/>
      <c r="G12" s="67"/>
      <c r="H12" s="67"/>
      <c r="I12" s="67"/>
      <c r="J12" s="3"/>
    </row>
    <row r="13" spans="1:10" ht="13.8">
      <c r="A13" s="128">
        <v>4.3</v>
      </c>
      <c r="B13" s="223" t="s">
        <v>2387</v>
      </c>
      <c r="C13" s="67"/>
      <c r="D13" s="708" t="s">
        <v>805</v>
      </c>
      <c r="E13" s="67"/>
      <c r="F13" s="67"/>
      <c r="G13" s="142"/>
      <c r="H13" s="691">
        <f>MAX(0,IF('1.1 Pupil Foundation'!D12&lt;'GSN Benchmarks'!B356,0,IF(AND('1.1 Pupil Foundation'!D12&gt;='GSN Benchmarks'!B356,'1.1 Pupil Foundation'!D12&lt;'GSN Benchmarks'!B357),'GSN Benchmarks'!B359-('1.1 Pupil Foundation'!D12*'GSN Benchmarks'!B354),'GSN Benchmarks'!B360-('1.1 Pupil Foundation'!D12*'GSN Benchmarks'!B354))))</f>
        <v>0</v>
      </c>
      <c r="I13" s="681">
        <f>+A13</f>
        <v>4.3</v>
      </c>
      <c r="J13" s="3"/>
    </row>
    <row r="14" spans="1:10" ht="13.2">
      <c r="A14" s="66"/>
      <c r="B14" s="31"/>
      <c r="C14" s="67"/>
      <c r="D14" s="708" t="s">
        <v>805</v>
      </c>
      <c r="E14" s="210"/>
      <c r="F14" s="210"/>
      <c r="G14" s="67"/>
      <c r="H14" s="707" t="s">
        <v>805</v>
      </c>
      <c r="I14" s="29"/>
      <c r="J14" s="3"/>
    </row>
    <row r="15" spans="1:10" ht="13.8">
      <c r="A15" s="128">
        <v>4.4000000000000004</v>
      </c>
      <c r="B15" s="223" t="s">
        <v>2376</v>
      </c>
      <c r="C15" s="67"/>
      <c r="D15" s="224"/>
      <c r="E15" s="224"/>
      <c r="F15" s="224"/>
      <c r="G15" s="142"/>
      <c r="H15" s="215">
        <f>+H11+H13</f>
        <v>0</v>
      </c>
      <c r="I15" s="681">
        <f>+A15</f>
        <v>4.4000000000000004</v>
      </c>
      <c r="J15" s="3"/>
    </row>
    <row r="16" spans="1:10" ht="13.2">
      <c r="A16" s="16"/>
      <c r="B16" s="682" t="s">
        <v>2380</v>
      </c>
      <c r="C16" s="67"/>
      <c r="D16" s="224"/>
      <c r="E16" s="224"/>
      <c r="F16" s="224"/>
      <c r="G16" s="67"/>
      <c r="H16" s="179"/>
      <c r="I16" s="29"/>
      <c r="J16" s="3"/>
    </row>
    <row r="17" spans="1:10" ht="13.2">
      <c r="A17" s="16"/>
      <c r="B17" s="682"/>
      <c r="C17" s="67"/>
      <c r="D17" s="224"/>
      <c r="E17" s="224"/>
      <c r="F17" s="224"/>
      <c r="G17" s="67"/>
      <c r="H17" s="179"/>
      <c r="I17" s="29"/>
      <c r="J17" s="3"/>
    </row>
    <row r="18" spans="1:10" ht="13.8">
      <c r="A18" s="128">
        <v>4.5</v>
      </c>
      <c r="B18" s="223" t="s">
        <v>2379</v>
      </c>
      <c r="C18" s="67"/>
      <c r="D18" s="224"/>
      <c r="E18" s="224"/>
      <c r="F18" s="224"/>
      <c r="G18" s="142"/>
      <c r="H18" s="684">
        <f>IF(F3=15148,'1.1 Pupil Foundation'!D25,0)</f>
        <v>0</v>
      </c>
      <c r="I18" s="681">
        <f>+A18</f>
        <v>4.5</v>
      </c>
      <c r="J18" s="3"/>
    </row>
    <row r="19" spans="1:10" ht="13.2">
      <c r="A19" s="16"/>
      <c r="B19" s="682"/>
      <c r="C19" s="67"/>
      <c r="D19" s="224"/>
      <c r="E19" s="224"/>
      <c r="F19" s="224"/>
      <c r="G19" s="67"/>
      <c r="H19" s="179"/>
      <c r="I19" s="29"/>
      <c r="J19" s="3"/>
    </row>
    <row r="20" spans="1:10" ht="13.8">
      <c r="A20" s="128">
        <v>4.5999999999999996</v>
      </c>
      <c r="B20" s="223" t="s">
        <v>2388</v>
      </c>
      <c r="C20" s="67"/>
      <c r="D20" s="67"/>
      <c r="E20" s="67"/>
      <c r="F20" s="67"/>
      <c r="G20" s="142"/>
      <c r="H20" s="690">
        <f>IF(H18=0,0,MAX('GSN Benchmarks'!B339,(MIN(IF('4 Outlying Schools'!H18&lt;'GSN Benchmarks'!B379,'GSN Benchmarks'!B345,'GSN Benchmarks'!B381)+(IF('4 Outlying Schools'!H18&lt;'GSN Benchmarks'!B379,'GSN Benchmarks'!B366,'GSN Benchmarks'!B369)*'4 Outlying Schools'!H18),MIN(IF('4 Outlying Schools'!H18&lt;'GSN Benchmarks'!B379,'GSN Benchmarks'!B347,'GSN Benchmarks'!B349)),(IF('4 Outlying Schools'!H18&lt;'GSN Benchmarks'!B379,'GSN Benchmarks'!B345,'GSN Benchmarks'!B381))+((IF('4 Outlying Schools'!H18&lt;'GSN Benchmarks'!B379,'GSN Benchmarks'!B366,'GSN Benchmarks'!B369))*'4 Outlying Schools'!H18))-('GSN Benchmarks'!B353*'4 Outlying Schools'!H18))))</f>
        <v>0</v>
      </c>
      <c r="I20" s="681">
        <f>+A20</f>
        <v>4.5999999999999996</v>
      </c>
      <c r="J20" s="3"/>
    </row>
    <row r="21" spans="1:10" ht="13.8">
      <c r="A21" s="128"/>
      <c r="B21" s="223"/>
      <c r="C21" s="67"/>
      <c r="D21" s="67"/>
      <c r="E21" s="67"/>
      <c r="F21" s="67"/>
      <c r="G21" s="67"/>
      <c r="H21" s="179"/>
      <c r="I21" s="681"/>
      <c r="J21" s="3"/>
    </row>
    <row r="22" spans="1:10" ht="13.8">
      <c r="A22" s="128">
        <v>4.7</v>
      </c>
      <c r="B22" s="42" t="s">
        <v>2377</v>
      </c>
      <c r="C22" s="67"/>
      <c r="D22" s="224"/>
      <c r="E22" s="224"/>
      <c r="F22" s="224"/>
      <c r="G22" s="142"/>
      <c r="H22" s="215">
        <f>+H15+H20</f>
        <v>0</v>
      </c>
      <c r="I22" s="681">
        <f>+A22</f>
        <v>4.7</v>
      </c>
      <c r="J22" s="3"/>
    </row>
    <row r="23" spans="1:10" ht="13.2">
      <c r="A23" s="128"/>
      <c r="B23" s="217" t="s">
        <v>2381</v>
      </c>
      <c r="C23" s="67"/>
      <c r="D23" s="224"/>
      <c r="E23" s="224"/>
      <c r="F23" s="224"/>
      <c r="G23" s="67"/>
      <c r="H23" s="683"/>
      <c r="I23" s="29"/>
      <c r="J23" s="3"/>
    </row>
    <row r="24" spans="1:10" ht="13.2">
      <c r="A24" s="128"/>
      <c r="B24" s="217"/>
      <c r="C24" s="67"/>
      <c r="D24" s="224"/>
      <c r="E24" s="224"/>
      <c r="F24" s="224"/>
      <c r="G24" s="67"/>
      <c r="H24" s="683"/>
      <c r="I24" s="29"/>
      <c r="J24" s="3"/>
    </row>
    <row r="25" spans="1:10" ht="13.8">
      <c r="A25" s="128">
        <v>4.8</v>
      </c>
      <c r="B25" s="42" t="s">
        <v>2883</v>
      </c>
      <c r="C25" s="67"/>
      <c r="D25" s="224"/>
      <c r="E25" s="224"/>
      <c r="F25" s="224"/>
      <c r="G25" s="142"/>
      <c r="H25" s="215">
        <f>IF(F3=0,0,VLOOKUP(F3,Tables!$A$5:$AX$8,50,FALSE))</f>
        <v>0</v>
      </c>
      <c r="I25" s="681">
        <f>+A25</f>
        <v>4.8</v>
      </c>
      <c r="J25" s="3"/>
    </row>
    <row r="26" spans="1:10" ht="13.8">
      <c r="A26" s="128"/>
      <c r="B26" s="43" t="s">
        <v>2885</v>
      </c>
      <c r="C26" s="67"/>
      <c r="D26" s="224"/>
      <c r="E26" s="224"/>
      <c r="F26" s="224"/>
      <c r="G26" s="67"/>
      <c r="H26" s="683"/>
      <c r="I26" s="29"/>
      <c r="J26" s="3"/>
    </row>
    <row r="27" spans="1:10" ht="13.2">
      <c r="A27" s="128"/>
      <c r="B27" s="217"/>
      <c r="C27" s="67"/>
      <c r="D27" s="224"/>
      <c r="E27" s="224"/>
      <c r="F27" s="224"/>
      <c r="G27" s="67"/>
      <c r="H27" s="683"/>
      <c r="I27" s="29"/>
      <c r="J27" s="3"/>
    </row>
    <row r="28" spans="1:10" ht="13.8">
      <c r="A28" s="128">
        <v>4.9000000000000004</v>
      </c>
      <c r="B28" s="42" t="s">
        <v>2399</v>
      </c>
      <c r="C28" s="67"/>
      <c r="D28" s="224"/>
      <c r="E28" s="224"/>
      <c r="F28" s="224"/>
      <c r="G28" s="142"/>
      <c r="H28" s="215">
        <f>ROUND(MAX(H22,H25),0)</f>
        <v>0</v>
      </c>
      <c r="I28" s="681">
        <f>+A28</f>
        <v>4.9000000000000004</v>
      </c>
      <c r="J28" s="3"/>
    </row>
    <row r="29" spans="1:10" ht="13.8">
      <c r="A29" s="128"/>
      <c r="B29" s="43" t="s">
        <v>2884</v>
      </c>
      <c r="C29" s="67"/>
      <c r="D29" s="224"/>
      <c r="E29" s="224"/>
      <c r="F29" s="224"/>
      <c r="G29" s="67"/>
      <c r="H29" s="683"/>
      <c r="I29" s="29"/>
      <c r="J29" s="3"/>
    </row>
    <row r="30" spans="1:10" ht="13.2">
      <c r="A30" s="128"/>
      <c r="B30" s="217"/>
      <c r="C30" s="67"/>
      <c r="D30" s="224"/>
      <c r="E30" s="224"/>
      <c r="F30" s="224"/>
      <c r="G30" s="67"/>
      <c r="H30" s="683"/>
      <c r="I30" s="29"/>
      <c r="J30" s="3"/>
    </row>
    <row r="31" spans="1:10" ht="13.2">
      <c r="A31" s="128"/>
      <c r="B31" s="217"/>
      <c r="C31" s="67"/>
      <c r="D31" s="224"/>
      <c r="E31" s="224"/>
      <c r="F31" s="224"/>
      <c r="G31" s="67"/>
      <c r="H31" s="683"/>
      <c r="I31" s="29"/>
      <c r="J31" s="3"/>
    </row>
    <row r="32" spans="1:10" ht="33.75" customHeight="1">
      <c r="A32" s="688" t="s">
        <v>143</v>
      </c>
      <c r="B32" s="687" t="s">
        <v>2886</v>
      </c>
      <c r="C32" s="67"/>
      <c r="D32" s="224"/>
      <c r="E32" s="224"/>
      <c r="F32" s="224"/>
      <c r="G32" s="67"/>
      <c r="H32" s="683"/>
      <c r="I32" s="29"/>
      <c r="J32" s="3"/>
    </row>
    <row r="33" spans="1:10" ht="13.2">
      <c r="A33" s="128"/>
      <c r="B33" s="159" t="s">
        <v>805</v>
      </c>
      <c r="C33" s="67"/>
      <c r="D33" s="224"/>
      <c r="E33" s="224"/>
      <c r="F33" s="224"/>
      <c r="G33" s="67"/>
      <c r="H33" s="683"/>
      <c r="I33" s="29"/>
      <c r="J33" s="3"/>
    </row>
    <row r="34" spans="1:10" ht="13.2">
      <c r="A34" s="128"/>
      <c r="B34" s="159"/>
      <c r="C34" s="67"/>
      <c r="D34" s="224"/>
      <c r="E34" s="224"/>
      <c r="F34" s="224"/>
      <c r="G34" s="67"/>
      <c r="H34" s="683"/>
      <c r="I34" s="29"/>
      <c r="J34" s="3"/>
    </row>
    <row r="35" spans="1:10" ht="13.2">
      <c r="A35" s="128"/>
      <c r="B35" s="159"/>
      <c r="C35" s="67"/>
      <c r="D35" s="224"/>
      <c r="E35" s="224"/>
      <c r="F35" s="224"/>
      <c r="G35" s="67"/>
      <c r="H35" s="683"/>
      <c r="I35" s="29"/>
      <c r="J35" s="3"/>
    </row>
    <row r="36" spans="1:10" ht="13.2">
      <c r="A36" s="128"/>
      <c r="B36" s="159"/>
      <c r="C36" s="67"/>
      <c r="D36" s="224"/>
      <c r="E36" s="224"/>
      <c r="F36" s="224"/>
      <c r="G36" s="67"/>
      <c r="H36" s="683"/>
      <c r="I36" s="29"/>
      <c r="J36" s="3"/>
    </row>
    <row r="37" spans="1:10" ht="13.2">
      <c r="A37" s="128"/>
      <c r="B37" s="159"/>
      <c r="C37" s="67"/>
      <c r="D37" s="224"/>
      <c r="E37" s="224"/>
      <c r="F37" s="224"/>
      <c r="G37" s="67"/>
      <c r="H37" s="683"/>
      <c r="I37" s="29"/>
      <c r="J37" s="3"/>
    </row>
    <row r="38" spans="1:10" ht="13.2">
      <c r="A38" s="128" t="s">
        <v>805</v>
      </c>
      <c r="B38" s="159" t="s">
        <v>805</v>
      </c>
      <c r="C38" s="67"/>
      <c r="D38" s="224"/>
      <c r="E38" s="224"/>
      <c r="F38" s="224"/>
      <c r="G38" s="67"/>
      <c r="H38" s="683"/>
      <c r="I38" s="29"/>
      <c r="J38" s="3"/>
    </row>
    <row r="39" spans="1:10" ht="13.2">
      <c r="A39" s="128"/>
      <c r="B39" s="159" t="s">
        <v>805</v>
      </c>
      <c r="C39" s="67"/>
      <c r="D39" s="224"/>
      <c r="E39" s="224"/>
      <c r="F39" s="224"/>
      <c r="G39" s="67"/>
      <c r="H39" s="683"/>
      <c r="I39" s="29"/>
      <c r="J39" s="3"/>
    </row>
    <row r="40" spans="1:10" ht="13.2">
      <c r="A40" s="128" t="s">
        <v>805</v>
      </c>
      <c r="B40" s="159" t="s">
        <v>805</v>
      </c>
      <c r="C40" s="67"/>
      <c r="D40" s="224"/>
      <c r="E40" s="224"/>
      <c r="F40" s="224"/>
      <c r="G40" s="67"/>
      <c r="H40" s="683"/>
      <c r="I40" s="29"/>
      <c r="J40" s="3"/>
    </row>
    <row r="41" spans="1:10" ht="13.2">
      <c r="A41" s="16"/>
      <c r="B41" s="159" t="s">
        <v>805</v>
      </c>
      <c r="C41" s="67"/>
      <c r="D41" s="67"/>
      <c r="E41" s="67"/>
      <c r="F41" s="67"/>
      <c r="G41" s="67"/>
      <c r="H41" s="179"/>
      <c r="I41" s="29"/>
      <c r="J41" s="3"/>
    </row>
    <row r="42" spans="1:10" ht="13.2">
      <c r="A42" s="1"/>
      <c r="B42" s="225"/>
      <c r="C42" s="31"/>
      <c r="D42" s="3"/>
      <c r="E42" s="125"/>
      <c r="F42" s="126"/>
      <c r="G42" s="3"/>
      <c r="H42" s="32"/>
      <c r="I42" s="13"/>
      <c r="J42" s="3"/>
    </row>
    <row r="43" spans="1:10" ht="13.2" hidden="1"/>
    <row r="44" spans="1:10" ht="13.2" hidden="1"/>
    <row r="45" spans="1:10" ht="13.2" hidden="1"/>
    <row r="46" spans="1:10" ht="13.2" hidden="1"/>
    <row r="47" spans="1:10" ht="13.2" hidden="1"/>
    <row r="48" spans="1:10"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3.2" hidden="1"/>
    <row r="82" ht="13.2" hidden="1"/>
    <row r="83" ht="13.2" hidden="1"/>
    <row r="84" ht="13.2" hidden="1"/>
    <row r="85" ht="13.2" hidden="1"/>
    <row r="86" ht="13.2" hidden="1"/>
    <row r="87" ht="13.2" hidden="1"/>
    <row r="88" ht="13.2" hidden="1"/>
    <row r="89" ht="13.2" hidden="1"/>
    <row r="90" ht="13.2" hidden="1"/>
    <row r="91" ht="13.2" hidden="1"/>
    <row r="92" ht="13.2" hidden="1"/>
    <row r="93" ht="13.2" hidden="1"/>
    <row r="94" ht="12.75" hidden="1" customHeight="1"/>
    <row r="95" ht="12.75" hidden="1" customHeight="1"/>
    <row r="96" ht="12.75" hidden="1" customHeight="1"/>
    <row r="97" ht="12.75" hidden="1" customHeight="1"/>
    <row r="98" ht="12.75" hidden="1" customHeight="1"/>
    <row r="99" ht="12.75" hidden="1" customHeight="1"/>
    <row r="100" ht="13.2" hidden="1"/>
    <row r="101" ht="13.2" hidden="1"/>
    <row r="102" ht="13.2" hidden="1"/>
    <row r="103" ht="13.2" hidden="1"/>
    <row r="104" ht="13.2" hidden="1"/>
    <row r="105" ht="13.2" hidden="1"/>
    <row r="106" ht="13.2" hidden="1"/>
    <row r="107" ht="13.2" hidden="1"/>
    <row r="108" ht="13.2" hidden="1"/>
    <row r="109" ht="13.2" hidden="1"/>
    <row r="110" ht="13.2" hidden="1"/>
    <row r="111" ht="13.2" hidden="1"/>
    <row r="112" ht="13.2" hidden="1"/>
    <row r="113" ht="13.2" hidden="1"/>
    <row r="114" ht="13.2" hidden="1"/>
    <row r="115" ht="13.2" hidden="1"/>
    <row r="116" ht="13.2" hidden="1"/>
    <row r="117" ht="13.2" hidden="1"/>
    <row r="118" ht="13.2" hidden="1"/>
    <row r="119" ht="13.2" hidden="1"/>
    <row r="120" ht="13.2" hidden="1"/>
    <row r="121" ht="13.2" hidden="1"/>
    <row r="122" ht="13.2" hidden="1"/>
    <row r="123" ht="13.2" hidden="1"/>
    <row r="124" ht="13.2" hidden="1"/>
    <row r="125" ht="13.2" hidden="1"/>
    <row r="126" ht="13.2" hidden="1"/>
    <row r="127" ht="13.2" hidden="1"/>
    <row r="128" ht="13.2" hidden="1"/>
    <row r="129" ht="13.2" hidden="1"/>
    <row r="130" ht="13.2" hidden="1"/>
    <row r="131" ht="13.2" hidden="1"/>
    <row r="132" ht="13.2" hidden="1"/>
    <row r="133" ht="13.2" hidden="1"/>
    <row r="134" ht="13.2" hidden="1"/>
    <row r="135" ht="13.2" hidden="1"/>
    <row r="136" ht="13.2" hidden="1"/>
    <row r="137" ht="13.2" hidden="1"/>
    <row r="138" ht="13.2" hidden="1"/>
    <row r="139" ht="13.2" hidden="1"/>
    <row r="140" ht="13.2" hidden="1"/>
    <row r="141" ht="15" hidden="1" customHeight="1"/>
  </sheetData>
  <sheetProtection password="C797" sheet="1" objects="1" scenarios="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67"/>
  <sheetViews>
    <sheetView zoomScale="75" zoomScaleNormal="75" workbookViewId="0">
      <selection activeCell="J30" sqref="J30"/>
    </sheetView>
  </sheetViews>
  <sheetFormatPr defaultColWidth="0" defaultRowHeight="15" zeroHeight="1"/>
  <cols>
    <col min="1" max="1" width="6.33203125" style="1078" customWidth="1"/>
    <col min="2" max="2" width="3" style="1078" customWidth="1"/>
    <col min="3" max="3" width="44.88671875" style="1078" customWidth="1"/>
    <col min="4" max="4" width="18.109375" style="1078" customWidth="1"/>
    <col min="5" max="6" width="12.6640625" style="1078" customWidth="1"/>
    <col min="7" max="7" width="15.5546875" style="1078" customWidth="1"/>
    <col min="8" max="8" width="5.6640625" style="1078" customWidth="1"/>
    <col min="9" max="9" width="8.5546875" style="1078" bestFit="1" customWidth="1"/>
    <col min="10" max="10" width="16.6640625" style="1078" customWidth="1"/>
    <col min="11" max="11" width="7.5546875" style="1078" customWidth="1"/>
    <col min="12" max="16384" width="0" style="1078" hidden="1"/>
  </cols>
  <sheetData>
    <row r="1" spans="1:11" ht="5.25" customHeight="1" thickBot="1">
      <c r="A1" s="78"/>
      <c r="B1" s="78"/>
      <c r="C1" s="78"/>
      <c r="D1" s="78"/>
      <c r="E1" s="78"/>
      <c r="F1" s="78"/>
      <c r="G1" s="78"/>
      <c r="H1" s="78"/>
      <c r="I1" s="78"/>
      <c r="J1" s="78"/>
      <c r="K1" s="78"/>
    </row>
    <row r="2" spans="1:11" ht="16.2" thickBot="1">
      <c r="A2" s="28" t="s">
        <v>637</v>
      </c>
      <c r="B2" s="642"/>
      <c r="C2" s="78"/>
      <c r="D2" s="1028" t="s">
        <v>166</v>
      </c>
      <c r="E2" s="78"/>
      <c r="F2" s="78"/>
      <c r="G2" s="1023" t="str">
        <f>+'1 Summary'!G2</f>
        <v/>
      </c>
      <c r="H2" s="1030"/>
      <c r="I2" s="1030"/>
      <c r="J2" s="1031"/>
      <c r="K2" s="1348"/>
    </row>
    <row r="3" spans="1:11" ht="16.2" thickBot="1">
      <c r="A3" s="28" t="s">
        <v>1355</v>
      </c>
      <c r="B3" s="642"/>
      <c r="C3" s="78"/>
      <c r="D3" s="1028" t="s">
        <v>165</v>
      </c>
      <c r="E3" s="78"/>
      <c r="F3" s="78"/>
      <c r="G3" s="911">
        <f>+'1 Summary'!G3</f>
        <v>0</v>
      </c>
      <c r="H3" s="946"/>
      <c r="I3" s="1034"/>
      <c r="J3" s="875"/>
      <c r="K3" s="1349"/>
    </row>
    <row r="4" spans="1:11">
      <c r="A4" s="78"/>
      <c r="B4" s="642"/>
      <c r="C4" s="78"/>
      <c r="D4" s="78"/>
      <c r="E4" s="78"/>
      <c r="F4" s="78"/>
      <c r="G4" s="78"/>
      <c r="H4" s="78"/>
      <c r="I4" s="78"/>
      <c r="J4" s="78"/>
      <c r="K4" s="1349"/>
    </row>
    <row r="5" spans="1:11">
      <c r="A5" s="78"/>
      <c r="B5" s="642"/>
      <c r="C5" s="78"/>
      <c r="D5" s="78"/>
      <c r="E5" s="78"/>
      <c r="F5" s="78"/>
      <c r="G5" s="78"/>
      <c r="H5" s="78"/>
      <c r="I5" s="1350"/>
      <c r="J5" s="78"/>
      <c r="K5" s="1349"/>
    </row>
    <row r="6" spans="1:11" ht="15.6">
      <c r="A6" s="1351">
        <v>5.0999999999999996</v>
      </c>
      <c r="B6" s="86" t="s">
        <v>2208</v>
      </c>
      <c r="C6" s="78"/>
      <c r="D6" s="78"/>
      <c r="E6" s="78"/>
      <c r="F6" s="78"/>
      <c r="G6" s="78"/>
      <c r="H6" s="78"/>
      <c r="I6" s="1350"/>
      <c r="J6" s="78"/>
      <c r="K6" s="1123">
        <v>5.0999999999999996</v>
      </c>
    </row>
    <row r="7" spans="1:11">
      <c r="A7" s="78"/>
      <c r="B7" s="642"/>
      <c r="C7" s="78"/>
      <c r="D7" s="78"/>
      <c r="E7" s="78"/>
      <c r="F7" s="78"/>
      <c r="G7" s="78"/>
      <c r="H7" s="78"/>
      <c r="I7" s="1350"/>
      <c r="J7" s="78"/>
      <c r="K7" s="404"/>
    </row>
    <row r="8" spans="1:11" ht="15.6">
      <c r="A8" s="28" t="s">
        <v>1938</v>
      </c>
      <c r="B8" s="642" t="s">
        <v>1939</v>
      </c>
      <c r="C8" s="78"/>
      <c r="D8" s="78"/>
      <c r="E8" s="1179"/>
      <c r="F8" s="1179"/>
      <c r="G8" s="78"/>
      <c r="H8" s="78"/>
      <c r="I8" s="1350"/>
      <c r="J8" s="1205">
        <f>+'Sch 13 Enrolment'!V70</f>
        <v>0</v>
      </c>
      <c r="K8" s="1123" t="s">
        <v>1938</v>
      </c>
    </row>
    <row r="9" spans="1:11" ht="15.6">
      <c r="A9" s="28"/>
      <c r="B9" s="642"/>
      <c r="C9" s="78"/>
      <c r="D9" s="78"/>
      <c r="E9" s="1179"/>
      <c r="F9" s="1179"/>
      <c r="G9" s="78"/>
      <c r="H9" s="78"/>
      <c r="I9" s="1350"/>
      <c r="J9" s="1352"/>
      <c r="K9" s="1123"/>
    </row>
    <row r="10" spans="1:11" ht="15.6">
      <c r="A10" s="28"/>
      <c r="B10" s="642"/>
      <c r="C10" s="78"/>
      <c r="D10" s="1179"/>
      <c r="E10" s="1353" t="s">
        <v>1385</v>
      </c>
      <c r="F10" s="78"/>
      <c r="G10" s="1353" t="s">
        <v>1384</v>
      </c>
      <c r="H10" s="78"/>
      <c r="I10" s="1350"/>
      <c r="J10" s="1352"/>
      <c r="K10" s="1123"/>
    </row>
    <row r="11" spans="1:11">
      <c r="A11" s="78"/>
      <c r="B11" s="642"/>
      <c r="C11" s="78"/>
      <c r="D11" s="78"/>
      <c r="E11" s="961"/>
      <c r="F11" s="961"/>
      <c r="G11" s="78"/>
      <c r="H11" s="78"/>
      <c r="I11" s="1350"/>
      <c r="J11" s="78"/>
      <c r="K11" s="404"/>
    </row>
    <row r="12" spans="1:11" ht="15.6">
      <c r="A12" s="28" t="s">
        <v>1940</v>
      </c>
      <c r="B12" s="642" t="str">
        <f>"&lt; 4000 ADE  {[$ "&amp;E12&amp;"-(Line 5.1.1 X $"&amp;G12&amp;")] X Line 5.1.1}"</f>
        <v>&lt; 4000 ADE  {[$ 318.8-(Line 5.1.1 X $0.01733)] X Line 5.1.1}</v>
      </c>
      <c r="C12" s="642"/>
      <c r="D12" s="78"/>
      <c r="E12" s="1354">
        <f>IF(G3=15148,'GSN Benchmarks'!B116,'GSN Benchmarks'!B116)</f>
        <v>318.8</v>
      </c>
      <c r="F12" s="78"/>
      <c r="G12" s="1355">
        <f>IF(G3=15148,'GSN Benchmarks'!B119,'GSN Benchmarks'!B119)</f>
        <v>1.7330000000000002E-2</v>
      </c>
      <c r="H12" s="1048"/>
      <c r="I12" s="1350"/>
      <c r="J12" s="969">
        <f>IF(J8=0,0,IF(J8&lt;4000,ROUND((E12-(J8*G12))*J8,0),0))</f>
        <v>0</v>
      </c>
      <c r="K12" s="1123" t="s">
        <v>1940</v>
      </c>
    </row>
    <row r="13" spans="1:11" ht="15.6">
      <c r="A13" s="28"/>
      <c r="B13" s="642"/>
      <c r="C13" s="28"/>
      <c r="D13" s="78"/>
      <c r="E13" s="78"/>
      <c r="F13" s="78"/>
      <c r="G13" s="78"/>
      <c r="H13" s="78"/>
      <c r="I13" s="1350"/>
      <c r="J13" s="1356" t="s">
        <v>805</v>
      </c>
      <c r="K13" s="1123"/>
    </row>
    <row r="14" spans="1:11" ht="15.6">
      <c r="A14" s="1351">
        <v>5.2</v>
      </c>
      <c r="B14" s="86" t="s">
        <v>1477</v>
      </c>
      <c r="C14" s="78"/>
      <c r="D14" s="78"/>
      <c r="E14" s="1301"/>
      <c r="F14" s="1301"/>
      <c r="G14" s="1036"/>
      <c r="H14" s="1036"/>
      <c r="I14" s="1357"/>
      <c r="J14" s="1036"/>
      <c r="K14" s="1358">
        <f>+A14</f>
        <v>5.2</v>
      </c>
    </row>
    <row r="15" spans="1:11" ht="15.6">
      <c r="A15" s="102"/>
      <c r="B15" s="642"/>
      <c r="C15" s="78"/>
      <c r="D15" s="78"/>
      <c r="E15" s="78"/>
      <c r="F15" s="78"/>
      <c r="G15" s="78"/>
      <c r="H15" s="78"/>
      <c r="I15" s="1350"/>
      <c r="J15" s="78"/>
      <c r="K15" s="1123"/>
    </row>
    <row r="16" spans="1:11" ht="15.6">
      <c r="A16" s="102" t="s">
        <v>1928</v>
      </c>
      <c r="B16" s="642" t="s">
        <v>2486</v>
      </c>
      <c r="C16" s="78"/>
      <c r="D16" s="78"/>
      <c r="E16" s="78"/>
      <c r="F16" s="78"/>
      <c r="G16" s="78"/>
      <c r="H16" s="78"/>
      <c r="I16" s="314">
        <v>402</v>
      </c>
      <c r="J16" s="1296">
        <f>IF($G$3=0,0,VLOOKUP($G$3,Tables!$A$5:$Z$8,10,FALSE))</f>
        <v>0</v>
      </c>
      <c r="K16" s="1123" t="s">
        <v>1928</v>
      </c>
    </row>
    <row r="17" spans="1:11" ht="15.6">
      <c r="A17" s="102"/>
      <c r="B17" s="642"/>
      <c r="C17" s="78"/>
      <c r="D17" s="78"/>
      <c r="E17" s="642"/>
      <c r="F17" s="642"/>
      <c r="G17" s="78"/>
      <c r="H17" s="78"/>
      <c r="I17" s="1350"/>
      <c r="J17" s="78"/>
      <c r="K17" s="28"/>
    </row>
    <row r="18" spans="1:11" ht="15.6">
      <c r="A18" s="102" t="s">
        <v>1929</v>
      </c>
      <c r="B18" s="642" t="s">
        <v>2187</v>
      </c>
      <c r="C18" s="78"/>
      <c r="D18" s="78"/>
      <c r="E18" s="1359"/>
      <c r="F18" s="1359"/>
      <c r="G18" s="78"/>
      <c r="H18" s="78"/>
      <c r="I18" s="1350"/>
      <c r="J18" s="1360">
        <f>ROUND(IF(J16&lt;151,0,IF(J16&lt;650,((J16-150)*G20),IF(J16&lt;1150,((J16-650)*G21)+E21,E23))),3)</f>
        <v>0</v>
      </c>
      <c r="K18" s="1123" t="s">
        <v>1929</v>
      </c>
    </row>
    <row r="19" spans="1:11" ht="15.6">
      <c r="A19" s="102"/>
      <c r="B19" s="1361" t="s">
        <v>2216</v>
      </c>
      <c r="C19" s="1095" t="s">
        <v>2635</v>
      </c>
      <c r="D19" s="1227"/>
      <c r="E19" s="1353" t="s">
        <v>1385</v>
      </c>
      <c r="F19" s="78"/>
      <c r="G19" s="1353" t="s">
        <v>1384</v>
      </c>
      <c r="H19" s="78"/>
      <c r="I19" s="1350"/>
      <c r="J19" s="78"/>
      <c r="K19" s="405"/>
    </row>
    <row r="20" spans="1:11" ht="45.6">
      <c r="A20" s="102"/>
      <c r="B20" s="1361" t="s">
        <v>2216</v>
      </c>
      <c r="C20" s="1095" t="str">
        <f>"if line 5.2.1 is greater than 150, but less than 650, enter (Line 5.2.1 - 150) X " &amp;G20</f>
        <v>if line 5.2.1 is greater than 150, but less than 650, enter (Line 5.2.1 - 150) X 1.08758</v>
      </c>
      <c r="D20" s="1227"/>
      <c r="E20" s="78"/>
      <c r="F20" s="78"/>
      <c r="G20" s="1362">
        <f>IF(G3=15148,'GSN Benchmarks'!B127,'GSN Benchmarks'!B127)</f>
        <v>1.08758</v>
      </c>
      <c r="H20" s="78"/>
      <c r="I20" s="1350"/>
      <c r="J20" s="78"/>
      <c r="K20" s="405"/>
    </row>
    <row r="21" spans="1:11" ht="26.25" customHeight="1">
      <c r="A21" s="102"/>
      <c r="B21" s="1361" t="s">
        <v>2216</v>
      </c>
      <c r="C21" s="2369" t="str">
        <f>"if line 5.2.1 is greater than or equal to 650 but less than 1,150, enter [(Line 5.2.1 - 650) X $ "&amp;G21&amp;"+$ "&amp;E21</f>
        <v>if line 5.2.1 is greater than or equal to 650 but less than 1,150, enter [(Line 5.2.1 - 650) X $ 0.14638+$ 543.79</v>
      </c>
      <c r="D21" s="1227"/>
      <c r="E21" s="1067">
        <f>IF(G3=15148,'GSN Benchmarks'!B125,'GSN Benchmarks'!B125)</f>
        <v>543.79</v>
      </c>
      <c r="F21" s="78"/>
      <c r="G21" s="1362">
        <f>IF(G3=15148,'GSN Benchmarks'!B128,'GSN Benchmarks'!B128)</f>
        <v>0.14638000000000001</v>
      </c>
      <c r="H21" s="78"/>
      <c r="I21" s="1350"/>
      <c r="J21" s="78"/>
      <c r="K21" s="405"/>
    </row>
    <row r="22" spans="1:11" ht="12.75" customHeight="1">
      <c r="A22" s="102"/>
      <c r="B22" s="1361"/>
      <c r="C22" s="2370"/>
      <c r="D22" s="1227"/>
      <c r="E22" s="1067"/>
      <c r="F22" s="78"/>
      <c r="G22" s="1362"/>
      <c r="H22" s="78"/>
      <c r="I22" s="1350"/>
      <c r="J22" s="78"/>
      <c r="K22" s="405"/>
    </row>
    <row r="23" spans="1:11" ht="15.6">
      <c r="A23" s="102"/>
      <c r="B23" s="1361" t="s">
        <v>2216</v>
      </c>
      <c r="C23" s="403" t="str">
        <f>"If Line 5.2.1 is greater than or equal to 1,150, enter $ "&amp;E23</f>
        <v>If Line 5.2.1 is greater than or equal to 1,150, enter $ 616.98</v>
      </c>
      <c r="D23" s="404"/>
      <c r="E23" s="1067">
        <f>IF(G3=15148,'GSN Benchmarks'!B126,'GSN Benchmarks'!B126)</f>
        <v>616.98</v>
      </c>
      <c r="F23" s="1064"/>
      <c r="G23" s="642"/>
      <c r="H23" s="642"/>
      <c r="I23" s="1364"/>
      <c r="J23" s="642"/>
      <c r="K23" s="405"/>
    </row>
    <row r="24" spans="1:11" ht="15.6">
      <c r="A24" s="102"/>
      <c r="B24" s="1361"/>
      <c r="C24" s="403"/>
      <c r="D24" s="404"/>
      <c r="E24" s="642"/>
      <c r="F24" s="642"/>
      <c r="G24" s="642"/>
      <c r="H24" s="642"/>
      <c r="I24" s="1364"/>
      <c r="J24" s="642"/>
      <c r="K24" s="405"/>
    </row>
    <row r="25" spans="1:11" ht="15.6">
      <c r="A25" s="102" t="s">
        <v>569</v>
      </c>
      <c r="B25" s="102" t="s">
        <v>1314</v>
      </c>
      <c r="C25" s="102"/>
      <c r="D25" s="404"/>
      <c r="E25" s="642"/>
      <c r="F25" s="642"/>
      <c r="G25" s="642"/>
      <c r="H25" s="642"/>
      <c r="I25" s="314" t="s">
        <v>93</v>
      </c>
      <c r="J25" s="969">
        <f>ROUND(J18*J8,0)</f>
        <v>0</v>
      </c>
      <c r="K25" s="1230" t="str">
        <f>+A25</f>
        <v>5.2.3</v>
      </c>
    </row>
    <row r="26" spans="1:11" ht="15.6">
      <c r="A26" s="102"/>
      <c r="B26" s="697" t="s">
        <v>361</v>
      </c>
      <c r="C26" s="102"/>
      <c r="D26" s="404"/>
      <c r="E26" s="642"/>
      <c r="F26" s="642"/>
      <c r="G26" s="642"/>
      <c r="H26" s="642"/>
      <c r="I26" s="1364"/>
      <c r="J26" s="1048"/>
      <c r="K26" s="1230"/>
    </row>
    <row r="27" spans="1:11" ht="15.6">
      <c r="A27" s="102"/>
      <c r="B27" s="1361"/>
      <c r="C27" s="102"/>
      <c r="D27" s="404"/>
      <c r="E27" s="642"/>
      <c r="F27" s="642"/>
      <c r="G27" s="642"/>
      <c r="H27" s="642"/>
      <c r="I27" s="1364"/>
      <c r="J27" s="1048"/>
      <c r="K27" s="1230"/>
    </row>
    <row r="28" spans="1:11" ht="16.2" thickBot="1">
      <c r="A28" s="539"/>
      <c r="B28" s="78"/>
      <c r="C28" s="78"/>
      <c r="D28" s="78"/>
      <c r="E28" s="78"/>
      <c r="F28" s="78"/>
      <c r="G28" s="78"/>
      <c r="H28" s="78"/>
      <c r="I28" s="1365"/>
      <c r="J28" s="1286" t="s">
        <v>2188</v>
      </c>
      <c r="K28" s="1192"/>
    </row>
    <row r="29" spans="1:11" ht="16.2" thickBot="1">
      <c r="A29" s="1351">
        <v>5.4</v>
      </c>
      <c r="B29" s="86" t="s">
        <v>2636</v>
      </c>
      <c r="C29" s="78"/>
      <c r="D29" s="78"/>
      <c r="E29" s="78"/>
      <c r="F29" s="78"/>
      <c r="G29" s="78"/>
      <c r="H29" s="78"/>
      <c r="I29" s="1366"/>
      <c r="J29" s="1077">
        <f>ROUND(J12+J25,0)</f>
        <v>0</v>
      </c>
      <c r="K29" s="1192">
        <f>+A29</f>
        <v>5.4</v>
      </c>
    </row>
    <row r="30" spans="1:11" ht="15.6">
      <c r="A30" s="102"/>
      <c r="B30" s="642" t="s">
        <v>1712</v>
      </c>
      <c r="C30" s="78"/>
      <c r="D30" s="78"/>
      <c r="E30" s="78"/>
      <c r="F30" s="78"/>
      <c r="G30" s="78"/>
      <c r="H30" s="78"/>
      <c r="I30" s="78"/>
      <c r="J30" s="78"/>
      <c r="K30" s="78"/>
    </row>
    <row r="31" spans="1:11" ht="15.6">
      <c r="A31" s="102"/>
      <c r="B31" s="642"/>
      <c r="C31" s="78"/>
      <c r="D31" s="78"/>
      <c r="E31" s="78"/>
      <c r="F31" s="78"/>
      <c r="G31" s="78"/>
      <c r="H31" s="78"/>
      <c r="I31" s="78"/>
      <c r="J31" s="78"/>
      <c r="K31" s="78"/>
    </row>
    <row r="32" spans="1:11">
      <c r="A32" s="78"/>
      <c r="B32" s="78"/>
      <c r="C32" s="78"/>
      <c r="D32" s="78"/>
      <c r="E32" s="78"/>
      <c r="F32" s="78"/>
      <c r="G32" s="78"/>
      <c r="H32" s="78"/>
      <c r="I32" s="78"/>
      <c r="J32" s="78"/>
      <c r="K32" s="78"/>
    </row>
    <row r="33" spans="1:11" hidden="1">
      <c r="A33" s="958"/>
      <c r="B33" s="958"/>
      <c r="C33" s="958"/>
      <c r="D33" s="958"/>
      <c r="E33" s="958"/>
      <c r="F33" s="958"/>
      <c r="G33" s="958"/>
      <c r="H33" s="958"/>
      <c r="I33" s="958"/>
      <c r="J33" s="958"/>
      <c r="K33" s="958"/>
    </row>
    <row r="34" spans="1:11" hidden="1">
      <c r="A34" s="958"/>
      <c r="B34" s="958"/>
      <c r="C34" s="958"/>
      <c r="D34" s="958"/>
      <c r="E34" s="958"/>
      <c r="F34" s="958"/>
      <c r="G34" s="958"/>
      <c r="H34" s="958"/>
      <c r="I34" s="958"/>
      <c r="J34" s="958"/>
      <c r="K34" s="958"/>
    </row>
    <row r="35" spans="1:11" hidden="1">
      <c r="A35" s="958"/>
      <c r="B35" s="958"/>
      <c r="C35" s="958"/>
      <c r="D35" s="958"/>
      <c r="E35" s="958"/>
      <c r="F35" s="958"/>
      <c r="G35" s="958"/>
      <c r="H35" s="958"/>
      <c r="I35" s="958"/>
      <c r="J35" s="958"/>
      <c r="K35" s="958"/>
    </row>
    <row r="36" spans="1:11" hidden="1">
      <c r="A36" s="958"/>
      <c r="B36" s="958"/>
      <c r="C36" s="958"/>
      <c r="D36" s="958"/>
      <c r="E36" s="958"/>
      <c r="F36" s="958"/>
      <c r="G36" s="958"/>
      <c r="H36" s="958"/>
      <c r="I36" s="958"/>
      <c r="J36" s="958"/>
      <c r="K36" s="958"/>
    </row>
    <row r="37" spans="1:11" hidden="1">
      <c r="A37" s="958"/>
      <c r="B37" s="958"/>
      <c r="C37" s="958"/>
      <c r="D37" s="958"/>
      <c r="E37" s="958"/>
      <c r="F37" s="958"/>
      <c r="G37" s="958"/>
      <c r="H37" s="958"/>
      <c r="I37" s="958"/>
      <c r="J37" s="958"/>
      <c r="K37" s="958"/>
    </row>
    <row r="38" spans="1:11" hidden="1">
      <c r="A38" s="958"/>
      <c r="B38" s="958"/>
      <c r="C38" s="958"/>
      <c r="D38" s="958"/>
      <c r="E38" s="958"/>
      <c r="F38" s="958"/>
      <c r="G38" s="958"/>
      <c r="H38" s="958"/>
      <c r="I38" s="958"/>
      <c r="J38" s="958"/>
      <c r="K38" s="958"/>
    </row>
    <row r="39" spans="1:11" hidden="1">
      <c r="A39" s="958"/>
      <c r="B39" s="958"/>
      <c r="C39" s="958"/>
      <c r="D39" s="958"/>
      <c r="E39" s="958"/>
      <c r="F39" s="958"/>
      <c r="G39" s="958"/>
      <c r="H39" s="958"/>
      <c r="I39" s="958"/>
      <c r="J39" s="958"/>
      <c r="K39" s="958"/>
    </row>
    <row r="40" spans="1:11" hidden="1">
      <c r="A40" s="958"/>
      <c r="B40" s="958"/>
      <c r="C40" s="958"/>
      <c r="D40" s="958"/>
      <c r="E40" s="958"/>
      <c r="F40" s="958"/>
      <c r="G40" s="958"/>
      <c r="H40" s="958"/>
      <c r="I40" s="958"/>
      <c r="J40" s="958"/>
      <c r="K40" s="958"/>
    </row>
    <row r="41" spans="1:11" hidden="1">
      <c r="A41" s="958"/>
      <c r="B41" s="958"/>
      <c r="C41" s="958"/>
      <c r="D41" s="958"/>
      <c r="E41" s="958"/>
      <c r="F41" s="958"/>
      <c r="G41" s="958"/>
      <c r="H41" s="958"/>
      <c r="I41" s="958"/>
      <c r="J41" s="958"/>
      <c r="K41" s="958"/>
    </row>
    <row r="42" spans="1:11" hidden="1">
      <c r="A42" s="958"/>
      <c r="B42" s="958"/>
      <c r="C42" s="958"/>
      <c r="D42" s="958"/>
      <c r="E42" s="958"/>
      <c r="F42" s="958"/>
      <c r="G42" s="958"/>
      <c r="H42" s="958"/>
      <c r="I42" s="958"/>
      <c r="J42" s="958"/>
      <c r="K42" s="958"/>
    </row>
    <row r="43" spans="1:11" hidden="1">
      <c r="A43" s="958"/>
      <c r="B43" s="958"/>
      <c r="C43" s="958"/>
      <c r="D43" s="958"/>
      <c r="E43" s="958"/>
      <c r="F43" s="958"/>
      <c r="G43" s="958"/>
      <c r="H43" s="958"/>
      <c r="I43" s="958"/>
      <c r="J43" s="958"/>
      <c r="K43" s="958"/>
    </row>
    <row r="44" spans="1:11">
      <c r="A44" s="78"/>
      <c r="B44" s="78"/>
      <c r="C44" s="78"/>
      <c r="D44" s="78"/>
      <c r="E44" s="78"/>
      <c r="F44" s="78"/>
      <c r="G44" s="78"/>
      <c r="H44" s="78"/>
      <c r="I44" s="78"/>
      <c r="J44" s="78"/>
      <c r="K44" s="78"/>
    </row>
    <row r="45" spans="1:11">
      <c r="A45" s="78"/>
      <c r="B45" s="78"/>
      <c r="C45" s="78"/>
      <c r="D45" s="78"/>
      <c r="E45" s="78"/>
      <c r="F45" s="78"/>
      <c r="G45" s="78"/>
      <c r="H45" s="78"/>
      <c r="I45" s="78"/>
      <c r="J45" s="78"/>
      <c r="K45" s="78"/>
    </row>
    <row r="46" spans="1:11">
      <c r="A46" s="78"/>
      <c r="B46" s="78"/>
      <c r="C46" s="78"/>
      <c r="D46" s="78"/>
      <c r="E46" s="78"/>
      <c r="F46" s="78"/>
      <c r="G46" s="78"/>
      <c r="H46" s="78"/>
      <c r="I46" s="78"/>
      <c r="J46" s="78"/>
      <c r="K46" s="78"/>
    </row>
    <row r="47" spans="1:11">
      <c r="A47" s="78"/>
      <c r="B47" s="78"/>
      <c r="C47" s="78"/>
      <c r="D47" s="78"/>
      <c r="E47" s="78"/>
      <c r="F47" s="78"/>
      <c r="G47" s="78"/>
      <c r="H47" s="78"/>
      <c r="I47" s="78"/>
      <c r="J47" s="78"/>
      <c r="K47" s="78"/>
    </row>
    <row r="48" spans="1:11">
      <c r="A48" s="78"/>
      <c r="B48" s="78"/>
      <c r="C48" s="78"/>
      <c r="D48" s="78"/>
      <c r="E48" s="78"/>
      <c r="F48" s="78"/>
      <c r="G48" s="78"/>
      <c r="H48" s="78"/>
      <c r="I48" s="78"/>
      <c r="J48" s="78"/>
      <c r="K48" s="78"/>
    </row>
    <row r="49" spans="1:11">
      <c r="A49" s="78"/>
      <c r="B49" s="78"/>
      <c r="C49" s="78"/>
      <c r="D49" s="78"/>
      <c r="E49" s="78"/>
      <c r="F49" s="78"/>
      <c r="G49" s="78"/>
      <c r="H49" s="78"/>
      <c r="I49" s="78"/>
      <c r="J49" s="78"/>
      <c r="K49" s="78"/>
    </row>
    <row r="50" spans="1:11">
      <c r="A50" s="78"/>
      <c r="B50" s="78"/>
      <c r="C50" s="78"/>
      <c r="D50" s="78"/>
      <c r="E50" s="78"/>
      <c r="F50" s="78"/>
      <c r="G50" s="78"/>
      <c r="H50" s="78"/>
      <c r="I50" s="78"/>
      <c r="J50" s="78"/>
      <c r="K50" s="78"/>
    </row>
    <row r="51" spans="1:11">
      <c r="A51" s="78"/>
      <c r="B51" s="78"/>
      <c r="C51" s="78"/>
      <c r="D51" s="78"/>
      <c r="E51" s="78"/>
      <c r="F51" s="78"/>
      <c r="G51" s="78"/>
      <c r="H51" s="78"/>
      <c r="I51" s="78"/>
      <c r="J51" s="78"/>
      <c r="K51" s="78"/>
    </row>
    <row r="52" spans="1:11">
      <c r="A52" s="78"/>
      <c r="B52" s="78"/>
      <c r="C52" s="78"/>
      <c r="D52" s="78"/>
      <c r="E52" s="78"/>
      <c r="F52" s="78"/>
      <c r="G52" s="78"/>
      <c r="H52" s="78"/>
      <c r="I52" s="78"/>
      <c r="J52" s="78"/>
      <c r="K52" s="78"/>
    </row>
    <row r="53" spans="1:11">
      <c r="A53" s="78"/>
      <c r="B53" s="78"/>
      <c r="C53" s="78"/>
      <c r="D53" s="78"/>
      <c r="E53" s="78"/>
      <c r="F53" s="78"/>
      <c r="G53" s="78"/>
      <c r="H53" s="78"/>
      <c r="I53" s="78"/>
      <c r="J53" s="78"/>
      <c r="K53" s="78"/>
    </row>
    <row r="54" spans="1:11">
      <c r="A54" s="78"/>
      <c r="B54" s="78"/>
      <c r="C54" s="78"/>
      <c r="D54" s="78"/>
      <c r="E54" s="78"/>
      <c r="F54" s="78"/>
      <c r="G54" s="78"/>
      <c r="H54" s="78"/>
      <c r="I54" s="78"/>
      <c r="J54" s="78"/>
      <c r="K54" s="78"/>
    </row>
    <row r="55" spans="1:11">
      <c r="A55" s="78"/>
      <c r="B55" s="78"/>
      <c r="C55" s="78"/>
      <c r="D55" s="78"/>
      <c r="E55" s="78"/>
      <c r="F55" s="78"/>
      <c r="G55" s="78"/>
      <c r="H55" s="78"/>
      <c r="I55" s="78"/>
      <c r="J55" s="78"/>
      <c r="K55" s="78"/>
    </row>
    <row r="56" spans="1:11">
      <c r="A56" s="78"/>
      <c r="B56" s="78"/>
      <c r="C56" s="78"/>
      <c r="D56" s="78"/>
      <c r="E56" s="78"/>
      <c r="F56" s="78"/>
      <c r="G56" s="78"/>
      <c r="H56" s="78"/>
      <c r="I56" s="78"/>
      <c r="J56" s="78"/>
      <c r="K56" s="78"/>
    </row>
    <row r="57" spans="1:11">
      <c r="A57" s="78"/>
      <c r="B57" s="78"/>
      <c r="C57" s="78"/>
      <c r="D57" s="78"/>
      <c r="E57" s="78"/>
      <c r="F57" s="78"/>
      <c r="G57" s="78"/>
      <c r="H57" s="78"/>
      <c r="I57" s="78"/>
      <c r="J57" s="78"/>
      <c r="K57" s="78"/>
    </row>
    <row r="58" spans="1:11">
      <c r="A58" s="78"/>
      <c r="B58" s="78"/>
      <c r="C58" s="78"/>
      <c r="D58" s="78"/>
      <c r="E58" s="78"/>
      <c r="F58" s="78"/>
      <c r="G58" s="78"/>
      <c r="H58" s="78"/>
      <c r="I58" s="78"/>
      <c r="J58" s="78"/>
      <c r="K58" s="78"/>
    </row>
    <row r="59" spans="1:11">
      <c r="A59" s="78"/>
      <c r="B59" s="78"/>
      <c r="C59" s="78"/>
      <c r="D59" s="78"/>
      <c r="E59" s="78"/>
      <c r="F59" s="78"/>
      <c r="G59" s="78"/>
      <c r="H59" s="78"/>
      <c r="I59" s="78"/>
      <c r="J59" s="78"/>
      <c r="K59" s="78"/>
    </row>
    <row r="60" spans="1:11">
      <c r="A60" s="78"/>
      <c r="B60" s="78"/>
      <c r="C60" s="78"/>
      <c r="D60" s="78"/>
      <c r="E60" s="78"/>
      <c r="F60" s="78"/>
      <c r="G60" s="78"/>
      <c r="H60" s="78"/>
      <c r="I60" s="78"/>
      <c r="J60" s="78"/>
      <c r="K60" s="78"/>
    </row>
    <row r="61" spans="1:11">
      <c r="A61" s="78"/>
      <c r="B61" s="78"/>
      <c r="C61" s="78"/>
      <c r="D61" s="78"/>
      <c r="E61" s="78"/>
      <c r="F61" s="78"/>
      <c r="G61" s="78"/>
      <c r="H61" s="78"/>
      <c r="I61" s="78"/>
      <c r="J61" s="78"/>
      <c r="K61" s="78"/>
    </row>
    <row r="62" spans="1:11">
      <c r="A62" s="78"/>
      <c r="B62" s="78"/>
      <c r="C62" s="78"/>
      <c r="D62" s="78"/>
      <c r="E62" s="78"/>
      <c r="F62" s="78"/>
      <c r="G62" s="78"/>
      <c r="H62" s="78"/>
      <c r="I62" s="78"/>
      <c r="J62" s="78"/>
      <c r="K62" s="78"/>
    </row>
    <row r="63" spans="1:11">
      <c r="A63" s="78"/>
      <c r="B63" s="78"/>
      <c r="C63" s="78"/>
      <c r="D63" s="78"/>
      <c r="E63" s="78"/>
      <c r="F63" s="78"/>
      <c r="G63" s="78"/>
      <c r="H63" s="78"/>
      <c r="I63" s="78"/>
      <c r="J63" s="78"/>
      <c r="K63" s="78"/>
    </row>
    <row r="64" spans="1:11">
      <c r="A64" s="78"/>
      <c r="B64" s="78"/>
      <c r="C64" s="78"/>
      <c r="D64" s="78"/>
      <c r="E64" s="78"/>
      <c r="F64" s="78"/>
      <c r="G64" s="78"/>
      <c r="H64" s="78"/>
      <c r="I64" s="78"/>
      <c r="J64" s="78"/>
      <c r="K64" s="78"/>
    </row>
    <row r="65" spans="1:11">
      <c r="A65" s="78"/>
      <c r="B65" s="78"/>
      <c r="C65" s="78"/>
      <c r="D65" s="78"/>
      <c r="E65" s="78"/>
      <c r="F65" s="78"/>
      <c r="G65" s="78"/>
      <c r="H65" s="78"/>
      <c r="I65" s="78"/>
      <c r="J65" s="78"/>
      <c r="K65" s="78"/>
    </row>
    <row r="66" spans="1:11">
      <c r="A66" s="78"/>
      <c r="B66" s="78"/>
      <c r="C66" s="78"/>
      <c r="D66" s="78"/>
      <c r="E66" s="78"/>
      <c r="F66" s="78"/>
      <c r="G66" s="78"/>
      <c r="H66" s="78"/>
      <c r="I66" s="78"/>
      <c r="J66" s="78"/>
      <c r="K66" s="78"/>
    </row>
    <row r="67" spans="1:11">
      <c r="A67" s="78"/>
      <c r="B67" s="78"/>
      <c r="C67" s="78"/>
      <c r="D67" s="78"/>
      <c r="E67" s="78"/>
      <c r="F67" s="78"/>
      <c r="G67" s="78"/>
      <c r="H67" s="78"/>
      <c r="I67" s="78"/>
      <c r="J67" s="78"/>
      <c r="K67" s="78"/>
    </row>
  </sheetData>
  <sheetProtection password="C797" sheet="1" objects="1" scenarios="1"/>
  <mergeCells count="1">
    <mergeCell ref="C21:C22"/>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21"/>
  <sheetViews>
    <sheetView showGridLines="0" zoomScale="75" zoomScaleNormal="75" workbookViewId="0">
      <selection activeCell="J18" sqref="J18"/>
    </sheetView>
  </sheetViews>
  <sheetFormatPr defaultColWidth="0" defaultRowHeight="12.75" customHeight="1" zeroHeight="1"/>
  <cols>
    <col min="1" max="2" width="9.109375" style="1078" customWidth="1"/>
    <col min="3" max="3" width="47.5546875" style="1078" customWidth="1"/>
    <col min="4" max="6" width="9.109375" style="1078" customWidth="1"/>
    <col min="7" max="7" width="12" style="1078" customWidth="1"/>
    <col min="8" max="11" width="9.109375" style="1078" customWidth="1"/>
    <col min="12" max="16384" width="0" style="1078" hidden="1"/>
  </cols>
  <sheetData>
    <row r="1" spans="1:11" ht="9.75" customHeight="1" thickBot="1">
      <c r="A1" s="28"/>
      <c r="B1" s="642"/>
      <c r="C1" s="78"/>
      <c r="D1" s="1028"/>
      <c r="E1" s="78"/>
      <c r="F1" s="78"/>
      <c r="G1" s="946"/>
      <c r="H1" s="946"/>
      <c r="I1" s="199"/>
      <c r="J1" s="78"/>
      <c r="K1" s="1349"/>
    </row>
    <row r="2" spans="1:11" ht="16.2" thickBot="1">
      <c r="A2" s="28" t="s">
        <v>637</v>
      </c>
      <c r="B2" s="642"/>
      <c r="C2" s="78"/>
      <c r="D2" s="1028" t="s">
        <v>166</v>
      </c>
      <c r="E2" s="78"/>
      <c r="F2" s="78"/>
      <c r="G2" s="1023" t="str">
        <f>+'1 Summary'!G2</f>
        <v/>
      </c>
      <c r="H2" s="1030"/>
      <c r="I2" s="1030"/>
      <c r="J2" s="1031"/>
      <c r="K2" s="1348"/>
    </row>
    <row r="3" spans="1:11" ht="16.2" thickBot="1">
      <c r="A3" s="28" t="s">
        <v>2024</v>
      </c>
      <c r="B3" s="642"/>
      <c r="C3" s="78"/>
      <c r="D3" s="1028" t="s">
        <v>165</v>
      </c>
      <c r="E3" s="78"/>
      <c r="F3" s="78"/>
      <c r="G3" s="911">
        <f>+'1 Summary'!G3</f>
        <v>0</v>
      </c>
      <c r="H3" s="946"/>
      <c r="I3" s="199"/>
      <c r="J3" s="78"/>
      <c r="K3" s="1349"/>
    </row>
    <row r="4" spans="1:11" ht="15.6">
      <c r="A4" s="28"/>
      <c r="B4" s="642"/>
      <c r="C4" s="78"/>
      <c r="D4" s="1028"/>
      <c r="E4" s="78"/>
      <c r="F4" s="78"/>
      <c r="G4" s="946"/>
      <c r="H4" s="946"/>
      <c r="I4" s="199"/>
      <c r="J4" s="78"/>
      <c r="K4" s="1349"/>
    </row>
    <row r="5" spans="1:11" ht="15.6">
      <c r="A5" s="28"/>
      <c r="B5" s="642"/>
      <c r="C5" s="78"/>
      <c r="D5" s="1028"/>
      <c r="E5" s="78"/>
      <c r="F5" s="78"/>
      <c r="G5" s="946"/>
      <c r="H5" s="946"/>
      <c r="I5" s="199"/>
      <c r="J5" s="78"/>
      <c r="K5" s="1349"/>
    </row>
    <row r="6" spans="1:11" ht="15.6">
      <c r="A6" s="28"/>
      <c r="B6" s="642"/>
      <c r="C6" s="78"/>
      <c r="D6" s="1028"/>
      <c r="E6" s="199"/>
      <c r="F6" s="78"/>
      <c r="G6" s="946"/>
      <c r="H6" s="946"/>
      <c r="I6" s="199"/>
      <c r="J6" s="78"/>
      <c r="K6" s="1349"/>
    </row>
    <row r="7" spans="1:11" ht="15">
      <c r="A7" s="78"/>
      <c r="B7" s="642"/>
      <c r="C7" s="78"/>
      <c r="D7" s="78"/>
      <c r="E7" s="199"/>
      <c r="F7" s="78"/>
      <c r="G7" s="78"/>
      <c r="H7" s="78"/>
      <c r="I7" s="78"/>
      <c r="J7" s="78"/>
      <c r="K7" s="1349"/>
    </row>
    <row r="8" spans="1:11" ht="15">
      <c r="A8" s="78"/>
      <c r="B8" s="642"/>
      <c r="C8" s="78"/>
      <c r="D8" s="78"/>
      <c r="E8" s="1367"/>
      <c r="F8" s="78"/>
      <c r="G8" s="78"/>
      <c r="H8" s="78"/>
      <c r="I8" s="1350"/>
      <c r="J8" s="78"/>
      <c r="K8" s="1349"/>
    </row>
    <row r="9" spans="1:11" ht="15.6">
      <c r="A9" s="78"/>
      <c r="B9" s="1368"/>
      <c r="C9" s="78"/>
      <c r="D9" s="78"/>
      <c r="E9" s="199"/>
      <c r="F9" s="78"/>
      <c r="G9" s="78"/>
      <c r="H9" s="78"/>
      <c r="I9" s="1350"/>
      <c r="J9" s="78"/>
      <c r="K9" s="1349"/>
    </row>
    <row r="10" spans="1:11" ht="15">
      <c r="A10" s="78"/>
      <c r="B10" s="642"/>
      <c r="C10" s="78"/>
      <c r="D10" s="78"/>
      <c r="E10" s="78"/>
      <c r="F10" s="78"/>
      <c r="G10" s="78"/>
      <c r="H10" s="78"/>
      <c r="I10" s="1350"/>
      <c r="J10" s="78"/>
      <c r="K10" s="1349"/>
    </row>
    <row r="11" spans="1:11" ht="15.6">
      <c r="A11" s="1351" t="s">
        <v>2025</v>
      </c>
      <c r="B11" s="86" t="s">
        <v>2026</v>
      </c>
      <c r="C11" s="78"/>
      <c r="D11" s="78"/>
      <c r="E11" s="78"/>
      <c r="F11" s="78"/>
      <c r="G11" s="78"/>
      <c r="H11" s="78"/>
      <c r="I11" s="1350"/>
      <c r="J11" s="78"/>
      <c r="K11" s="1123" t="str">
        <f>+A11</f>
        <v>5A.1</v>
      </c>
    </row>
    <row r="12" spans="1:11" ht="15">
      <c r="A12" s="78"/>
      <c r="B12" s="642"/>
      <c r="C12" s="78"/>
      <c r="D12" s="78"/>
      <c r="E12" s="78"/>
      <c r="F12" s="78"/>
      <c r="G12" s="78"/>
      <c r="H12" s="78"/>
      <c r="I12" s="1350"/>
      <c r="J12" s="78"/>
      <c r="K12" s="404"/>
    </row>
    <row r="13" spans="1:11" ht="15.6">
      <c r="A13" s="28" t="s">
        <v>2027</v>
      </c>
      <c r="B13" s="642" t="s">
        <v>1939</v>
      </c>
      <c r="C13" s="78"/>
      <c r="D13" s="78"/>
      <c r="E13" s="1179"/>
      <c r="F13" s="1179"/>
      <c r="G13" s="78"/>
      <c r="H13" s="78"/>
      <c r="I13" s="1350"/>
      <c r="J13" s="1205">
        <f>+'Sch 13 Enrolment'!V70</f>
        <v>0</v>
      </c>
      <c r="K13" s="1123" t="str">
        <f>+A13</f>
        <v>5A.1.1</v>
      </c>
    </row>
    <row r="14" spans="1:11" ht="15.6">
      <c r="A14" s="28"/>
      <c r="B14" s="642"/>
      <c r="C14" s="78"/>
      <c r="D14" s="78"/>
      <c r="E14" s="1179"/>
      <c r="F14" s="1179"/>
      <c r="G14" s="78"/>
      <c r="H14" s="78"/>
      <c r="I14" s="1350"/>
      <c r="J14" s="1352"/>
      <c r="K14" s="1123"/>
    </row>
    <row r="15" spans="1:11" ht="15">
      <c r="A15" s="78"/>
      <c r="B15" s="642"/>
      <c r="C15" s="78"/>
      <c r="D15" s="78"/>
      <c r="E15" s="961"/>
      <c r="F15" s="961"/>
      <c r="G15" s="78"/>
      <c r="H15" s="1369" t="s">
        <v>1146</v>
      </c>
      <c r="I15" s="1350"/>
      <c r="J15" s="78"/>
      <c r="K15" s="404"/>
    </row>
    <row r="16" spans="1:11" ht="15.6">
      <c r="A16" s="102"/>
      <c r="B16" s="1361"/>
      <c r="C16" s="102"/>
      <c r="D16" s="404"/>
      <c r="E16" s="642"/>
      <c r="F16" s="642"/>
      <c r="G16" s="642"/>
      <c r="H16" s="1369" t="s">
        <v>2135</v>
      </c>
      <c r="I16" s="1365"/>
      <c r="J16" s="1370"/>
      <c r="K16" s="1192"/>
    </row>
    <row r="17" spans="1:11" ht="16.2" thickBot="1">
      <c r="A17" s="539"/>
      <c r="B17" s="78"/>
      <c r="C17" s="78"/>
      <c r="D17" s="78"/>
      <c r="E17" s="78"/>
      <c r="F17" s="78"/>
      <c r="G17" s="78"/>
      <c r="H17" s="1370"/>
      <c r="I17" s="1366" t="s">
        <v>805</v>
      </c>
      <c r="J17" s="1286"/>
      <c r="K17" s="1370"/>
    </row>
    <row r="18" spans="1:11" ht="16.2" thickBot="1">
      <c r="A18" s="1351" t="s">
        <v>2028</v>
      </c>
      <c r="B18" s="86" t="s">
        <v>2026</v>
      </c>
      <c r="C18" s="78"/>
      <c r="D18" s="78"/>
      <c r="E18" s="78"/>
      <c r="F18" s="78"/>
      <c r="G18" s="78"/>
      <c r="H18" s="1067">
        <f>'GSN Benchmarks'!B132</f>
        <v>21.05</v>
      </c>
      <c r="I18" s="78"/>
      <c r="J18" s="1371">
        <f>ROUND(J13*H18,0)</f>
        <v>0</v>
      </c>
      <c r="K18" s="1123" t="str">
        <f>+A18</f>
        <v>5A.2</v>
      </c>
    </row>
    <row r="19" spans="1:11" ht="15.6">
      <c r="A19" s="102"/>
      <c r="B19" s="86" t="s">
        <v>805</v>
      </c>
      <c r="C19" s="78"/>
      <c r="D19" s="78"/>
      <c r="E19" s="78"/>
      <c r="F19" s="78"/>
      <c r="G19" s="78"/>
      <c r="H19" s="78"/>
      <c r="I19" s="78"/>
      <c r="J19" s="78"/>
      <c r="K19" s="78"/>
    </row>
    <row r="20" spans="1:11" ht="15.6">
      <c r="A20" s="102"/>
      <c r="B20" s="642"/>
      <c r="C20" s="78"/>
      <c r="D20" s="78"/>
      <c r="E20" s="78"/>
      <c r="F20" s="78"/>
      <c r="G20" s="78"/>
      <c r="H20" s="78"/>
      <c r="I20" s="78"/>
      <c r="J20" s="78"/>
      <c r="K20" s="78"/>
    </row>
    <row r="21" spans="1:11" ht="15">
      <c r="A21" s="78"/>
      <c r="B21" s="78"/>
      <c r="C21" s="78"/>
      <c r="D21" s="78"/>
      <c r="E21" s="78"/>
      <c r="F21" s="78"/>
      <c r="G21" s="78"/>
      <c r="H21" s="78"/>
      <c r="I21" s="78"/>
      <c r="J21" s="78"/>
      <c r="K21" s="78"/>
    </row>
  </sheetData>
  <sheetProtection password="C797" sheet="1" objects="1" scenarios="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71"/>
  <sheetViews>
    <sheetView view="pageLayout" topLeftCell="A10" zoomScaleNormal="75" workbookViewId="0">
      <selection activeCell="N11" sqref="N11"/>
    </sheetView>
  </sheetViews>
  <sheetFormatPr defaultColWidth="0" defaultRowHeight="15" zeroHeight="1"/>
  <cols>
    <col min="1" max="9" width="9.109375" style="1078" customWidth="1"/>
    <col min="10" max="10" width="15" style="1078" bestFit="1" customWidth="1"/>
    <col min="11" max="11" width="13.109375" style="1078" customWidth="1"/>
    <col min="12" max="13" width="9.109375" style="1078" customWidth="1"/>
    <col min="14" max="14" width="16.109375" style="1078" bestFit="1" customWidth="1"/>
    <col min="15" max="15" width="9.109375" style="1078" customWidth="1"/>
    <col min="16" max="16384" width="0" style="1078" hidden="1"/>
  </cols>
  <sheetData>
    <row r="1" spans="1:15" ht="4.5" customHeight="1" thickBot="1">
      <c r="A1" s="78"/>
      <c r="B1" s="78"/>
      <c r="C1" s="78"/>
      <c r="D1" s="78"/>
      <c r="E1" s="78"/>
      <c r="F1" s="78"/>
      <c r="G1" s="78"/>
      <c r="H1" s="78"/>
      <c r="I1" s="78"/>
      <c r="J1" s="78"/>
      <c r="K1" s="78"/>
      <c r="L1" s="78"/>
      <c r="M1" s="78"/>
      <c r="N1" s="78"/>
      <c r="O1" s="78"/>
    </row>
    <row r="2" spans="1:15" ht="16.2" thickBot="1">
      <c r="A2" s="28" t="s">
        <v>637</v>
      </c>
      <c r="B2" s="78"/>
      <c r="C2" s="78"/>
      <c r="D2" s="78"/>
      <c r="E2" s="78"/>
      <c r="F2" s="78"/>
      <c r="G2" s="78"/>
      <c r="H2" s="78"/>
      <c r="I2" s="78"/>
      <c r="J2" s="1028" t="s">
        <v>166</v>
      </c>
      <c r="K2" s="78"/>
      <c r="L2" s="1023" t="str">
        <f>'1 Summary'!G2</f>
        <v/>
      </c>
      <c r="M2" s="1030"/>
      <c r="N2" s="1031"/>
      <c r="O2" s="1234"/>
    </row>
    <row r="3" spans="1:15" ht="16.2" thickBot="1">
      <c r="A3" s="28" t="s">
        <v>1021</v>
      </c>
      <c r="B3" s="78"/>
      <c r="C3" s="78"/>
      <c r="D3" s="78"/>
      <c r="E3" s="78"/>
      <c r="F3" s="78"/>
      <c r="G3" s="78"/>
      <c r="H3" s="78"/>
      <c r="I3" s="78"/>
      <c r="J3" s="1028" t="s">
        <v>165</v>
      </c>
      <c r="K3" s="875"/>
      <c r="L3" s="1082">
        <f>'1 Summary'!G3</f>
        <v>0</v>
      </c>
      <c r="M3" s="199"/>
      <c r="N3" s="78"/>
      <c r="O3" s="1269"/>
    </row>
    <row r="4" spans="1:15" ht="15.6">
      <c r="A4" s="28"/>
      <c r="B4" s="78"/>
      <c r="C4" s="28" t="s">
        <v>2329</v>
      </c>
      <c r="D4" s="78"/>
      <c r="E4" s="78"/>
      <c r="F4" s="78"/>
      <c r="G4" s="78"/>
      <c r="H4" s="78"/>
      <c r="I4" s="78"/>
      <c r="J4" s="1028"/>
      <c r="K4" s="875"/>
      <c r="L4" s="1034"/>
      <c r="M4" s="199"/>
      <c r="N4" s="78"/>
      <c r="O4" s="1269"/>
    </row>
    <row r="5" spans="1:15" ht="15.6">
      <c r="A5" s="28"/>
      <c r="B5" s="78"/>
      <c r="C5" s="28"/>
      <c r="D5" s="78"/>
      <c r="E5" s="78"/>
      <c r="F5" s="78"/>
      <c r="G5" s="78"/>
      <c r="H5" s="78"/>
      <c r="I5" s="78"/>
      <c r="J5" s="1028"/>
      <c r="K5" s="875"/>
      <c r="L5" s="1034"/>
      <c r="M5" s="199"/>
      <c r="N5" s="78"/>
      <c r="O5" s="1269"/>
    </row>
    <row r="6" spans="1:15" ht="15.6">
      <c r="A6" s="28"/>
      <c r="B6" s="78"/>
      <c r="C6" s="28"/>
      <c r="D6" s="78"/>
      <c r="E6" s="78"/>
      <c r="F6" s="78"/>
      <c r="G6" s="78"/>
      <c r="H6" s="78"/>
      <c r="I6" s="78"/>
      <c r="J6" s="1028"/>
      <c r="K6" s="875"/>
      <c r="L6" s="1034"/>
      <c r="M6" s="199"/>
      <c r="N6" s="78"/>
      <c r="O6" s="1269"/>
    </row>
    <row r="7" spans="1:15" ht="15.6">
      <c r="A7" s="1054"/>
      <c r="B7" s="102" t="s">
        <v>2330</v>
      </c>
      <c r="C7" s="28"/>
      <c r="D7" s="78"/>
      <c r="E7" s="78"/>
      <c r="F7" s="78"/>
      <c r="G7" s="78"/>
      <c r="H7" s="78"/>
      <c r="I7" s="78"/>
      <c r="J7" s="1028"/>
      <c r="K7" s="875"/>
      <c r="L7" s="1034"/>
      <c r="M7" s="199"/>
      <c r="N7" s="78"/>
      <c r="O7" s="1269"/>
    </row>
    <row r="8" spans="1:15" ht="15.6">
      <c r="A8" s="78"/>
      <c r="B8" s="78"/>
      <c r="C8" s="78"/>
      <c r="D8" s="78"/>
      <c r="E8" s="78"/>
      <c r="F8" s="876"/>
      <c r="G8" s="78"/>
      <c r="H8" s="876"/>
      <c r="I8" s="78"/>
      <c r="J8" s="78"/>
      <c r="K8" s="78"/>
      <c r="L8" s="78"/>
      <c r="M8" s="1350"/>
      <c r="N8" s="78"/>
      <c r="O8" s="1269"/>
    </row>
    <row r="9" spans="1:15" ht="15.6">
      <c r="A9" s="1054" t="s">
        <v>1022</v>
      </c>
      <c r="B9" s="403" t="s">
        <v>2560</v>
      </c>
      <c r="C9" s="403"/>
      <c r="D9" s="642"/>
      <c r="E9" s="642"/>
      <c r="F9" s="913"/>
      <c r="G9" s="642"/>
      <c r="H9" s="913"/>
      <c r="I9" s="642"/>
      <c r="J9" s="642"/>
      <c r="K9" s="642"/>
      <c r="L9" s="1369"/>
      <c r="M9" s="199"/>
      <c r="N9" s="1372">
        <f>'Sch 13 Enrolment'!P100</f>
        <v>0</v>
      </c>
      <c r="O9" s="1373" t="str">
        <f>A9</f>
        <v>6.1.1</v>
      </c>
    </row>
    <row r="10" spans="1:15" ht="15.6">
      <c r="A10" s="1054"/>
      <c r="B10" s="403"/>
      <c r="C10" s="403"/>
      <c r="D10" s="642"/>
      <c r="E10" s="642"/>
      <c r="F10" s="913"/>
      <c r="G10" s="642"/>
      <c r="H10" s="913"/>
      <c r="I10" s="642"/>
      <c r="J10" s="642"/>
      <c r="K10" s="642"/>
      <c r="L10" s="1369"/>
      <c r="M10" s="199"/>
      <c r="N10" s="1374"/>
      <c r="O10" s="1373"/>
    </row>
    <row r="11" spans="1:15" ht="15.6">
      <c r="A11" s="1054" t="s">
        <v>1023</v>
      </c>
      <c r="B11" s="403" t="s">
        <v>2561</v>
      </c>
      <c r="C11" s="403"/>
      <c r="D11" s="642"/>
      <c r="E11" s="642"/>
      <c r="F11" s="913"/>
      <c r="G11" s="642"/>
      <c r="H11" s="913"/>
      <c r="I11" s="642"/>
      <c r="J11" s="642"/>
      <c r="K11" s="642"/>
      <c r="L11" s="1369"/>
      <c r="M11" s="199"/>
      <c r="N11" s="1372">
        <f>+'Sch 13 Enrolment'!J61+'Sch 13 Enrolment'!J62</f>
        <v>0</v>
      </c>
      <c r="O11" s="1373" t="str">
        <f>A11</f>
        <v>6.1.2</v>
      </c>
    </row>
    <row r="12" spans="1:15" ht="15.6">
      <c r="A12" s="1054"/>
      <c r="B12" s="403"/>
      <c r="C12" s="403"/>
      <c r="D12" s="642"/>
      <c r="E12" s="642"/>
      <c r="F12" s="913"/>
      <c r="G12" s="642"/>
      <c r="H12" s="913"/>
      <c r="I12" s="642"/>
      <c r="J12" s="642"/>
      <c r="K12" s="642"/>
      <c r="L12" s="1369"/>
      <c r="M12" s="199"/>
      <c r="N12" s="1374"/>
      <c r="O12" s="1373"/>
    </row>
    <row r="13" spans="1:15" ht="15.6">
      <c r="A13" s="1054" t="s">
        <v>1024</v>
      </c>
      <c r="B13" s="403" t="s">
        <v>2562</v>
      </c>
      <c r="C13" s="403"/>
      <c r="D13" s="642"/>
      <c r="E13" s="642"/>
      <c r="F13" s="913"/>
      <c r="G13" s="642"/>
      <c r="H13" s="913"/>
      <c r="I13" s="642"/>
      <c r="J13" s="642"/>
      <c r="K13" s="642"/>
      <c r="L13" s="1369"/>
      <c r="M13" s="199"/>
      <c r="N13" s="1372">
        <f>+'Sch 12 ConEd Summer'!E18</f>
        <v>0</v>
      </c>
      <c r="O13" s="1373" t="str">
        <f>A13</f>
        <v>6.1.3</v>
      </c>
    </row>
    <row r="14" spans="1:15" ht="15.6">
      <c r="A14" s="1054"/>
      <c r="B14" s="403"/>
      <c r="C14" s="403"/>
      <c r="D14" s="642"/>
      <c r="E14" s="642"/>
      <c r="F14" s="913"/>
      <c r="G14" s="642"/>
      <c r="H14" s="913"/>
      <c r="I14" s="642"/>
      <c r="J14" s="642"/>
      <c r="K14" s="642"/>
      <c r="L14" s="1369"/>
      <c r="M14" s="199"/>
      <c r="N14" s="1374"/>
      <c r="O14" s="1373"/>
    </row>
    <row r="15" spans="1:15" ht="15.6">
      <c r="A15" s="1054" t="s">
        <v>279</v>
      </c>
      <c r="B15" s="403" t="s">
        <v>2563</v>
      </c>
      <c r="C15" s="403"/>
      <c r="D15" s="642"/>
      <c r="E15" s="642"/>
      <c r="F15" s="913"/>
      <c r="G15" s="642"/>
      <c r="H15" s="913"/>
      <c r="I15" s="642"/>
      <c r="J15" s="642"/>
      <c r="K15" s="642"/>
      <c r="L15" s="1369"/>
      <c r="M15" s="199"/>
      <c r="N15" s="1372">
        <f>+'Sch 12 ConEd Summer'!E31</f>
        <v>0</v>
      </c>
      <c r="O15" s="1373" t="str">
        <f>A15</f>
        <v>6.1.4</v>
      </c>
    </row>
    <row r="16" spans="1:15" ht="15.6">
      <c r="A16" s="1054"/>
      <c r="B16" s="403"/>
      <c r="C16" s="403"/>
      <c r="D16" s="642"/>
      <c r="E16" s="642"/>
      <c r="F16" s="913"/>
      <c r="G16" s="642"/>
      <c r="H16" s="913"/>
      <c r="I16" s="642"/>
      <c r="J16" s="642"/>
      <c r="K16" s="642"/>
      <c r="L16" s="1369"/>
      <c r="M16" s="199"/>
      <c r="N16" s="1374"/>
      <c r="O16" s="1373"/>
    </row>
    <row r="17" spans="1:15" ht="15.6">
      <c r="A17" s="1054" t="s">
        <v>2280</v>
      </c>
      <c r="B17" s="403" t="s">
        <v>2328</v>
      </c>
      <c r="C17" s="403"/>
      <c r="D17" s="642"/>
      <c r="E17" s="642"/>
      <c r="F17" s="913"/>
      <c r="G17" s="642"/>
      <c r="H17" s="913"/>
      <c r="I17" s="642"/>
      <c r="J17" s="642"/>
      <c r="K17" s="642"/>
      <c r="L17" s="1369"/>
      <c r="M17" s="199"/>
      <c r="N17" s="1372">
        <f>N9+N11+N13+N15</f>
        <v>0</v>
      </c>
      <c r="O17" s="1373" t="str">
        <f>A17</f>
        <v>6.1.5</v>
      </c>
    </row>
    <row r="18" spans="1:15" ht="15.6">
      <c r="A18" s="1054"/>
      <c r="B18" s="403"/>
      <c r="C18" s="403"/>
      <c r="D18" s="642"/>
      <c r="E18" s="642"/>
      <c r="F18" s="913"/>
      <c r="G18" s="642"/>
      <c r="H18" s="913"/>
      <c r="I18" s="642"/>
      <c r="J18" s="642"/>
      <c r="K18" s="642"/>
      <c r="L18" s="1369"/>
      <c r="M18" s="199"/>
      <c r="N18" s="1374"/>
      <c r="O18" s="1373"/>
    </row>
    <row r="19" spans="1:15" ht="15.6">
      <c r="A19" s="1054"/>
      <c r="B19" s="403"/>
      <c r="C19" s="403"/>
      <c r="D19" s="642"/>
      <c r="E19" s="642"/>
      <c r="F19" s="913"/>
      <c r="G19" s="642"/>
      <c r="H19" s="913"/>
      <c r="I19" s="642"/>
      <c r="J19" s="642"/>
      <c r="K19" s="642"/>
      <c r="L19" s="1369" t="s">
        <v>1146</v>
      </c>
      <c r="M19" s="199"/>
      <c r="N19" s="1374"/>
      <c r="O19" s="1373"/>
    </row>
    <row r="20" spans="1:15" ht="15.6">
      <c r="A20" s="1054"/>
      <c r="B20" s="403"/>
      <c r="C20" s="403"/>
      <c r="D20" s="642"/>
      <c r="E20" s="642"/>
      <c r="F20" s="913"/>
      <c r="G20" s="642"/>
      <c r="H20" s="913"/>
      <c r="I20" s="642"/>
      <c r="J20" s="642"/>
      <c r="K20" s="642"/>
      <c r="L20" s="1369" t="s">
        <v>2135</v>
      </c>
      <c r="M20" s="199"/>
      <c r="N20" s="1374"/>
      <c r="O20" s="1373"/>
    </row>
    <row r="21" spans="1:15" ht="15.6">
      <c r="A21" s="1054">
        <v>6.3</v>
      </c>
      <c r="B21" s="1267" t="str">
        <f>"Adult Day School, High Credit and Summer School ((Line 6.1.1 + 6.1.2 +6.1.4) X $"&amp;L21&amp;")"</f>
        <v>Adult Day School, High Credit and Summer School ((Line 6.1.1 + 6.1.2 +6.1.4) X $3336)</v>
      </c>
      <c r="C21" s="403"/>
      <c r="D21" s="642"/>
      <c r="E21" s="642"/>
      <c r="F21" s="913"/>
      <c r="G21" s="642"/>
      <c r="H21" s="913"/>
      <c r="I21" s="642"/>
      <c r="J21" s="642"/>
      <c r="K21" s="642"/>
      <c r="L21" s="1064">
        <f>'GSN Benchmarks'!B138</f>
        <v>3336</v>
      </c>
      <c r="M21" s="199"/>
      <c r="N21" s="1242">
        <f>(N9+N11+N15)*L21</f>
        <v>0</v>
      </c>
      <c r="O21" s="1373">
        <f>A21</f>
        <v>6.3</v>
      </c>
    </row>
    <row r="22" spans="1:15" ht="15.6">
      <c r="A22" s="1054"/>
      <c r="B22" s="102" t="str">
        <f>"Continuing Education (Line 6.1.3 X $"&amp;L22&amp;")"</f>
        <v>Continuing Education (Line 6.1.3 X $3336)</v>
      </c>
      <c r="C22" s="403"/>
      <c r="D22" s="642"/>
      <c r="E22" s="642"/>
      <c r="F22" s="913"/>
      <c r="G22" s="642"/>
      <c r="H22" s="913"/>
      <c r="I22" s="642"/>
      <c r="J22" s="642"/>
      <c r="K22" s="642"/>
      <c r="L22" s="1064">
        <f>'GSN Benchmarks'!B139</f>
        <v>3336</v>
      </c>
      <c r="M22" s="199"/>
      <c r="N22" s="1242">
        <f>L22*N13</f>
        <v>0</v>
      </c>
      <c r="O22" s="1373"/>
    </row>
    <row r="23" spans="1:15" ht="15.6">
      <c r="A23" s="1054"/>
      <c r="B23" s="403"/>
      <c r="C23" s="403"/>
      <c r="D23" s="642"/>
      <c r="E23" s="642"/>
      <c r="F23" s="913"/>
      <c r="G23" s="642"/>
      <c r="H23" s="913"/>
      <c r="I23" s="642"/>
      <c r="J23" s="642"/>
      <c r="K23" s="642"/>
      <c r="L23" s="1369"/>
      <c r="M23" s="199"/>
      <c r="N23" s="1374"/>
      <c r="O23" s="1373"/>
    </row>
    <row r="24" spans="1:15" ht="15.6">
      <c r="A24" s="1054"/>
      <c r="B24" s="102" t="s">
        <v>277</v>
      </c>
      <c r="C24" s="403"/>
      <c r="D24" s="642"/>
      <c r="E24" s="642"/>
      <c r="F24" s="913"/>
      <c r="G24" s="642"/>
      <c r="H24" s="913"/>
      <c r="I24" s="642"/>
      <c r="J24" s="642"/>
      <c r="K24" s="642"/>
      <c r="L24" s="1369"/>
      <c r="M24" s="199"/>
      <c r="N24" s="1374"/>
      <c r="O24" s="1373"/>
    </row>
    <row r="25" spans="1:15" ht="15.6">
      <c r="A25" s="1054"/>
      <c r="B25" s="403"/>
      <c r="C25" s="403"/>
      <c r="D25" s="642"/>
      <c r="E25" s="642"/>
      <c r="F25" s="913"/>
      <c r="G25" s="642"/>
      <c r="H25" s="913"/>
      <c r="I25" s="642"/>
      <c r="J25" s="642"/>
      <c r="K25" s="642"/>
      <c r="L25" s="1369"/>
      <c r="M25" s="199"/>
      <c r="N25" s="1374"/>
      <c r="O25" s="1373"/>
    </row>
    <row r="26" spans="1:15" ht="15.6">
      <c r="A26" s="1054" t="s">
        <v>1849</v>
      </c>
      <c r="B26" s="403" t="s">
        <v>479</v>
      </c>
      <c r="C26" s="403"/>
      <c r="D26" s="642"/>
      <c r="E26" s="642"/>
      <c r="F26" s="913"/>
      <c r="G26" s="642"/>
      <c r="H26" s="913"/>
      <c r="I26" s="642"/>
      <c r="J26" s="642"/>
      <c r="K26" s="642"/>
      <c r="L26" s="1369"/>
      <c r="M26" s="199"/>
      <c r="N26" s="1375"/>
      <c r="O26" s="1373" t="str">
        <f>A26</f>
        <v>6.2.1</v>
      </c>
    </row>
    <row r="27" spans="1:15" ht="15.6">
      <c r="A27" s="1054" t="s">
        <v>2251</v>
      </c>
      <c r="B27" s="403" t="s">
        <v>480</v>
      </c>
      <c r="C27" s="403"/>
      <c r="D27" s="642"/>
      <c r="E27" s="642"/>
      <c r="F27" s="913"/>
      <c r="G27" s="642"/>
      <c r="H27" s="913"/>
      <c r="I27" s="642"/>
      <c r="J27" s="642"/>
      <c r="K27" s="642"/>
      <c r="L27" s="1369"/>
      <c r="M27" s="199"/>
      <c r="N27" s="1375"/>
      <c r="O27" s="1373" t="str">
        <f>A27</f>
        <v>6.2.2</v>
      </c>
    </row>
    <row r="28" spans="1:15" ht="15.6">
      <c r="A28" s="1054" t="s">
        <v>2252</v>
      </c>
      <c r="B28" s="403" t="s">
        <v>2254</v>
      </c>
      <c r="C28" s="403"/>
      <c r="D28" s="642"/>
      <c r="E28" s="642"/>
      <c r="F28" s="913"/>
      <c r="G28" s="642"/>
      <c r="H28" s="913"/>
      <c r="I28" s="642"/>
      <c r="J28" s="642"/>
      <c r="K28" s="642"/>
      <c r="L28" s="1369"/>
      <c r="M28" s="199"/>
      <c r="N28" s="1376">
        <f>ROUND(IF(N27=0,0,N26/N27),0)</f>
        <v>0</v>
      </c>
      <c r="O28" s="1373" t="str">
        <f>A28</f>
        <v>6.2.3</v>
      </c>
    </row>
    <row r="29" spans="1:15" ht="15.6">
      <c r="A29" s="1054"/>
      <c r="B29" s="403"/>
      <c r="C29" s="403"/>
      <c r="D29" s="642"/>
      <c r="E29" s="642"/>
      <c r="F29" s="913"/>
      <c r="G29" s="642"/>
      <c r="H29" s="913"/>
      <c r="I29" s="642"/>
      <c r="J29" s="642"/>
      <c r="K29" s="642"/>
      <c r="L29" s="1369"/>
      <c r="M29" s="199"/>
      <c r="N29" s="1374"/>
      <c r="O29" s="1373"/>
    </row>
    <row r="30" spans="1:15" ht="15.6">
      <c r="A30" s="1054" t="s">
        <v>2253</v>
      </c>
      <c r="B30" s="403" t="s">
        <v>278</v>
      </c>
      <c r="C30" s="403"/>
      <c r="D30" s="642"/>
      <c r="E30" s="642"/>
      <c r="F30" s="913"/>
      <c r="G30" s="642"/>
      <c r="H30" s="913"/>
      <c r="I30" s="642"/>
      <c r="J30" s="642"/>
      <c r="K30" s="642"/>
      <c r="L30" s="1369"/>
      <c r="M30" s="199"/>
      <c r="N30" s="1375"/>
      <c r="O30" s="1373" t="str">
        <f>A30</f>
        <v>6.2.4</v>
      </c>
    </row>
    <row r="31" spans="1:15" ht="15.6">
      <c r="A31" s="1054"/>
      <c r="B31" s="403"/>
      <c r="C31" s="403"/>
      <c r="D31" s="642"/>
      <c r="E31" s="642"/>
      <c r="F31" s="913"/>
      <c r="G31" s="642"/>
      <c r="H31" s="913"/>
      <c r="I31" s="961"/>
      <c r="J31" s="961"/>
      <c r="K31" s="961"/>
      <c r="L31" s="961" t="s">
        <v>2256</v>
      </c>
      <c r="M31" s="199"/>
      <c r="N31" s="1374"/>
      <c r="O31" s="1373"/>
    </row>
    <row r="32" spans="1:15" ht="15.6">
      <c r="A32" s="1054"/>
      <c r="B32" s="403"/>
      <c r="C32" s="403"/>
      <c r="D32" s="642"/>
      <c r="E32" s="642"/>
      <c r="F32" s="913"/>
      <c r="G32" s="642"/>
      <c r="H32" s="913"/>
      <c r="I32" s="1107"/>
      <c r="J32" s="1107"/>
      <c r="K32" s="961"/>
      <c r="L32" s="1107" t="s">
        <v>2257</v>
      </c>
      <c r="M32" s="199"/>
      <c r="N32" s="1369"/>
      <c r="O32" s="1373"/>
    </row>
    <row r="33" spans="1:15" ht="15.6">
      <c r="A33" s="1054" t="s">
        <v>2262</v>
      </c>
      <c r="B33" s="403" t="s">
        <v>2255</v>
      </c>
      <c r="C33" s="403"/>
      <c r="D33" s="642"/>
      <c r="E33" s="642"/>
      <c r="F33" s="913"/>
      <c r="G33" s="642"/>
      <c r="H33" s="913"/>
      <c r="I33" s="1354"/>
      <c r="J33" s="1354"/>
      <c r="K33" s="961"/>
      <c r="L33" s="1354">
        <f>'GSN Benchmarks'!B142</f>
        <v>54.31</v>
      </c>
      <c r="M33" s="199"/>
      <c r="N33" s="1242">
        <f>ROUND(N30*L33,0)</f>
        <v>0</v>
      </c>
      <c r="O33" s="1373" t="str">
        <f>A33</f>
        <v>6.2.5</v>
      </c>
    </row>
    <row r="34" spans="1:15" ht="15.6">
      <c r="A34" s="1054"/>
      <c r="B34" s="403"/>
      <c r="C34" s="403"/>
      <c r="D34" s="642"/>
      <c r="E34" s="642"/>
      <c r="F34" s="913"/>
      <c r="G34" s="642"/>
      <c r="H34" s="913"/>
      <c r="I34" s="1354"/>
      <c r="J34" s="1354"/>
      <c r="K34" s="961"/>
      <c r="L34" s="1354"/>
      <c r="M34" s="199"/>
      <c r="N34" s="1377"/>
      <c r="O34" s="1373"/>
    </row>
    <row r="35" spans="1:15" ht="15.6">
      <c r="A35" s="1054"/>
      <c r="B35" s="403"/>
      <c r="C35" s="403"/>
      <c r="D35" s="642"/>
      <c r="E35" s="642"/>
      <c r="F35" s="913"/>
      <c r="G35" s="642"/>
      <c r="H35" s="913"/>
      <c r="I35" s="1354"/>
      <c r="J35" s="961" t="s">
        <v>2258</v>
      </c>
      <c r="K35" s="642"/>
      <c r="L35" s="1369" t="s">
        <v>2260</v>
      </c>
      <c r="M35" s="199"/>
      <c r="N35" s="1377"/>
      <c r="O35" s="1373"/>
    </row>
    <row r="36" spans="1:15" ht="15.6">
      <c r="A36" s="1054"/>
      <c r="B36" s="403"/>
      <c r="C36" s="403"/>
      <c r="D36" s="642"/>
      <c r="E36" s="642"/>
      <c r="F36" s="913"/>
      <c r="G36" s="642"/>
      <c r="H36" s="913"/>
      <c r="I36" s="642"/>
      <c r="J36" s="1107" t="s">
        <v>2259</v>
      </c>
      <c r="K36" s="642"/>
      <c r="L36" s="1378" t="s">
        <v>2261</v>
      </c>
      <c r="M36" s="199"/>
      <c r="N36" s="1374"/>
      <c r="O36" s="1373"/>
    </row>
    <row r="37" spans="1:15" ht="15.6">
      <c r="A37" s="1054" t="s">
        <v>2263</v>
      </c>
      <c r="B37" s="403" t="s">
        <v>481</v>
      </c>
      <c r="C37" s="403"/>
      <c r="D37" s="642"/>
      <c r="E37" s="642"/>
      <c r="F37" s="913"/>
      <c r="G37" s="642"/>
      <c r="H37" s="913"/>
      <c r="I37" s="642"/>
      <c r="J37" s="1354">
        <f>'GSN Benchmarks'!B143</f>
        <v>1</v>
      </c>
      <c r="K37" s="642"/>
      <c r="L37" s="1369">
        <f>'GSN Benchmarks'!B144</f>
        <v>23</v>
      </c>
      <c r="M37" s="199"/>
      <c r="N37" s="1242">
        <f>ROUND(IF(N28&lt;L37,(L37-N28)*J37*N30,0),0)</f>
        <v>0</v>
      </c>
      <c r="O37" s="1373" t="str">
        <f>A37</f>
        <v>6.2.6</v>
      </c>
    </row>
    <row r="38" spans="1:15" ht="15.6">
      <c r="A38" s="1054"/>
      <c r="B38" s="403"/>
      <c r="C38" s="403"/>
      <c r="D38" s="642"/>
      <c r="E38" s="642"/>
      <c r="F38" s="913"/>
      <c r="G38" s="642"/>
      <c r="H38" s="913"/>
      <c r="I38" s="642"/>
      <c r="J38" s="78"/>
      <c r="K38" s="78"/>
      <c r="L38" s="78"/>
      <c r="M38" s="199"/>
      <c r="N38" s="1374"/>
      <c r="O38" s="1373"/>
    </row>
    <row r="39" spans="1:15" ht="15.6">
      <c r="A39" s="1054" t="s">
        <v>2264</v>
      </c>
      <c r="B39" s="403" t="s">
        <v>2265</v>
      </c>
      <c r="C39" s="403"/>
      <c r="D39" s="642"/>
      <c r="E39" s="642"/>
      <c r="F39" s="913"/>
      <c r="G39" s="642"/>
      <c r="H39" s="913"/>
      <c r="I39" s="642"/>
      <c r="J39" s="78"/>
      <c r="K39" s="78"/>
      <c r="L39" s="78"/>
      <c r="M39" s="199"/>
      <c r="N39" s="1242">
        <f>+N33-N37</f>
        <v>0</v>
      </c>
      <c r="O39" s="1373" t="str">
        <f>A39</f>
        <v>6.2.7</v>
      </c>
    </row>
    <row r="40" spans="1:15" ht="15.6">
      <c r="A40" s="1054"/>
      <c r="B40" s="403" t="s">
        <v>2266</v>
      </c>
      <c r="C40" s="403"/>
      <c r="D40" s="642"/>
      <c r="E40" s="642"/>
      <c r="F40" s="913"/>
      <c r="G40" s="642"/>
      <c r="H40" s="913"/>
      <c r="I40" s="642"/>
      <c r="J40" s="642"/>
      <c r="K40" s="642"/>
      <c r="L40" s="1369"/>
      <c r="M40" s="199"/>
      <c r="N40" s="1374"/>
      <c r="O40" s="1373"/>
    </row>
    <row r="41" spans="1:15" ht="15.6">
      <c r="A41" s="1054"/>
      <c r="B41" s="102"/>
      <c r="C41" s="403"/>
      <c r="D41" s="642"/>
      <c r="E41" s="642"/>
      <c r="F41" s="913"/>
      <c r="G41" s="642"/>
      <c r="H41" s="913"/>
      <c r="I41" s="642"/>
      <c r="J41" s="642"/>
      <c r="K41" s="642"/>
      <c r="L41" s="1064"/>
      <c r="M41" s="199"/>
      <c r="N41" s="1377"/>
      <c r="O41" s="1373"/>
    </row>
    <row r="42" spans="1:15" ht="15.6">
      <c r="A42" s="1054"/>
      <c r="B42" s="403"/>
      <c r="C42" s="403"/>
      <c r="D42" s="642"/>
      <c r="E42" s="642"/>
      <c r="F42" s="913"/>
      <c r="G42" s="642"/>
      <c r="H42" s="913"/>
      <c r="I42" s="642"/>
      <c r="J42" s="642"/>
      <c r="K42" s="642"/>
      <c r="L42" s="1369"/>
      <c r="M42" s="199"/>
      <c r="N42" s="1374"/>
      <c r="O42" s="1373"/>
    </row>
    <row r="43" spans="1:15" ht="15.75" customHeight="1">
      <c r="A43" s="1054">
        <v>6.4</v>
      </c>
      <c r="B43" s="28" t="s">
        <v>1020</v>
      </c>
      <c r="C43" s="28"/>
      <c r="D43" s="642"/>
      <c r="E43" s="642"/>
      <c r="F43" s="913"/>
      <c r="G43" s="642"/>
      <c r="H43" s="913"/>
      <c r="I43" s="642"/>
      <c r="J43" s="642"/>
      <c r="K43" s="642"/>
      <c r="L43" s="1369" t="s">
        <v>1146</v>
      </c>
      <c r="M43" s="199"/>
      <c r="N43" s="78"/>
      <c r="O43" s="78"/>
    </row>
    <row r="44" spans="1:15" ht="15.75" customHeight="1">
      <c r="A44" s="1054"/>
      <c r="B44" s="28"/>
      <c r="C44" s="28"/>
      <c r="D44" s="642"/>
      <c r="E44" s="642"/>
      <c r="F44" s="913"/>
      <c r="G44" s="642"/>
      <c r="H44" s="913"/>
      <c r="I44" s="642"/>
      <c r="J44" s="642"/>
      <c r="K44" s="642"/>
      <c r="L44" s="1369" t="s">
        <v>2135</v>
      </c>
      <c r="M44" s="199"/>
      <c r="N44" s="1377"/>
      <c r="O44" s="1373"/>
    </row>
    <row r="45" spans="1:15" ht="15.6">
      <c r="A45" s="544"/>
      <c r="B45" s="78" t="str">
        <f>"(Schedule 12, line 3.1 + line 3.2) X $"&amp;L45&amp;")) + "</f>
        <v xml:space="preserve">(Schedule 12, line 3.1 + line 3.2) X $120)) + </v>
      </c>
      <c r="C45" s="78"/>
      <c r="D45" s="642"/>
      <c r="E45" s="642"/>
      <c r="F45" s="913"/>
      <c r="G45" s="642"/>
      <c r="H45" s="913"/>
      <c r="I45" s="642"/>
      <c r="J45" s="642"/>
      <c r="K45" s="642"/>
      <c r="L45" s="1064">
        <f>'GSN Benchmarks'!B146</f>
        <v>120</v>
      </c>
      <c r="M45" s="199"/>
      <c r="N45" s="1242">
        <f>(('Sch 12 ConEd Summer'!E41+'Sch 12 ConEd Summer'!E42)*L45)+('Sch 12 ConEd Summer'!E43*L46)</f>
        <v>0</v>
      </c>
      <c r="O45" s="1373">
        <f>A43</f>
        <v>6.4</v>
      </c>
    </row>
    <row r="46" spans="1:15" ht="15.6">
      <c r="A46" s="1054"/>
      <c r="B46" s="78" t="str">
        <f>"(Schedue 12, line 3.3 X $"&amp;L46&amp;")"</f>
        <v>(Schedue 12, line 3.3 X $361)</v>
      </c>
      <c r="C46" s="403"/>
      <c r="D46" s="642"/>
      <c r="E46" s="642"/>
      <c r="F46" s="913"/>
      <c r="G46" s="642"/>
      <c r="H46" s="913"/>
      <c r="I46" s="642"/>
      <c r="J46" s="642"/>
      <c r="K46" s="642"/>
      <c r="L46" s="1064">
        <f>'GSN Benchmarks'!B148</f>
        <v>361</v>
      </c>
      <c r="M46" s="199"/>
      <c r="N46" s="1374"/>
      <c r="O46" s="1373"/>
    </row>
    <row r="47" spans="1:15" ht="15.6">
      <c r="A47" s="1054"/>
      <c r="B47" s="78"/>
      <c r="C47" s="403"/>
      <c r="D47" s="642"/>
      <c r="E47" s="642"/>
      <c r="F47" s="913"/>
      <c r="G47" s="642"/>
      <c r="H47" s="913"/>
      <c r="I47" s="642"/>
      <c r="J47" s="642"/>
      <c r="K47" s="642"/>
      <c r="L47" s="1064"/>
      <c r="M47" s="199"/>
      <c r="N47" s="1374"/>
      <c r="O47" s="1373"/>
    </row>
    <row r="48" spans="1:15" ht="15.6">
      <c r="A48" s="1054"/>
      <c r="B48" s="403"/>
      <c r="C48" s="403"/>
      <c r="D48" s="642"/>
      <c r="E48" s="642"/>
      <c r="F48" s="913"/>
      <c r="G48" s="642"/>
      <c r="H48" s="913"/>
      <c r="I48" s="642"/>
      <c r="J48" s="642"/>
      <c r="K48" s="642"/>
      <c r="L48" s="1369"/>
      <c r="M48" s="199"/>
      <c r="N48" s="1374"/>
      <c r="O48" s="1373"/>
    </row>
    <row r="49" spans="1:15" ht="15.6">
      <c r="A49" s="1054">
        <v>6.5</v>
      </c>
      <c r="B49" s="102" t="s">
        <v>2331</v>
      </c>
      <c r="C49" s="403"/>
      <c r="D49" s="642"/>
      <c r="E49" s="642"/>
      <c r="F49" s="913"/>
      <c r="G49" s="642"/>
      <c r="H49" s="913"/>
      <c r="I49" s="642"/>
      <c r="J49" s="642"/>
      <c r="K49" s="642"/>
      <c r="L49" s="1379"/>
      <c r="M49" s="1380">
        <v>699</v>
      </c>
      <c r="N49" s="1382">
        <f>ROUND(N21+N22+N45+N39,0)</f>
        <v>0</v>
      </c>
      <c r="O49" s="1373">
        <f>A49</f>
        <v>6.5</v>
      </c>
    </row>
    <row r="50" spans="1:15" ht="15.6">
      <c r="A50" s="1054"/>
      <c r="B50" s="403" t="s">
        <v>2454</v>
      </c>
      <c r="C50" s="403"/>
      <c r="D50" s="642"/>
      <c r="E50" s="642"/>
      <c r="F50" s="913"/>
      <c r="G50" s="642"/>
      <c r="H50" s="913"/>
      <c r="I50" s="642"/>
      <c r="J50" s="642"/>
      <c r="K50" s="642"/>
      <c r="L50" s="1369"/>
      <c r="M50" s="1381"/>
      <c r="N50" s="642"/>
      <c r="O50" s="1373"/>
    </row>
    <row r="51" spans="1:15" ht="15.6">
      <c r="A51" s="1054"/>
      <c r="B51" s="403"/>
      <c r="C51" s="403"/>
      <c r="D51" s="642"/>
      <c r="E51" s="642"/>
      <c r="F51" s="913"/>
      <c r="G51" s="642"/>
      <c r="H51" s="913"/>
      <c r="I51" s="642"/>
      <c r="J51" s="642"/>
      <c r="K51" s="642"/>
      <c r="L51" s="1369"/>
      <c r="M51" s="642"/>
      <c r="N51" s="642"/>
      <c r="O51" s="1373"/>
    </row>
    <row r="52" spans="1:15" ht="15.6">
      <c r="A52" s="1054"/>
      <c r="B52" s="403"/>
      <c r="C52" s="403"/>
      <c r="D52" s="642"/>
      <c r="E52" s="642"/>
      <c r="F52" s="913"/>
      <c r="G52" s="642"/>
      <c r="H52" s="913"/>
      <c r="I52" s="642"/>
      <c r="J52" s="642"/>
      <c r="K52" s="642"/>
      <c r="L52" s="1369"/>
      <c r="M52" s="642"/>
      <c r="N52" s="642"/>
      <c r="O52" s="1373"/>
    </row>
    <row r="53" spans="1:15" ht="15.6">
      <c r="A53" s="1054"/>
      <c r="B53" s="403"/>
      <c r="C53" s="403"/>
      <c r="D53" s="642"/>
      <c r="E53" s="642"/>
      <c r="F53" s="913"/>
      <c r="G53" s="642"/>
      <c r="H53" s="913"/>
      <c r="I53" s="642"/>
      <c r="J53" s="642"/>
      <c r="K53" s="642"/>
      <c r="L53" s="1369"/>
      <c r="M53" s="642"/>
      <c r="N53" s="642"/>
      <c r="O53" s="1373"/>
    </row>
    <row r="54" spans="1:15" ht="15.6">
      <c r="A54" s="1054"/>
      <c r="B54" s="102"/>
      <c r="C54" s="403"/>
      <c r="D54" s="642"/>
      <c r="E54" s="642"/>
      <c r="F54" s="913"/>
      <c r="G54" s="642"/>
      <c r="H54" s="913"/>
      <c r="I54" s="642"/>
      <c r="J54" s="642"/>
      <c r="K54" s="642"/>
      <c r="L54" s="1369"/>
      <c r="M54" s="642"/>
      <c r="N54" s="642"/>
      <c r="O54" s="1373"/>
    </row>
    <row r="55" spans="1:15" ht="15.6">
      <c r="A55" s="1054"/>
      <c r="B55" s="403"/>
      <c r="C55" s="403"/>
      <c r="D55" s="642"/>
      <c r="E55" s="642"/>
      <c r="F55" s="913"/>
      <c r="G55" s="642"/>
      <c r="H55" s="913"/>
      <c r="I55" s="642"/>
      <c r="J55" s="642"/>
      <c r="K55" s="642"/>
      <c r="L55" s="1369"/>
      <c r="M55" s="1381"/>
      <c r="N55" s="642"/>
      <c r="O55" s="1373"/>
    </row>
    <row r="56" spans="1:15" ht="15.6">
      <c r="A56" s="1054"/>
      <c r="B56" s="102"/>
      <c r="C56" s="1369"/>
      <c r="D56" s="1369"/>
      <c r="E56" s="1369"/>
      <c r="F56" s="1369"/>
      <c r="G56" s="1369"/>
      <c r="H56" s="1369"/>
      <c r="I56" s="1369"/>
      <c r="J56" s="1369"/>
      <c r="K56" s="1369"/>
      <c r="L56" s="1369"/>
      <c r="M56" s="1369"/>
      <c r="N56" s="1369"/>
      <c r="O56" s="1373"/>
    </row>
    <row r="57" spans="1:15" ht="15.6">
      <c r="A57" s="1054"/>
      <c r="B57" s="403"/>
      <c r="C57" s="403"/>
      <c r="D57" s="642"/>
      <c r="E57" s="642"/>
      <c r="F57" s="913"/>
      <c r="G57" s="642"/>
      <c r="H57" s="913"/>
      <c r="I57" s="642"/>
      <c r="J57" s="642"/>
      <c r="K57" s="642"/>
      <c r="L57" s="1369"/>
      <c r="M57" s="1381"/>
      <c r="N57" s="642"/>
      <c r="O57" s="1373"/>
    </row>
    <row r="58" spans="1:15" ht="15.6">
      <c r="A58" s="1054"/>
      <c r="B58" s="403"/>
      <c r="C58" s="403"/>
      <c r="D58" s="642"/>
      <c r="E58" s="642"/>
      <c r="F58" s="913"/>
      <c r="G58" s="642"/>
      <c r="H58" s="913"/>
      <c r="I58" s="642"/>
      <c r="J58" s="642"/>
      <c r="K58" s="642"/>
      <c r="L58" s="1369"/>
      <c r="M58" s="642"/>
      <c r="N58" s="642"/>
      <c r="O58" s="1373"/>
    </row>
    <row r="59" spans="1:15" ht="15.6">
      <c r="A59" s="1054"/>
      <c r="B59" s="403"/>
      <c r="C59" s="403"/>
      <c r="D59" s="642"/>
      <c r="E59" s="642"/>
      <c r="F59" s="913"/>
      <c r="G59" s="642"/>
      <c r="H59" s="913"/>
      <c r="I59" s="642"/>
      <c r="J59" s="642"/>
      <c r="K59" s="642"/>
      <c r="L59" s="1369"/>
      <c r="M59" s="642"/>
      <c r="N59" s="642"/>
      <c r="O59" s="1373"/>
    </row>
    <row r="60" spans="1:15" ht="15.6">
      <c r="A60" s="1054"/>
      <c r="B60" s="403"/>
      <c r="C60" s="403"/>
      <c r="D60" s="642"/>
      <c r="E60" s="642"/>
      <c r="F60" s="913"/>
      <c r="G60" s="642"/>
      <c r="H60" s="913"/>
      <c r="I60" s="642"/>
      <c r="J60" s="642"/>
      <c r="K60" s="642"/>
      <c r="L60" s="1369"/>
      <c r="M60" s="642"/>
      <c r="N60" s="642"/>
      <c r="O60" s="1373"/>
    </row>
    <row r="61" spans="1:15" ht="15.6">
      <c r="A61" s="1054"/>
      <c r="B61" s="403"/>
      <c r="C61" s="403"/>
      <c r="D61" s="642"/>
      <c r="E61" s="642"/>
      <c r="F61" s="913"/>
      <c r="G61" s="642"/>
      <c r="H61" s="913"/>
      <c r="I61" s="642"/>
      <c r="J61" s="642"/>
      <c r="K61" s="642"/>
      <c r="L61" s="1369"/>
      <c r="M61" s="642"/>
      <c r="N61" s="642"/>
      <c r="O61" s="1373"/>
    </row>
    <row r="62" spans="1:15" ht="15.6">
      <c r="A62" s="1054"/>
      <c r="B62" s="403"/>
      <c r="C62" s="403"/>
      <c r="D62" s="642"/>
      <c r="E62" s="642"/>
      <c r="F62" s="913"/>
      <c r="G62" s="642"/>
      <c r="H62" s="913"/>
      <c r="I62" s="642"/>
      <c r="J62" s="642"/>
      <c r="K62" s="642"/>
      <c r="L62" s="1369"/>
      <c r="M62" s="642"/>
      <c r="N62" s="642"/>
      <c r="O62" s="1373"/>
    </row>
    <row r="63" spans="1:15" ht="15.6">
      <c r="A63" s="1054"/>
      <c r="B63" s="403"/>
      <c r="C63" s="403"/>
      <c r="D63" s="642"/>
      <c r="E63" s="642"/>
      <c r="F63" s="913"/>
      <c r="G63" s="642"/>
      <c r="H63" s="913"/>
      <c r="I63" s="642"/>
      <c r="J63" s="642"/>
      <c r="K63" s="642"/>
      <c r="L63" s="1369"/>
      <c r="M63" s="642"/>
      <c r="N63" s="642"/>
      <c r="O63" s="1373"/>
    </row>
    <row r="64" spans="1:15" ht="15.6">
      <c r="A64" s="1054"/>
      <c r="B64" s="403"/>
      <c r="C64" s="403"/>
      <c r="D64" s="642"/>
      <c r="E64" s="642"/>
      <c r="F64" s="913"/>
      <c r="G64" s="642"/>
      <c r="H64" s="913"/>
      <c r="I64" s="642"/>
      <c r="J64" s="642"/>
      <c r="K64" s="642"/>
      <c r="L64" s="1369"/>
      <c r="M64" s="642"/>
      <c r="N64" s="642"/>
      <c r="O64" s="1373"/>
    </row>
    <row r="65" spans="1:15" ht="15.6">
      <c r="A65" s="1054"/>
      <c r="B65" s="403"/>
      <c r="C65" s="403"/>
      <c r="D65" s="642"/>
      <c r="E65" s="642"/>
      <c r="F65" s="913"/>
      <c r="G65" s="642"/>
      <c r="H65" s="913"/>
      <c r="I65" s="642"/>
      <c r="J65" s="642"/>
      <c r="K65" s="642"/>
      <c r="L65" s="1369"/>
      <c r="M65" s="642"/>
      <c r="N65" s="642"/>
      <c r="O65" s="1373"/>
    </row>
    <row r="66" spans="1:15" ht="15.6">
      <c r="A66" s="961"/>
      <c r="B66" s="403"/>
      <c r="C66" s="403"/>
      <c r="D66" s="642"/>
      <c r="E66" s="642"/>
      <c r="F66" s="913"/>
      <c r="G66" s="642"/>
      <c r="H66" s="913"/>
      <c r="I66" s="642"/>
      <c r="J66" s="642"/>
      <c r="K66" s="642"/>
      <c r="L66" s="1369"/>
      <c r="M66" s="642"/>
      <c r="N66" s="642"/>
      <c r="O66" s="1269"/>
    </row>
    <row r="67" spans="1:15">
      <c r="A67" s="78"/>
      <c r="B67" s="78"/>
      <c r="C67" s="78"/>
      <c r="D67" s="78"/>
      <c r="E67" s="78"/>
      <c r="F67" s="78"/>
      <c r="G67" s="78"/>
      <c r="H67" s="78"/>
      <c r="I67" s="78"/>
      <c r="J67" s="78"/>
      <c r="K67" s="78"/>
      <c r="L67" s="78"/>
      <c r="M67" s="78"/>
      <c r="N67" s="78"/>
      <c r="O67" s="78"/>
    </row>
    <row r="68" spans="1:15">
      <c r="A68" s="78"/>
      <c r="B68" s="78"/>
      <c r="C68" s="78"/>
      <c r="D68" s="78"/>
      <c r="E68" s="78"/>
      <c r="F68" s="78"/>
      <c r="G68" s="78"/>
      <c r="H68" s="78"/>
      <c r="I68" s="78"/>
      <c r="J68" s="78"/>
      <c r="K68" s="78"/>
      <c r="L68" s="78"/>
      <c r="M68" s="78"/>
      <c r="N68" s="78"/>
      <c r="O68" s="78"/>
    </row>
    <row r="69" spans="1:15">
      <c r="A69" s="78"/>
      <c r="B69" s="78"/>
      <c r="C69" s="78"/>
      <c r="D69" s="78"/>
      <c r="E69" s="78"/>
      <c r="F69" s="78"/>
      <c r="G69" s="78"/>
      <c r="H69" s="78"/>
      <c r="I69" s="78"/>
      <c r="J69" s="78"/>
      <c r="K69" s="78"/>
      <c r="L69" s="78"/>
      <c r="M69" s="78"/>
      <c r="N69" s="78"/>
      <c r="O69" s="78"/>
    </row>
    <row r="70" spans="1:15">
      <c r="A70" s="78"/>
      <c r="B70" s="78"/>
      <c r="C70" s="78"/>
      <c r="D70" s="78"/>
      <c r="E70" s="78"/>
      <c r="F70" s="78"/>
      <c r="G70" s="78"/>
      <c r="H70" s="78"/>
      <c r="I70" s="78"/>
      <c r="J70" s="78"/>
      <c r="K70" s="78"/>
      <c r="L70" s="78"/>
      <c r="M70" s="78"/>
      <c r="N70" s="78"/>
      <c r="O70" s="78"/>
    </row>
    <row r="71" spans="1:15">
      <c r="A71" s="78"/>
      <c r="B71" s="78"/>
      <c r="C71" s="78"/>
      <c r="D71" s="78"/>
      <c r="E71" s="78"/>
      <c r="F71" s="78"/>
      <c r="G71" s="78"/>
      <c r="H71" s="78"/>
      <c r="I71" s="78"/>
      <c r="J71" s="78"/>
      <c r="K71" s="78"/>
      <c r="L71" s="78"/>
      <c r="M71" s="78"/>
      <c r="N71" s="78"/>
      <c r="O71" s="78"/>
    </row>
  </sheetData>
  <sheetProtection password="C797" sheet="1"/>
  <protectedRanges>
    <protectedRange sqref="N30" name="Range2"/>
    <protectedRange sqref="N26:N27" name="Range1"/>
  </protectedRange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195"/>
  <sheetViews>
    <sheetView topLeftCell="A175" zoomScale="75" zoomScaleNormal="75" zoomScaleSheetLayoutView="75" workbookViewId="0">
      <selection activeCell="A191" sqref="A191"/>
    </sheetView>
  </sheetViews>
  <sheetFormatPr defaultColWidth="0" defaultRowHeight="0" customHeight="1" zeroHeight="1"/>
  <cols>
    <col min="1" max="1" width="9.33203125" style="79" customWidth="1"/>
    <col min="2" max="2" width="7.6640625" style="79" customWidth="1"/>
    <col min="3" max="3" width="5.88671875" style="79" customWidth="1"/>
    <col min="4" max="4" width="11" style="79" customWidth="1"/>
    <col min="5" max="5" width="8" style="79" bestFit="1" customWidth="1"/>
    <col min="6" max="6" width="15.6640625" style="79" customWidth="1"/>
    <col min="7" max="7" width="8" style="79" bestFit="1" customWidth="1"/>
    <col min="8" max="8" width="15.6640625" style="79" customWidth="1"/>
    <col min="9" max="9" width="12" style="79" customWidth="1"/>
    <col min="10" max="10" width="15.6640625" style="79" customWidth="1"/>
    <col min="11" max="11" width="8" style="79" bestFit="1" customWidth="1"/>
    <col min="12" max="12" width="15.6640625" style="79" customWidth="1"/>
    <col min="13" max="13" width="8" style="79" bestFit="1" customWidth="1"/>
    <col min="14" max="14" width="15.6640625" style="79" customWidth="1"/>
    <col min="15" max="15" width="8" style="79" bestFit="1" customWidth="1"/>
    <col min="16" max="16" width="15.6640625" style="79" customWidth="1"/>
    <col min="17" max="17" width="8" style="79" bestFit="1" customWidth="1"/>
    <col min="18" max="18" width="15.6640625" style="79" customWidth="1"/>
    <col min="19" max="19" width="7.6640625" style="79" bestFit="1" customWidth="1"/>
    <col min="20" max="16384" width="0" style="1078" hidden="1"/>
  </cols>
  <sheetData>
    <row r="1" spans="1:19" ht="6" customHeight="1" thickBot="1">
      <c r="A1" s="78"/>
      <c r="B1" s="78"/>
      <c r="C1" s="78"/>
      <c r="D1" s="78"/>
      <c r="E1" s="78"/>
      <c r="F1" s="78"/>
      <c r="G1" s="78"/>
      <c r="H1" s="78"/>
      <c r="I1" s="78"/>
      <c r="J1" s="78"/>
      <c r="K1" s="78"/>
      <c r="L1" s="78"/>
      <c r="M1" s="78"/>
      <c r="N1" s="78"/>
      <c r="O1" s="78"/>
      <c r="P1" s="78"/>
      <c r="Q1" s="78"/>
      <c r="R1" s="78"/>
      <c r="S1" s="78"/>
    </row>
    <row r="2" spans="1:19" ht="16.2" thickBot="1">
      <c r="A2" s="102" t="s">
        <v>637</v>
      </c>
      <c r="B2" s="102"/>
      <c r="C2" s="78"/>
      <c r="D2" s="78"/>
      <c r="E2" s="78"/>
      <c r="F2" s="1028"/>
      <c r="G2" s="1028"/>
      <c r="H2" s="1028"/>
      <c r="I2" s="1028" t="s">
        <v>166</v>
      </c>
      <c r="J2" s="78"/>
      <c r="K2" s="1383" t="str">
        <f>+'1 Summary'!$G$2</f>
        <v/>
      </c>
      <c r="L2" s="1030"/>
      <c r="M2" s="1384"/>
      <c r="N2" s="1385"/>
      <c r="O2" s="1385"/>
      <c r="P2" s="78"/>
      <c r="Q2" s="78"/>
      <c r="R2" s="78"/>
      <c r="S2" s="86"/>
    </row>
    <row r="3" spans="1:19" ht="18" thickBot="1">
      <c r="A3" s="44" t="s">
        <v>2053</v>
      </c>
      <c r="B3" s="102"/>
      <c r="C3" s="78"/>
      <c r="D3" s="78"/>
      <c r="E3" s="78"/>
      <c r="F3" s="78"/>
      <c r="G3" s="875"/>
      <c r="H3" s="875"/>
      <c r="I3" s="1028" t="s">
        <v>165</v>
      </c>
      <c r="J3" s="1028"/>
      <c r="K3" s="911">
        <f>+'1 Summary'!$G$3</f>
        <v>0</v>
      </c>
      <c r="L3" s="78"/>
      <c r="M3" s="1349"/>
      <c r="N3" s="1385"/>
      <c r="O3" s="1385"/>
      <c r="P3" s="78"/>
      <c r="Q3" s="78"/>
      <c r="R3" s="78"/>
      <c r="S3" s="86"/>
    </row>
    <row r="4" spans="1:19" ht="17.399999999999999">
      <c r="A4" s="44" t="s">
        <v>2054</v>
      </c>
      <c r="B4" s="102"/>
      <c r="C4" s="78"/>
      <c r="D4" s="78"/>
      <c r="E4" s="78"/>
      <c r="F4" s="1028"/>
      <c r="G4" s="1028"/>
      <c r="H4" s="78"/>
      <c r="I4" s="78"/>
      <c r="J4" s="78"/>
      <c r="K4" s="78"/>
      <c r="L4" s="1349"/>
      <c r="M4" s="1349"/>
      <c r="N4" s="1385"/>
      <c r="O4" s="1385"/>
      <c r="P4" s="78"/>
      <c r="Q4" s="78"/>
      <c r="R4" s="78"/>
      <c r="S4" s="86"/>
    </row>
    <row r="5" spans="1:19" ht="15.6">
      <c r="A5" s="102"/>
      <c r="B5" s="102"/>
      <c r="C5" s="78"/>
      <c r="D5" s="78"/>
      <c r="E5" s="78"/>
      <c r="F5" s="1028"/>
      <c r="G5" s="1028"/>
      <c r="H5" s="78"/>
      <c r="I5" s="78"/>
      <c r="J5" s="78"/>
      <c r="K5" s="78"/>
      <c r="L5" s="1349"/>
      <c r="M5" s="1349"/>
      <c r="N5" s="1385"/>
      <c r="O5" s="1385"/>
      <c r="P5" s="78"/>
      <c r="Q5" s="78"/>
      <c r="R5" s="78"/>
      <c r="S5" s="86"/>
    </row>
    <row r="6" spans="1:19" ht="15.6">
      <c r="A6" s="1386"/>
      <c r="B6" s="1386"/>
      <c r="C6" s="78"/>
      <c r="D6" s="78"/>
      <c r="E6" s="78"/>
      <c r="F6" s="1028"/>
      <c r="G6" s="1028"/>
      <c r="H6" s="78"/>
      <c r="I6" s="78"/>
      <c r="J6" s="78"/>
      <c r="K6" s="78"/>
      <c r="L6" s="1349"/>
      <c r="M6" s="1349"/>
      <c r="N6" s="1385"/>
      <c r="O6" s="1385"/>
      <c r="P6" s="78"/>
      <c r="Q6" s="78"/>
      <c r="R6" s="78"/>
      <c r="S6" s="1387"/>
    </row>
    <row r="7" spans="1:19" ht="15.6">
      <c r="A7" s="102" t="s">
        <v>1879</v>
      </c>
      <c r="B7" s="102"/>
      <c r="C7" s="78"/>
      <c r="D7" s="78"/>
      <c r="E7" s="78"/>
      <c r="F7" s="1028"/>
      <c r="G7" s="1028"/>
      <c r="H7" s="78"/>
      <c r="I7" s="78"/>
      <c r="J7" s="78"/>
      <c r="K7" s="78"/>
      <c r="L7" s="1349"/>
      <c r="M7" s="1349"/>
      <c r="N7" s="1385"/>
      <c r="O7" s="1385"/>
      <c r="P7" s="78"/>
      <c r="Q7" s="78"/>
      <c r="R7" s="78"/>
      <c r="S7" s="86"/>
    </row>
    <row r="8" spans="1:19" ht="15.6">
      <c r="A8" s="102"/>
      <c r="B8" s="1388"/>
      <c r="C8" s="78" t="s">
        <v>1880</v>
      </c>
      <c r="D8" s="78"/>
      <c r="E8" s="78"/>
      <c r="F8" s="1028"/>
      <c r="G8" s="1028"/>
      <c r="H8" s="78"/>
      <c r="I8" s="78"/>
      <c r="J8" s="78"/>
      <c r="K8" s="78"/>
      <c r="L8" s="1349"/>
      <c r="M8" s="1349"/>
      <c r="N8" s="1385"/>
      <c r="O8" s="1385"/>
      <c r="P8" s="78"/>
      <c r="Q8" s="78"/>
      <c r="R8" s="78"/>
      <c r="S8" s="86"/>
    </row>
    <row r="9" spans="1:19" ht="15.6">
      <c r="A9" s="102"/>
      <c r="B9" s="1388"/>
      <c r="C9" s="78" t="s">
        <v>1881</v>
      </c>
      <c r="D9" s="78"/>
      <c r="E9" s="78"/>
      <c r="F9" s="1028"/>
      <c r="G9" s="1028"/>
      <c r="H9" s="78"/>
      <c r="I9" s="78"/>
      <c r="J9" s="78"/>
      <c r="K9" s="78"/>
      <c r="L9" s="1349"/>
      <c r="M9" s="1349"/>
      <c r="N9" s="1385"/>
      <c r="O9" s="1385"/>
      <c r="P9" s="78"/>
      <c r="Q9" s="78"/>
      <c r="R9" s="78"/>
      <c r="S9" s="86"/>
    </row>
    <row r="10" spans="1:19" ht="15.6">
      <c r="A10" s="102"/>
      <c r="B10" s="1388"/>
      <c r="C10" s="78" t="s">
        <v>2638</v>
      </c>
      <c r="D10" s="78"/>
      <c r="E10" s="78"/>
      <c r="F10" s="1028"/>
      <c r="G10" s="1028"/>
      <c r="H10" s="78"/>
      <c r="I10" s="78"/>
      <c r="J10" s="78"/>
      <c r="K10" s="78"/>
      <c r="L10" s="1349"/>
      <c r="M10" s="1349"/>
      <c r="N10" s="1385"/>
      <c r="O10" s="1385"/>
      <c r="P10" s="78"/>
      <c r="Q10" s="78"/>
      <c r="R10" s="78"/>
      <c r="S10" s="86"/>
    </row>
    <row r="11" spans="1:19" ht="15.6">
      <c r="A11" s="102"/>
      <c r="B11" s="102"/>
      <c r="C11" s="78" t="s">
        <v>2639</v>
      </c>
      <c r="D11" s="78"/>
      <c r="E11" s="78"/>
      <c r="F11" s="1028"/>
      <c r="G11" s="1028"/>
      <c r="H11" s="78"/>
      <c r="I11" s="78"/>
      <c r="J11" s="78"/>
      <c r="K11" s="78"/>
      <c r="L11" s="1349"/>
      <c r="M11" s="1349"/>
      <c r="N11" s="1385"/>
      <c r="O11" s="1385"/>
      <c r="P11" s="78"/>
      <c r="Q11" s="78"/>
      <c r="R11" s="78"/>
      <c r="S11" s="86"/>
    </row>
    <row r="12" spans="1:19" ht="15.6">
      <c r="A12" s="102"/>
      <c r="B12" s="1388"/>
      <c r="C12" s="78" t="s">
        <v>2640</v>
      </c>
      <c r="D12" s="78"/>
      <c r="E12" s="78"/>
      <c r="F12" s="1028"/>
      <c r="G12" s="1028"/>
      <c r="H12" s="78"/>
      <c r="I12" s="78"/>
      <c r="J12" s="78"/>
      <c r="K12" s="78"/>
      <c r="L12" s="1349"/>
      <c r="M12" s="1349"/>
      <c r="N12" s="1385"/>
      <c r="O12" s="1385"/>
      <c r="P12" s="78"/>
      <c r="Q12" s="78"/>
      <c r="R12" s="78"/>
      <c r="S12" s="86"/>
    </row>
    <row r="13" spans="1:19" ht="15.6">
      <c r="A13" s="102"/>
      <c r="B13" s="102"/>
      <c r="C13" s="78" t="s">
        <v>2641</v>
      </c>
      <c r="D13" s="78"/>
      <c r="E13" s="78"/>
      <c r="F13" s="1028"/>
      <c r="G13" s="1028"/>
      <c r="H13" s="78"/>
      <c r="I13" s="78"/>
      <c r="J13" s="78"/>
      <c r="K13" s="78"/>
      <c r="L13" s="1349"/>
      <c r="M13" s="1349"/>
      <c r="N13" s="1385"/>
      <c r="O13" s="1385"/>
      <c r="P13" s="78"/>
      <c r="Q13" s="78"/>
      <c r="R13" s="78"/>
      <c r="S13" s="86"/>
    </row>
    <row r="14" spans="1:19" ht="15.6">
      <c r="A14" s="102"/>
      <c r="B14" s="102"/>
      <c r="C14" s="78"/>
      <c r="D14" s="78"/>
      <c r="E14" s="78"/>
      <c r="F14" s="1028"/>
      <c r="G14" s="1028"/>
      <c r="H14" s="78"/>
      <c r="I14" s="78"/>
      <c r="J14" s="78"/>
      <c r="K14" s="78"/>
      <c r="L14" s="1349"/>
      <c r="M14" s="1349"/>
      <c r="N14" s="1385"/>
      <c r="O14" s="1385"/>
      <c r="P14" s="78"/>
      <c r="Q14" s="78"/>
      <c r="R14" s="78"/>
      <c r="S14" s="86"/>
    </row>
    <row r="15" spans="1:19" ht="15.6">
      <c r="A15" s="102" t="s">
        <v>2487</v>
      </c>
      <c r="B15" s="78"/>
      <c r="C15" s="78"/>
      <c r="D15" s="78"/>
      <c r="E15" s="78"/>
      <c r="F15" s="1028"/>
      <c r="G15" s="1028"/>
      <c r="H15" s="78"/>
      <c r="I15" s="78"/>
      <c r="J15" s="78"/>
      <c r="K15" s="78"/>
      <c r="L15" s="1349"/>
      <c r="M15" s="1349"/>
      <c r="N15" s="1385"/>
      <c r="O15" s="1385"/>
      <c r="P15" s="78"/>
      <c r="Q15" s="78"/>
      <c r="R15" s="78"/>
      <c r="S15" s="86"/>
    </row>
    <row r="16" spans="1:19" ht="15.6">
      <c r="A16" s="102"/>
      <c r="B16" s="403" t="s">
        <v>2642</v>
      </c>
      <c r="C16" s="1389"/>
      <c r="D16" s="78"/>
      <c r="E16" s="78"/>
      <c r="F16" s="1028"/>
      <c r="G16" s="1028"/>
      <c r="H16" s="78"/>
      <c r="I16" s="78"/>
      <c r="J16" s="78"/>
      <c r="K16" s="78"/>
      <c r="L16" s="1349"/>
      <c r="M16" s="1349"/>
      <c r="N16" s="1385"/>
      <c r="O16" s="1385"/>
      <c r="P16" s="78"/>
      <c r="Q16" s="78"/>
      <c r="R16" s="78"/>
      <c r="S16" s="86"/>
    </row>
    <row r="17" spans="1:19" ht="15.6">
      <c r="A17" s="102"/>
      <c r="B17" s="1238" t="s">
        <v>2643</v>
      </c>
      <c r="C17" s="1389"/>
      <c r="D17" s="78"/>
      <c r="E17" s="78"/>
      <c r="F17" s="1028"/>
      <c r="G17" s="1028"/>
      <c r="H17" s="78"/>
      <c r="I17" s="78"/>
      <c r="J17" s="78"/>
      <c r="K17" s="78"/>
      <c r="L17" s="1349"/>
      <c r="M17" s="1349"/>
      <c r="N17" s="1385"/>
      <c r="O17" s="1385"/>
      <c r="P17" s="78"/>
      <c r="Q17" s="78"/>
      <c r="R17" s="78"/>
      <c r="S17" s="86"/>
    </row>
    <row r="18" spans="1:19" ht="15.6">
      <c r="A18" s="102"/>
      <c r="B18" s="403" t="s">
        <v>2488</v>
      </c>
      <c r="C18" s="1389"/>
      <c r="D18" s="78"/>
      <c r="E18" s="78"/>
      <c r="F18" s="1028"/>
      <c r="G18" s="1028"/>
      <c r="H18" s="78"/>
      <c r="I18" s="78"/>
      <c r="J18" s="78"/>
      <c r="K18" s="78"/>
      <c r="L18" s="1349"/>
      <c r="M18" s="1349"/>
      <c r="N18" s="1385"/>
      <c r="O18" s="1385"/>
      <c r="P18" s="78"/>
      <c r="Q18" s="78"/>
      <c r="R18" s="78"/>
      <c r="S18" s="86"/>
    </row>
    <row r="19" spans="1:19" ht="15.6">
      <c r="A19" s="102"/>
      <c r="B19" s="403" t="s">
        <v>2489</v>
      </c>
      <c r="C19" s="1389"/>
      <c r="D19" s="78"/>
      <c r="E19" s="78"/>
      <c r="F19" s="1028"/>
      <c r="G19" s="1028"/>
      <c r="H19" s="78"/>
      <c r="I19" s="78"/>
      <c r="J19" s="78"/>
      <c r="K19" s="78"/>
      <c r="L19" s="1349"/>
      <c r="M19" s="1349"/>
      <c r="N19" s="1385"/>
      <c r="O19" s="1385"/>
      <c r="P19" s="78"/>
      <c r="Q19" s="78"/>
      <c r="R19" s="78"/>
      <c r="S19" s="86"/>
    </row>
    <row r="20" spans="1:19" ht="15.6">
      <c r="A20" s="102"/>
      <c r="B20" s="403" t="s">
        <v>660</v>
      </c>
      <c r="C20" s="1389"/>
      <c r="D20" s="78"/>
      <c r="E20" s="78"/>
      <c r="F20" s="1028"/>
      <c r="G20" s="1028"/>
      <c r="H20" s="78"/>
      <c r="I20" s="78"/>
      <c r="J20" s="78"/>
      <c r="K20" s="78"/>
      <c r="L20" s="1349"/>
      <c r="M20" s="1349"/>
      <c r="N20" s="1385"/>
      <c r="O20" s="1385"/>
      <c r="P20" s="78"/>
      <c r="Q20" s="78"/>
      <c r="R20" s="78"/>
      <c r="S20" s="86"/>
    </row>
    <row r="21" spans="1:19" ht="15.6">
      <c r="A21" s="102"/>
      <c r="B21" s="403" t="s">
        <v>2490</v>
      </c>
      <c r="C21" s="1389"/>
      <c r="D21" s="78"/>
      <c r="E21" s="78"/>
      <c r="F21" s="1028"/>
      <c r="G21" s="1028"/>
      <c r="H21" s="78"/>
      <c r="I21" s="78"/>
      <c r="J21" s="78"/>
      <c r="K21" s="78"/>
      <c r="L21" s="1349"/>
      <c r="M21" s="1349"/>
      <c r="N21" s="1385"/>
      <c r="O21" s="1385"/>
      <c r="P21" s="78"/>
      <c r="Q21" s="78"/>
      <c r="R21" s="78"/>
      <c r="S21" s="86"/>
    </row>
    <row r="22" spans="1:19" ht="15.6">
      <c r="A22" s="102"/>
      <c r="B22" s="403" t="s">
        <v>2491</v>
      </c>
      <c r="C22" s="1389"/>
      <c r="D22" s="78"/>
      <c r="E22" s="78"/>
      <c r="F22" s="1028"/>
      <c r="G22" s="1028"/>
      <c r="H22" s="78"/>
      <c r="I22" s="78"/>
      <c r="J22" s="78"/>
      <c r="K22" s="78"/>
      <c r="L22" s="1349"/>
      <c r="M22" s="1349"/>
      <c r="N22" s="1385"/>
      <c r="O22" s="1385"/>
      <c r="P22" s="78"/>
      <c r="Q22" s="78"/>
      <c r="R22" s="78"/>
      <c r="S22" s="86"/>
    </row>
    <row r="23" spans="1:19" ht="15.6">
      <c r="A23" s="102"/>
      <c r="B23" s="403" t="s">
        <v>1913</v>
      </c>
      <c r="C23" s="1389"/>
      <c r="D23" s="78"/>
      <c r="E23" s="78"/>
      <c r="F23" s="1028"/>
      <c r="G23" s="1028"/>
      <c r="H23" s="78"/>
      <c r="I23" s="78"/>
      <c r="J23" s="78"/>
      <c r="K23" s="78"/>
      <c r="L23" s="1349"/>
      <c r="M23" s="1349"/>
      <c r="N23" s="1385"/>
      <c r="O23" s="1385"/>
      <c r="P23" s="78"/>
      <c r="Q23" s="78"/>
      <c r="R23" s="78"/>
      <c r="S23" s="86"/>
    </row>
    <row r="24" spans="1:19" ht="15.6">
      <c r="A24" s="102"/>
      <c r="B24" s="78" t="s">
        <v>2167</v>
      </c>
      <c r="C24" s="1389"/>
      <c r="D24" s="78"/>
      <c r="E24" s="78"/>
      <c r="F24" s="1028"/>
      <c r="G24" s="1028"/>
      <c r="H24" s="78"/>
      <c r="I24" s="78"/>
      <c r="J24" s="78"/>
      <c r="K24" s="78"/>
      <c r="L24" s="1349"/>
      <c r="M24" s="1349"/>
      <c r="N24" s="1385"/>
      <c r="O24" s="1385"/>
      <c r="P24" s="78"/>
      <c r="Q24" s="78"/>
      <c r="R24" s="78"/>
      <c r="S24" s="86"/>
    </row>
    <row r="25" spans="1:19" ht="15.6">
      <c r="A25" s="102"/>
      <c r="B25" s="404"/>
      <c r="C25" s="403"/>
      <c r="D25" s="78"/>
      <c r="E25" s="78"/>
      <c r="F25" s="1028"/>
      <c r="G25" s="1194"/>
      <c r="H25" s="78"/>
      <c r="I25" s="78"/>
      <c r="J25" s="78"/>
      <c r="K25" s="78"/>
      <c r="L25" s="1349"/>
      <c r="M25" s="1349"/>
      <c r="N25" s="1385"/>
      <c r="O25" s="1385"/>
      <c r="P25" s="78"/>
      <c r="Q25" s="78"/>
      <c r="R25" s="78"/>
      <c r="S25" s="86"/>
    </row>
    <row r="26" spans="1:19" ht="15.6">
      <c r="A26" s="102" t="s">
        <v>1134</v>
      </c>
      <c r="B26" s="404"/>
      <c r="C26" s="403"/>
      <c r="D26" s="78"/>
      <c r="E26" s="78"/>
      <c r="F26" s="1028"/>
      <c r="G26" s="1028"/>
      <c r="H26" s="78"/>
      <c r="I26" s="78"/>
      <c r="J26" s="78"/>
      <c r="K26" s="78"/>
      <c r="L26" s="1349"/>
      <c r="M26" s="1349"/>
      <c r="N26" s="1385"/>
      <c r="O26" s="1385"/>
      <c r="P26" s="78"/>
      <c r="Q26" s="78"/>
      <c r="R26" s="78"/>
      <c r="S26" s="86"/>
    </row>
    <row r="27" spans="1:19" ht="15.6">
      <c r="A27" s="102"/>
      <c r="B27" s="403" t="s">
        <v>2492</v>
      </c>
      <c r="C27" s="78"/>
      <c r="D27" s="78"/>
      <c r="E27" s="78"/>
      <c r="F27" s="1028"/>
      <c r="G27" s="1028"/>
      <c r="H27" s="78"/>
      <c r="I27" s="78"/>
      <c r="J27" s="78"/>
      <c r="K27" s="78"/>
      <c r="L27" s="1349"/>
      <c r="M27" s="1349"/>
      <c r="N27" s="1385"/>
      <c r="O27" s="1385"/>
      <c r="P27" s="78"/>
      <c r="Q27" s="78"/>
      <c r="R27" s="78"/>
      <c r="S27" s="86"/>
    </row>
    <row r="28" spans="1:19" ht="15.6">
      <c r="A28" s="102" t="s">
        <v>805</v>
      </c>
      <c r="B28" s="78"/>
      <c r="C28" s="78"/>
      <c r="D28" s="78"/>
      <c r="E28" s="78"/>
      <c r="F28" s="1028"/>
      <c r="G28" s="1028"/>
      <c r="H28" s="78"/>
      <c r="I28" s="78"/>
      <c r="J28" s="78"/>
      <c r="K28" s="78"/>
      <c r="L28" s="1349"/>
      <c r="M28" s="1349"/>
      <c r="N28" s="1385"/>
      <c r="O28" s="1385"/>
      <c r="P28" s="78"/>
      <c r="Q28" s="78"/>
      <c r="R28" s="78"/>
      <c r="S28" s="86"/>
    </row>
    <row r="29" spans="1:19" ht="15.6">
      <c r="A29" s="102"/>
      <c r="B29" s="102"/>
      <c r="C29" s="78"/>
      <c r="D29" s="1195" t="s">
        <v>1325</v>
      </c>
      <c r="E29" s="1195"/>
      <c r="F29" s="1199" t="s">
        <v>1326</v>
      </c>
      <c r="G29" s="1199"/>
      <c r="H29" s="1195" t="s">
        <v>1327</v>
      </c>
      <c r="I29" s="1195"/>
      <c r="J29" s="1195" t="s">
        <v>858</v>
      </c>
      <c r="K29" s="1195"/>
      <c r="L29" s="1390" t="s">
        <v>859</v>
      </c>
      <c r="M29" s="1390"/>
      <c r="N29" s="1391" t="s">
        <v>860</v>
      </c>
      <c r="O29" s="1391"/>
      <c r="P29" s="1195" t="s">
        <v>2192</v>
      </c>
      <c r="Q29" s="1195"/>
      <c r="R29" s="1195" t="s">
        <v>856</v>
      </c>
      <c r="S29" s="86"/>
    </row>
    <row r="30" spans="1:19" ht="15.6">
      <c r="A30" s="102">
        <v>7.1</v>
      </c>
      <c r="B30" s="28" t="s">
        <v>1583</v>
      </c>
      <c r="C30" s="78"/>
      <c r="D30" s="78"/>
      <c r="E30" s="78"/>
      <c r="F30" s="1392"/>
      <c r="G30" s="1393"/>
      <c r="H30" s="1394"/>
      <c r="I30" s="1392" t="s">
        <v>822</v>
      </c>
      <c r="J30" s="1395"/>
      <c r="K30" s="1395"/>
      <c r="L30" s="1396"/>
      <c r="M30" s="1396"/>
      <c r="N30" s="1397"/>
      <c r="O30" s="1397"/>
      <c r="P30" s="1394"/>
      <c r="Q30" s="1394"/>
      <c r="R30" s="1394"/>
      <c r="S30" s="86"/>
    </row>
    <row r="31" spans="1:19" ht="45.6">
      <c r="A31" s="102"/>
      <c r="B31" s="102"/>
      <c r="C31" s="78"/>
      <c r="D31" s="1398" t="s">
        <v>1481</v>
      </c>
      <c r="E31" s="1398"/>
      <c r="F31" s="1399" t="s">
        <v>1482</v>
      </c>
      <c r="G31" s="1399"/>
      <c r="H31" s="1338" t="s">
        <v>1483</v>
      </c>
      <c r="I31" s="1338"/>
      <c r="J31" s="1338" t="s">
        <v>1484</v>
      </c>
      <c r="K31" s="1338"/>
      <c r="L31" s="1400" t="s">
        <v>1485</v>
      </c>
      <c r="M31" s="1400"/>
      <c r="N31" s="1401" t="s">
        <v>1486</v>
      </c>
      <c r="O31" s="1401"/>
      <c r="P31" s="1338" t="s">
        <v>1487</v>
      </c>
      <c r="Q31" s="1338"/>
      <c r="R31" s="1338" t="s">
        <v>1488</v>
      </c>
      <c r="S31" s="86"/>
    </row>
    <row r="32" spans="1:19" ht="15.6">
      <c r="A32" s="102"/>
      <c r="B32" s="102"/>
      <c r="C32" s="78"/>
      <c r="D32" s="964" t="s">
        <v>1489</v>
      </c>
      <c r="E32" s="1402" t="s">
        <v>1243</v>
      </c>
      <c r="F32" s="1403"/>
      <c r="G32" s="1402" t="s">
        <v>66</v>
      </c>
      <c r="H32" s="1403"/>
      <c r="I32" s="1402" t="s">
        <v>156</v>
      </c>
      <c r="J32" s="1403"/>
      <c r="K32" s="1402" t="s">
        <v>991</v>
      </c>
      <c r="L32" s="1403"/>
      <c r="M32" s="1402" t="s">
        <v>603</v>
      </c>
      <c r="N32" s="1403"/>
      <c r="O32" s="1402" t="s">
        <v>616</v>
      </c>
      <c r="P32" s="1403"/>
      <c r="Q32" s="1402" t="s">
        <v>1817</v>
      </c>
      <c r="R32" s="1403"/>
      <c r="S32" s="86"/>
    </row>
    <row r="33" spans="1:19" ht="15.6">
      <c r="A33" s="102"/>
      <c r="B33" s="102"/>
      <c r="C33" s="78"/>
      <c r="D33" s="964">
        <v>1</v>
      </c>
      <c r="E33" s="1402" t="s">
        <v>1244</v>
      </c>
      <c r="F33" s="1403"/>
      <c r="G33" s="1402" t="s">
        <v>111</v>
      </c>
      <c r="H33" s="1403"/>
      <c r="I33" s="1402" t="s">
        <v>157</v>
      </c>
      <c r="J33" s="1403"/>
      <c r="K33" s="1402" t="s">
        <v>992</v>
      </c>
      <c r="L33" s="1403"/>
      <c r="M33" s="1402" t="s">
        <v>604</v>
      </c>
      <c r="N33" s="1403"/>
      <c r="O33" s="1402" t="s">
        <v>617</v>
      </c>
      <c r="P33" s="1403"/>
      <c r="Q33" s="1402" t="s">
        <v>1818</v>
      </c>
      <c r="R33" s="1403"/>
      <c r="S33" s="86"/>
    </row>
    <row r="34" spans="1:19" ht="15.6">
      <c r="A34" s="102"/>
      <c r="B34" s="102"/>
      <c r="C34" s="78"/>
      <c r="D34" s="964">
        <v>2</v>
      </c>
      <c r="E34" s="1402" t="s">
        <v>1245</v>
      </c>
      <c r="F34" s="1403"/>
      <c r="G34" s="1402" t="s">
        <v>112</v>
      </c>
      <c r="H34" s="1403"/>
      <c r="I34" s="1402" t="s">
        <v>158</v>
      </c>
      <c r="J34" s="1403"/>
      <c r="K34" s="1402" t="s">
        <v>993</v>
      </c>
      <c r="L34" s="1403"/>
      <c r="M34" s="1402" t="s">
        <v>605</v>
      </c>
      <c r="N34" s="1403"/>
      <c r="O34" s="1402" t="s">
        <v>618</v>
      </c>
      <c r="P34" s="1403"/>
      <c r="Q34" s="1402" t="s">
        <v>1819</v>
      </c>
      <c r="R34" s="1403"/>
      <c r="S34" s="86"/>
    </row>
    <row r="35" spans="1:19" ht="15.6">
      <c r="A35" s="102"/>
      <c r="B35" s="102"/>
      <c r="C35" s="78"/>
      <c r="D35" s="964">
        <v>3</v>
      </c>
      <c r="E35" s="1402" t="s">
        <v>1246</v>
      </c>
      <c r="F35" s="1403"/>
      <c r="G35" s="1402" t="s">
        <v>113</v>
      </c>
      <c r="H35" s="1403"/>
      <c r="I35" s="1402" t="s">
        <v>159</v>
      </c>
      <c r="J35" s="1403"/>
      <c r="K35" s="1402" t="s">
        <v>994</v>
      </c>
      <c r="L35" s="1403"/>
      <c r="M35" s="1402" t="s">
        <v>606</v>
      </c>
      <c r="N35" s="1403"/>
      <c r="O35" s="1402" t="s">
        <v>619</v>
      </c>
      <c r="P35" s="1403"/>
      <c r="Q35" s="1402" t="s">
        <v>1820</v>
      </c>
      <c r="R35" s="1403"/>
      <c r="S35" s="86"/>
    </row>
    <row r="36" spans="1:19" ht="15.6">
      <c r="A36" s="102"/>
      <c r="B36" s="102"/>
      <c r="C36" s="78"/>
      <c r="D36" s="964">
        <v>4</v>
      </c>
      <c r="E36" s="1402" t="s">
        <v>1247</v>
      </c>
      <c r="F36" s="1403"/>
      <c r="G36" s="1402" t="s">
        <v>114</v>
      </c>
      <c r="H36" s="1403"/>
      <c r="I36" s="1402" t="s">
        <v>1922</v>
      </c>
      <c r="J36" s="1403"/>
      <c r="K36" s="1402" t="s">
        <v>995</v>
      </c>
      <c r="L36" s="1403"/>
      <c r="M36" s="1402" t="s">
        <v>607</v>
      </c>
      <c r="N36" s="1403"/>
      <c r="O36" s="1402" t="s">
        <v>620</v>
      </c>
      <c r="P36" s="1403"/>
      <c r="Q36" s="1402" t="s">
        <v>1821</v>
      </c>
      <c r="R36" s="1403"/>
      <c r="S36" s="86"/>
    </row>
    <row r="37" spans="1:19" ht="15.6">
      <c r="A37" s="102"/>
      <c r="B37" s="102"/>
      <c r="C37" s="78"/>
      <c r="D37" s="964">
        <v>5</v>
      </c>
      <c r="E37" s="1402" t="s">
        <v>1248</v>
      </c>
      <c r="F37" s="1403"/>
      <c r="G37" s="1402" t="s">
        <v>115</v>
      </c>
      <c r="H37" s="1403"/>
      <c r="I37" s="1402" t="s">
        <v>1345</v>
      </c>
      <c r="J37" s="1403"/>
      <c r="K37" s="1402" t="s">
        <v>996</v>
      </c>
      <c r="L37" s="1403"/>
      <c r="M37" s="1402" t="s">
        <v>608</v>
      </c>
      <c r="N37" s="1403"/>
      <c r="O37" s="1402" t="s">
        <v>621</v>
      </c>
      <c r="P37" s="1403"/>
      <c r="Q37" s="1402" t="s">
        <v>1822</v>
      </c>
      <c r="R37" s="1403"/>
      <c r="S37" s="86"/>
    </row>
    <row r="38" spans="1:19" ht="15.6">
      <c r="A38" s="102"/>
      <c r="B38" s="102"/>
      <c r="C38" s="78"/>
      <c r="D38" s="964">
        <v>6</v>
      </c>
      <c r="E38" s="1402" t="s">
        <v>1249</v>
      </c>
      <c r="F38" s="1403"/>
      <c r="G38" s="1402" t="s">
        <v>116</v>
      </c>
      <c r="H38" s="1403"/>
      <c r="I38" s="1402" t="s">
        <v>1346</v>
      </c>
      <c r="J38" s="1403"/>
      <c r="K38" s="1402" t="s">
        <v>997</v>
      </c>
      <c r="L38" s="1403"/>
      <c r="M38" s="1402" t="s">
        <v>609</v>
      </c>
      <c r="N38" s="1403"/>
      <c r="O38" s="1402" t="s">
        <v>622</v>
      </c>
      <c r="P38" s="1403"/>
      <c r="Q38" s="1402" t="s">
        <v>1823</v>
      </c>
      <c r="R38" s="1403"/>
      <c r="S38" s="86"/>
    </row>
    <row r="39" spans="1:19" ht="15.6">
      <c r="A39" s="102"/>
      <c r="B39" s="102"/>
      <c r="C39" s="78"/>
      <c r="D39" s="964">
        <v>7</v>
      </c>
      <c r="E39" s="1402" t="s">
        <v>1250</v>
      </c>
      <c r="F39" s="1403"/>
      <c r="G39" s="1402" t="s">
        <v>117</v>
      </c>
      <c r="H39" s="1403"/>
      <c r="I39" s="1402" t="s">
        <v>1347</v>
      </c>
      <c r="J39" s="1403"/>
      <c r="K39" s="1402" t="s">
        <v>998</v>
      </c>
      <c r="L39" s="1403"/>
      <c r="M39" s="1402" t="s">
        <v>610</v>
      </c>
      <c r="N39" s="1403"/>
      <c r="O39" s="1402" t="s">
        <v>623</v>
      </c>
      <c r="P39" s="1403"/>
      <c r="Q39" s="1402" t="s">
        <v>1824</v>
      </c>
      <c r="R39" s="1403"/>
      <c r="S39" s="86"/>
    </row>
    <row r="40" spans="1:19" ht="15.6">
      <c r="A40" s="102"/>
      <c r="B40" s="102"/>
      <c r="C40" s="78"/>
      <c r="D40" s="964">
        <v>8</v>
      </c>
      <c r="E40" s="1402" t="s">
        <v>1251</v>
      </c>
      <c r="F40" s="1403"/>
      <c r="G40" s="1402" t="s">
        <v>118</v>
      </c>
      <c r="H40" s="1403"/>
      <c r="I40" s="1402" t="s">
        <v>1348</v>
      </c>
      <c r="J40" s="1403"/>
      <c r="K40" s="1402" t="s">
        <v>598</v>
      </c>
      <c r="L40" s="1403"/>
      <c r="M40" s="1402" t="s">
        <v>611</v>
      </c>
      <c r="N40" s="1403"/>
      <c r="O40" s="1402" t="s">
        <v>1734</v>
      </c>
      <c r="P40" s="1403"/>
      <c r="Q40" s="1402" t="s">
        <v>1825</v>
      </c>
      <c r="R40" s="1403"/>
      <c r="S40" s="86"/>
    </row>
    <row r="41" spans="1:19" ht="15.6">
      <c r="A41" s="102"/>
      <c r="B41" s="102"/>
      <c r="C41" s="78"/>
      <c r="D41" s="964">
        <v>9</v>
      </c>
      <c r="E41" s="1402" t="s">
        <v>1252</v>
      </c>
      <c r="F41" s="1403"/>
      <c r="G41" s="1402" t="s">
        <v>119</v>
      </c>
      <c r="H41" s="1403"/>
      <c r="I41" s="1402" t="s">
        <v>1349</v>
      </c>
      <c r="J41" s="1403"/>
      <c r="K41" s="1402" t="s">
        <v>599</v>
      </c>
      <c r="L41" s="1403"/>
      <c r="M41" s="1402" t="s">
        <v>612</v>
      </c>
      <c r="N41" s="1403"/>
      <c r="O41" s="1402" t="s">
        <v>1735</v>
      </c>
      <c r="P41" s="1403"/>
      <c r="Q41" s="1402" t="s">
        <v>1826</v>
      </c>
      <c r="R41" s="1403"/>
      <c r="S41" s="86"/>
    </row>
    <row r="42" spans="1:19" ht="15.6">
      <c r="A42" s="102"/>
      <c r="B42" s="102"/>
      <c r="C42" s="78"/>
      <c r="D42" s="964">
        <v>10</v>
      </c>
      <c r="E42" s="1402" t="s">
        <v>1253</v>
      </c>
      <c r="F42" s="1403"/>
      <c r="G42" s="1402" t="s">
        <v>120</v>
      </c>
      <c r="H42" s="1403"/>
      <c r="I42" s="1402" t="s">
        <v>988</v>
      </c>
      <c r="J42" s="1403"/>
      <c r="K42" s="1402" t="s">
        <v>600</v>
      </c>
      <c r="L42" s="1403"/>
      <c r="M42" s="1402" t="s">
        <v>613</v>
      </c>
      <c r="N42" s="1403"/>
      <c r="O42" s="1402" t="s">
        <v>1814</v>
      </c>
      <c r="P42" s="1403"/>
      <c r="Q42" s="1402" t="s">
        <v>1795</v>
      </c>
      <c r="R42" s="1403"/>
      <c r="S42" s="86"/>
    </row>
    <row r="43" spans="1:19" ht="15.6">
      <c r="A43" s="102"/>
      <c r="B43" s="102"/>
      <c r="C43" s="78"/>
      <c r="D43" s="964">
        <v>11</v>
      </c>
      <c r="E43" s="1402" t="s">
        <v>1254</v>
      </c>
      <c r="F43" s="1403"/>
      <c r="G43" s="1402" t="s">
        <v>154</v>
      </c>
      <c r="H43" s="1403"/>
      <c r="I43" s="1402" t="s">
        <v>989</v>
      </c>
      <c r="J43" s="1403"/>
      <c r="K43" s="1402" t="s">
        <v>601</v>
      </c>
      <c r="L43" s="1403"/>
      <c r="M43" s="1402" t="s">
        <v>614</v>
      </c>
      <c r="N43" s="1403"/>
      <c r="O43" s="1402" t="s">
        <v>1815</v>
      </c>
      <c r="P43" s="1403"/>
      <c r="Q43" s="1402" t="s">
        <v>1796</v>
      </c>
      <c r="R43" s="1403"/>
      <c r="S43" s="86"/>
    </row>
    <row r="44" spans="1:19" ht="15.6">
      <c r="A44" s="102"/>
      <c r="B44" s="102"/>
      <c r="C44" s="78"/>
      <c r="D44" s="964">
        <v>12</v>
      </c>
      <c r="E44" s="1402" t="s">
        <v>65</v>
      </c>
      <c r="F44" s="1403"/>
      <c r="G44" s="1402" t="s">
        <v>155</v>
      </c>
      <c r="H44" s="1403"/>
      <c r="I44" s="1402" t="s">
        <v>990</v>
      </c>
      <c r="J44" s="1403"/>
      <c r="K44" s="1402" t="s">
        <v>602</v>
      </c>
      <c r="L44" s="1403"/>
      <c r="M44" s="1402" t="s">
        <v>615</v>
      </c>
      <c r="N44" s="1403"/>
      <c r="O44" s="1402" t="s">
        <v>1816</v>
      </c>
      <c r="P44" s="1403"/>
      <c r="Q44" s="1402" t="s">
        <v>1797</v>
      </c>
      <c r="R44" s="1403"/>
      <c r="S44" s="86"/>
    </row>
    <row r="45" spans="1:19" ht="15.6">
      <c r="A45" s="102"/>
      <c r="B45" s="102"/>
      <c r="C45" s="78"/>
      <c r="D45" s="963" t="s">
        <v>661</v>
      </c>
      <c r="E45" s="1402"/>
      <c r="F45" s="1403"/>
      <c r="G45" s="1402"/>
      <c r="H45" s="1403"/>
      <c r="I45" s="1402"/>
      <c r="J45" s="1403"/>
      <c r="K45" s="1402"/>
      <c r="L45" s="1403"/>
      <c r="M45" s="1402"/>
      <c r="N45" s="1403"/>
      <c r="O45" s="1402"/>
      <c r="P45" s="1403"/>
      <c r="Q45" s="1402"/>
      <c r="R45" s="1403"/>
      <c r="S45" s="86"/>
    </row>
    <row r="46" spans="1:19" ht="15.6">
      <c r="A46" s="102"/>
      <c r="B46" s="102"/>
      <c r="C46" s="78"/>
      <c r="D46" s="1404" t="s">
        <v>804</v>
      </c>
      <c r="E46" s="1405"/>
      <c r="F46" s="1406"/>
      <c r="G46" s="1405"/>
      <c r="H46" s="1406"/>
      <c r="I46" s="1406"/>
      <c r="J46" s="1406"/>
      <c r="K46" s="1406"/>
      <c r="L46" s="1406"/>
      <c r="M46" s="1406"/>
      <c r="N46" s="1406"/>
      <c r="O46" s="1406"/>
      <c r="P46" s="1407"/>
      <c r="Q46" s="1402" t="s">
        <v>1798</v>
      </c>
      <c r="R46" s="1403"/>
      <c r="S46" s="86"/>
    </row>
    <row r="47" spans="1:19" ht="15.6">
      <c r="A47" s="102"/>
      <c r="B47" s="28" t="s">
        <v>2209</v>
      </c>
      <c r="C47" s="78"/>
      <c r="D47" s="78"/>
      <c r="E47" s="78"/>
      <c r="F47" s="78"/>
      <c r="G47" s="78"/>
      <c r="H47" s="78"/>
      <c r="I47" s="78"/>
      <c r="J47" s="78"/>
      <c r="K47" s="78"/>
      <c r="L47" s="78"/>
      <c r="M47" s="78"/>
      <c r="N47" s="78"/>
      <c r="O47" s="78"/>
      <c r="P47" s="78"/>
      <c r="Q47" s="1402" t="s">
        <v>1799</v>
      </c>
      <c r="R47" s="1408">
        <f>SUM(R32:R46)+SUM(F32:F45)+SUM(J32:J45)+SUM(L32:L45)+SUM(N32:N45)+SUM(P32:P45)+SUM(H32:H45)</f>
        <v>0</v>
      </c>
      <c r="S47" s="86"/>
    </row>
    <row r="48" spans="1:19" ht="15.6">
      <c r="A48" s="102"/>
      <c r="B48" s="78"/>
      <c r="C48" s="78"/>
      <c r="D48" s="78"/>
      <c r="E48" s="78"/>
      <c r="F48" s="1028"/>
      <c r="G48" s="1028"/>
      <c r="H48" s="78"/>
      <c r="I48" s="78"/>
      <c r="J48" s="78"/>
      <c r="K48" s="78"/>
      <c r="L48" s="1349"/>
      <c r="M48" s="1349"/>
      <c r="N48" s="1385"/>
      <c r="O48" s="1385"/>
      <c r="P48" s="78"/>
      <c r="Q48" s="78"/>
      <c r="R48" s="78"/>
      <c r="S48" s="86"/>
    </row>
    <row r="49" spans="1:19" ht="15.6">
      <c r="A49" s="102"/>
      <c r="B49" s="78"/>
      <c r="C49" s="78"/>
      <c r="D49" s="78"/>
      <c r="E49" s="78"/>
      <c r="F49" s="1028"/>
      <c r="G49" s="1028"/>
      <c r="H49" s="78"/>
      <c r="I49" s="78"/>
      <c r="J49" s="78"/>
      <c r="K49" s="78"/>
      <c r="L49" s="1349"/>
      <c r="M49" s="1349"/>
      <c r="N49" s="1385"/>
      <c r="O49" s="1385"/>
      <c r="P49" s="78"/>
      <c r="Q49" s="78"/>
      <c r="R49" s="78"/>
      <c r="S49" s="86"/>
    </row>
    <row r="50" spans="1:19" ht="15.6">
      <c r="A50" s="102"/>
      <c r="B50" s="78"/>
      <c r="C50" s="78"/>
      <c r="D50" s="78"/>
      <c r="E50" s="78"/>
      <c r="F50" s="1028"/>
      <c r="G50" s="1028"/>
      <c r="H50" s="78"/>
      <c r="I50" s="78"/>
      <c r="J50" s="78"/>
      <c r="K50" s="78"/>
      <c r="L50" s="1349"/>
      <c r="M50" s="1349"/>
      <c r="N50" s="1385"/>
      <c r="O50" s="1385"/>
      <c r="P50" s="78"/>
      <c r="Q50" s="78"/>
      <c r="R50" s="78"/>
      <c r="S50" s="86"/>
    </row>
    <row r="51" spans="1:19" ht="15.6" hidden="1">
      <c r="A51" s="102"/>
      <c r="B51" s="102"/>
      <c r="C51" s="78"/>
      <c r="D51" s="1195" t="s">
        <v>1325</v>
      </c>
      <c r="E51" s="1195"/>
      <c r="F51" s="1199" t="s">
        <v>1326</v>
      </c>
      <c r="G51" s="1199"/>
      <c r="H51" s="1195" t="s">
        <v>1327</v>
      </c>
      <c r="I51" s="1195"/>
      <c r="J51" s="1195" t="s">
        <v>858</v>
      </c>
      <c r="K51" s="1195"/>
      <c r="L51" s="1390" t="s">
        <v>859</v>
      </c>
      <c r="M51" s="1390"/>
      <c r="N51" s="1391" t="s">
        <v>860</v>
      </c>
      <c r="O51" s="1391"/>
      <c r="P51" s="1195" t="s">
        <v>2192</v>
      </c>
      <c r="Q51" s="1195"/>
      <c r="R51" s="1195" t="s">
        <v>856</v>
      </c>
      <c r="S51" s="86"/>
    </row>
    <row r="52" spans="1:19" ht="15.6" hidden="1">
      <c r="A52" s="102"/>
      <c r="B52" s="28" t="s">
        <v>1583</v>
      </c>
      <c r="C52" s="78"/>
      <c r="D52" s="78"/>
      <c r="E52" s="78"/>
      <c r="F52" s="1392"/>
      <c r="G52" s="1393"/>
      <c r="H52" s="1394"/>
      <c r="I52" s="1392" t="s">
        <v>822</v>
      </c>
      <c r="J52" s="1395"/>
      <c r="K52" s="1395"/>
      <c r="L52" s="1396"/>
      <c r="M52" s="1396"/>
      <c r="N52" s="1397"/>
      <c r="O52" s="1397"/>
      <c r="P52" s="1394"/>
      <c r="Q52" s="1394"/>
      <c r="R52" s="1394"/>
      <c r="S52" s="86">
        <v>7.1</v>
      </c>
    </row>
    <row r="53" spans="1:19" ht="45.6" hidden="1">
      <c r="A53" s="102"/>
      <c r="B53" s="102"/>
      <c r="C53" s="78"/>
      <c r="D53" s="1398" t="s">
        <v>1481</v>
      </c>
      <c r="E53" s="1398"/>
      <c r="F53" s="1399" t="s">
        <v>1482</v>
      </c>
      <c r="G53" s="1399"/>
      <c r="H53" s="1338" t="s">
        <v>1483</v>
      </c>
      <c r="I53" s="1338"/>
      <c r="J53" s="1338" t="s">
        <v>1484</v>
      </c>
      <c r="K53" s="1338"/>
      <c r="L53" s="1400" t="s">
        <v>1485</v>
      </c>
      <c r="M53" s="1400"/>
      <c r="N53" s="1401" t="s">
        <v>1486</v>
      </c>
      <c r="O53" s="1401"/>
      <c r="P53" s="1338" t="s">
        <v>1487</v>
      </c>
      <c r="Q53" s="1338"/>
      <c r="R53" s="1338" t="s">
        <v>1488</v>
      </c>
      <c r="S53" s="86"/>
    </row>
    <row r="54" spans="1:19" ht="15.6" hidden="1">
      <c r="A54" s="102"/>
      <c r="B54" s="102"/>
      <c r="C54" s="78"/>
      <c r="D54" s="964" t="s">
        <v>1489</v>
      </c>
      <c r="E54" s="1402" t="s">
        <v>1243</v>
      </c>
      <c r="F54" s="1408">
        <f>F32</f>
        <v>0</v>
      </c>
      <c r="G54" s="1402" t="s">
        <v>66</v>
      </c>
      <c r="H54" s="1408">
        <f>H32</f>
        <v>0</v>
      </c>
      <c r="I54" s="1402" t="s">
        <v>156</v>
      </c>
      <c r="J54" s="1408">
        <f t="shared" ref="J54:J67" si="0">J32</f>
        <v>0</v>
      </c>
      <c r="K54" s="1402" t="s">
        <v>991</v>
      </c>
      <c r="L54" s="1408">
        <f t="shared" ref="L54:L67" si="1">L32</f>
        <v>0</v>
      </c>
      <c r="M54" s="1402" t="s">
        <v>603</v>
      </c>
      <c r="N54" s="1408">
        <f t="shared" ref="N54:N67" si="2">N32</f>
        <v>0</v>
      </c>
      <c r="O54" s="1402" t="s">
        <v>616</v>
      </c>
      <c r="P54" s="1408">
        <f t="shared" ref="P54:P67" si="3">P32</f>
        <v>0</v>
      </c>
      <c r="Q54" s="1402" t="s">
        <v>1817</v>
      </c>
      <c r="R54" s="1408">
        <f t="shared" ref="R54:R69" si="4">R32</f>
        <v>0</v>
      </c>
      <c r="S54" s="86"/>
    </row>
    <row r="55" spans="1:19" ht="15.6" hidden="1">
      <c r="A55" s="102"/>
      <c r="B55" s="102"/>
      <c r="C55" s="78"/>
      <c r="D55" s="964">
        <v>1</v>
      </c>
      <c r="E55" s="1402" t="s">
        <v>1244</v>
      </c>
      <c r="F55" s="1408">
        <f t="shared" ref="F55:F67" si="5">F33</f>
        <v>0</v>
      </c>
      <c r="G55" s="1402" t="s">
        <v>111</v>
      </c>
      <c r="H55" s="1408">
        <f t="shared" ref="H55:H67" si="6">H33</f>
        <v>0</v>
      </c>
      <c r="I55" s="1402" t="s">
        <v>157</v>
      </c>
      <c r="J55" s="1408">
        <f t="shared" si="0"/>
        <v>0</v>
      </c>
      <c r="K55" s="1402" t="s">
        <v>992</v>
      </c>
      <c r="L55" s="1408">
        <f t="shared" si="1"/>
        <v>0</v>
      </c>
      <c r="M55" s="1402" t="s">
        <v>604</v>
      </c>
      <c r="N55" s="1408">
        <f t="shared" si="2"/>
        <v>0</v>
      </c>
      <c r="O55" s="1402" t="s">
        <v>617</v>
      </c>
      <c r="P55" s="1408">
        <f t="shared" si="3"/>
        <v>0</v>
      </c>
      <c r="Q55" s="1402" t="s">
        <v>1818</v>
      </c>
      <c r="R55" s="1408">
        <f t="shared" si="4"/>
        <v>0</v>
      </c>
      <c r="S55" s="86"/>
    </row>
    <row r="56" spans="1:19" ht="15.6" hidden="1">
      <c r="A56" s="102"/>
      <c r="B56" s="102"/>
      <c r="C56" s="78"/>
      <c r="D56" s="964">
        <v>2</v>
      </c>
      <c r="E56" s="1402" t="s">
        <v>1245</v>
      </c>
      <c r="F56" s="1408">
        <f t="shared" si="5"/>
        <v>0</v>
      </c>
      <c r="G56" s="1402" t="s">
        <v>112</v>
      </c>
      <c r="H56" s="1408">
        <f t="shared" si="6"/>
        <v>0</v>
      </c>
      <c r="I56" s="1402" t="s">
        <v>158</v>
      </c>
      <c r="J56" s="1408">
        <f t="shared" si="0"/>
        <v>0</v>
      </c>
      <c r="K56" s="1402" t="s">
        <v>993</v>
      </c>
      <c r="L56" s="1408">
        <f t="shared" si="1"/>
        <v>0</v>
      </c>
      <c r="M56" s="1402" t="s">
        <v>605</v>
      </c>
      <c r="N56" s="1408">
        <f t="shared" si="2"/>
        <v>0</v>
      </c>
      <c r="O56" s="1402" t="s">
        <v>618</v>
      </c>
      <c r="P56" s="1408">
        <f t="shared" si="3"/>
        <v>0</v>
      </c>
      <c r="Q56" s="1402" t="s">
        <v>1819</v>
      </c>
      <c r="R56" s="1408">
        <f t="shared" si="4"/>
        <v>0</v>
      </c>
      <c r="S56" s="86"/>
    </row>
    <row r="57" spans="1:19" ht="15.6" hidden="1">
      <c r="A57" s="102"/>
      <c r="B57" s="102"/>
      <c r="C57" s="78"/>
      <c r="D57" s="964">
        <v>3</v>
      </c>
      <c r="E57" s="1402" t="s">
        <v>1246</v>
      </c>
      <c r="F57" s="1408">
        <f t="shared" si="5"/>
        <v>0</v>
      </c>
      <c r="G57" s="1402" t="s">
        <v>113</v>
      </c>
      <c r="H57" s="1408">
        <f t="shared" si="6"/>
        <v>0</v>
      </c>
      <c r="I57" s="1402" t="s">
        <v>159</v>
      </c>
      <c r="J57" s="1408">
        <f t="shared" si="0"/>
        <v>0</v>
      </c>
      <c r="K57" s="1402" t="s">
        <v>994</v>
      </c>
      <c r="L57" s="1408">
        <f t="shared" si="1"/>
        <v>0</v>
      </c>
      <c r="M57" s="1402" t="s">
        <v>606</v>
      </c>
      <c r="N57" s="1408">
        <f t="shared" si="2"/>
        <v>0</v>
      </c>
      <c r="O57" s="1402" t="s">
        <v>619</v>
      </c>
      <c r="P57" s="1408">
        <f t="shared" si="3"/>
        <v>0</v>
      </c>
      <c r="Q57" s="1402" t="s">
        <v>1820</v>
      </c>
      <c r="R57" s="1408">
        <f t="shared" si="4"/>
        <v>0</v>
      </c>
      <c r="S57" s="86"/>
    </row>
    <row r="58" spans="1:19" ht="15.6" hidden="1">
      <c r="A58" s="102"/>
      <c r="B58" s="102"/>
      <c r="C58" s="78"/>
      <c r="D58" s="964">
        <v>4</v>
      </c>
      <c r="E58" s="1402" t="s">
        <v>1247</v>
      </c>
      <c r="F58" s="1408">
        <f t="shared" si="5"/>
        <v>0</v>
      </c>
      <c r="G58" s="1402" t="s">
        <v>114</v>
      </c>
      <c r="H58" s="1408">
        <f t="shared" si="6"/>
        <v>0</v>
      </c>
      <c r="I58" s="1402" t="s">
        <v>1922</v>
      </c>
      <c r="J58" s="1408">
        <f t="shared" si="0"/>
        <v>0</v>
      </c>
      <c r="K58" s="1402" t="s">
        <v>995</v>
      </c>
      <c r="L58" s="1408">
        <f t="shared" si="1"/>
        <v>0</v>
      </c>
      <c r="M58" s="1402" t="s">
        <v>607</v>
      </c>
      <c r="N58" s="1408">
        <f t="shared" si="2"/>
        <v>0</v>
      </c>
      <c r="O58" s="1402" t="s">
        <v>620</v>
      </c>
      <c r="P58" s="1408">
        <f t="shared" si="3"/>
        <v>0</v>
      </c>
      <c r="Q58" s="1402" t="s">
        <v>1821</v>
      </c>
      <c r="R58" s="1408">
        <f t="shared" si="4"/>
        <v>0</v>
      </c>
      <c r="S58" s="86"/>
    </row>
    <row r="59" spans="1:19" ht="15.6" hidden="1">
      <c r="A59" s="102"/>
      <c r="B59" s="102"/>
      <c r="C59" s="78"/>
      <c r="D59" s="964">
        <v>5</v>
      </c>
      <c r="E59" s="1402" t="s">
        <v>1248</v>
      </c>
      <c r="F59" s="1408">
        <f t="shared" si="5"/>
        <v>0</v>
      </c>
      <c r="G59" s="1402" t="s">
        <v>115</v>
      </c>
      <c r="H59" s="1408">
        <f t="shared" si="6"/>
        <v>0</v>
      </c>
      <c r="I59" s="1402" t="s">
        <v>1345</v>
      </c>
      <c r="J59" s="1408">
        <f t="shared" si="0"/>
        <v>0</v>
      </c>
      <c r="K59" s="1402" t="s">
        <v>996</v>
      </c>
      <c r="L59" s="1408">
        <f t="shared" si="1"/>
        <v>0</v>
      </c>
      <c r="M59" s="1402" t="s">
        <v>608</v>
      </c>
      <c r="N59" s="1408">
        <f t="shared" si="2"/>
        <v>0</v>
      </c>
      <c r="O59" s="1402" t="s">
        <v>621</v>
      </c>
      <c r="P59" s="1408">
        <f t="shared" si="3"/>
        <v>0</v>
      </c>
      <c r="Q59" s="1402" t="s">
        <v>1822</v>
      </c>
      <c r="R59" s="1408">
        <f t="shared" si="4"/>
        <v>0</v>
      </c>
      <c r="S59" s="86"/>
    </row>
    <row r="60" spans="1:19" ht="15.6" hidden="1">
      <c r="A60" s="102"/>
      <c r="B60" s="102"/>
      <c r="C60" s="78"/>
      <c r="D60" s="964">
        <v>6</v>
      </c>
      <c r="E60" s="1402" t="s">
        <v>1249</v>
      </c>
      <c r="F60" s="1408">
        <f t="shared" si="5"/>
        <v>0</v>
      </c>
      <c r="G60" s="1402" t="s">
        <v>116</v>
      </c>
      <c r="H60" s="1408">
        <f t="shared" si="6"/>
        <v>0</v>
      </c>
      <c r="I60" s="1402" t="s">
        <v>1346</v>
      </c>
      <c r="J60" s="1408">
        <f t="shared" si="0"/>
        <v>0</v>
      </c>
      <c r="K60" s="1402" t="s">
        <v>997</v>
      </c>
      <c r="L60" s="1408">
        <f t="shared" si="1"/>
        <v>0</v>
      </c>
      <c r="M60" s="1402" t="s">
        <v>609</v>
      </c>
      <c r="N60" s="1408">
        <f t="shared" si="2"/>
        <v>0</v>
      </c>
      <c r="O60" s="1402" t="s">
        <v>622</v>
      </c>
      <c r="P60" s="1408">
        <f t="shared" si="3"/>
        <v>0</v>
      </c>
      <c r="Q60" s="1402" t="s">
        <v>1823</v>
      </c>
      <c r="R60" s="1408">
        <f t="shared" si="4"/>
        <v>0</v>
      </c>
      <c r="S60" s="86"/>
    </row>
    <row r="61" spans="1:19" ht="15.6" hidden="1">
      <c r="A61" s="102"/>
      <c r="B61" s="102"/>
      <c r="C61" s="78"/>
      <c r="D61" s="964">
        <v>7</v>
      </c>
      <c r="E61" s="1402" t="s">
        <v>1250</v>
      </c>
      <c r="F61" s="1408">
        <f t="shared" si="5"/>
        <v>0</v>
      </c>
      <c r="G61" s="1402" t="s">
        <v>117</v>
      </c>
      <c r="H61" s="1408">
        <f t="shared" si="6"/>
        <v>0</v>
      </c>
      <c r="I61" s="1402" t="s">
        <v>1347</v>
      </c>
      <c r="J61" s="1408">
        <f t="shared" si="0"/>
        <v>0</v>
      </c>
      <c r="K61" s="1402" t="s">
        <v>998</v>
      </c>
      <c r="L61" s="1408">
        <f t="shared" si="1"/>
        <v>0</v>
      </c>
      <c r="M61" s="1402" t="s">
        <v>610</v>
      </c>
      <c r="N61" s="1408">
        <f t="shared" si="2"/>
        <v>0</v>
      </c>
      <c r="O61" s="1402" t="s">
        <v>623</v>
      </c>
      <c r="P61" s="1408">
        <f t="shared" si="3"/>
        <v>0</v>
      </c>
      <c r="Q61" s="1402" t="s">
        <v>1824</v>
      </c>
      <c r="R61" s="1408">
        <f t="shared" si="4"/>
        <v>0</v>
      </c>
      <c r="S61" s="86"/>
    </row>
    <row r="62" spans="1:19" ht="15.6" hidden="1">
      <c r="A62" s="102"/>
      <c r="B62" s="102"/>
      <c r="C62" s="78"/>
      <c r="D62" s="964">
        <v>8</v>
      </c>
      <c r="E62" s="1402" t="s">
        <v>1251</v>
      </c>
      <c r="F62" s="1408">
        <f t="shared" si="5"/>
        <v>0</v>
      </c>
      <c r="G62" s="1402" t="s">
        <v>118</v>
      </c>
      <c r="H62" s="1408">
        <f t="shared" si="6"/>
        <v>0</v>
      </c>
      <c r="I62" s="1402" t="s">
        <v>1348</v>
      </c>
      <c r="J62" s="1408">
        <f t="shared" si="0"/>
        <v>0</v>
      </c>
      <c r="K62" s="1402" t="s">
        <v>598</v>
      </c>
      <c r="L62" s="1408">
        <f t="shared" si="1"/>
        <v>0</v>
      </c>
      <c r="M62" s="1402" t="s">
        <v>611</v>
      </c>
      <c r="N62" s="1408">
        <f t="shared" si="2"/>
        <v>0</v>
      </c>
      <c r="O62" s="1402" t="s">
        <v>1734</v>
      </c>
      <c r="P62" s="1408">
        <f t="shared" si="3"/>
        <v>0</v>
      </c>
      <c r="Q62" s="1402" t="s">
        <v>1825</v>
      </c>
      <c r="R62" s="1408">
        <f t="shared" si="4"/>
        <v>0</v>
      </c>
      <c r="S62" s="86"/>
    </row>
    <row r="63" spans="1:19" ht="15.6" hidden="1">
      <c r="A63" s="102"/>
      <c r="B63" s="102"/>
      <c r="C63" s="78"/>
      <c r="D63" s="964">
        <v>9</v>
      </c>
      <c r="E63" s="1402" t="s">
        <v>1252</v>
      </c>
      <c r="F63" s="1408">
        <f t="shared" si="5"/>
        <v>0</v>
      </c>
      <c r="G63" s="1402" t="s">
        <v>119</v>
      </c>
      <c r="H63" s="1408">
        <f t="shared" si="6"/>
        <v>0</v>
      </c>
      <c r="I63" s="1402" t="s">
        <v>1349</v>
      </c>
      <c r="J63" s="1408">
        <f t="shared" si="0"/>
        <v>0</v>
      </c>
      <c r="K63" s="1402" t="s">
        <v>599</v>
      </c>
      <c r="L63" s="1408">
        <f t="shared" si="1"/>
        <v>0</v>
      </c>
      <c r="M63" s="1402" t="s">
        <v>612</v>
      </c>
      <c r="N63" s="1408">
        <f t="shared" si="2"/>
        <v>0</v>
      </c>
      <c r="O63" s="1402" t="s">
        <v>1735</v>
      </c>
      <c r="P63" s="1408">
        <f t="shared" si="3"/>
        <v>0</v>
      </c>
      <c r="Q63" s="1402" t="s">
        <v>1826</v>
      </c>
      <c r="R63" s="1408">
        <f t="shared" si="4"/>
        <v>0</v>
      </c>
      <c r="S63" s="86"/>
    </row>
    <row r="64" spans="1:19" ht="15.6" hidden="1">
      <c r="A64" s="102"/>
      <c r="B64" s="102"/>
      <c r="C64" s="78"/>
      <c r="D64" s="964">
        <v>10</v>
      </c>
      <c r="E64" s="1402" t="s">
        <v>1253</v>
      </c>
      <c r="F64" s="1408">
        <f t="shared" si="5"/>
        <v>0</v>
      </c>
      <c r="G64" s="1402" t="s">
        <v>120</v>
      </c>
      <c r="H64" s="1408">
        <f t="shared" si="6"/>
        <v>0</v>
      </c>
      <c r="I64" s="1402" t="s">
        <v>988</v>
      </c>
      <c r="J64" s="1408">
        <f t="shared" si="0"/>
        <v>0</v>
      </c>
      <c r="K64" s="1402" t="s">
        <v>600</v>
      </c>
      <c r="L64" s="1408">
        <f t="shared" si="1"/>
        <v>0</v>
      </c>
      <c r="M64" s="1402" t="s">
        <v>613</v>
      </c>
      <c r="N64" s="1408">
        <f t="shared" si="2"/>
        <v>0</v>
      </c>
      <c r="O64" s="1402" t="s">
        <v>1814</v>
      </c>
      <c r="P64" s="1408">
        <f t="shared" si="3"/>
        <v>0</v>
      </c>
      <c r="Q64" s="1402" t="s">
        <v>1795</v>
      </c>
      <c r="R64" s="1408">
        <f t="shared" si="4"/>
        <v>0</v>
      </c>
      <c r="S64" s="86"/>
    </row>
    <row r="65" spans="1:19" ht="15.6" hidden="1">
      <c r="A65" s="102"/>
      <c r="B65" s="102"/>
      <c r="C65" s="78"/>
      <c r="D65" s="964">
        <v>11</v>
      </c>
      <c r="E65" s="1402" t="s">
        <v>1254</v>
      </c>
      <c r="F65" s="1408">
        <f t="shared" si="5"/>
        <v>0</v>
      </c>
      <c r="G65" s="1402" t="s">
        <v>154</v>
      </c>
      <c r="H65" s="1408">
        <f t="shared" si="6"/>
        <v>0</v>
      </c>
      <c r="I65" s="1402" t="s">
        <v>989</v>
      </c>
      <c r="J65" s="1408">
        <f t="shared" si="0"/>
        <v>0</v>
      </c>
      <c r="K65" s="1402" t="s">
        <v>601</v>
      </c>
      <c r="L65" s="1408">
        <f t="shared" si="1"/>
        <v>0</v>
      </c>
      <c r="M65" s="1402" t="s">
        <v>614</v>
      </c>
      <c r="N65" s="1408">
        <f t="shared" si="2"/>
        <v>0</v>
      </c>
      <c r="O65" s="1402" t="s">
        <v>1815</v>
      </c>
      <c r="P65" s="1408">
        <f t="shared" si="3"/>
        <v>0</v>
      </c>
      <c r="Q65" s="1402" t="s">
        <v>1796</v>
      </c>
      <c r="R65" s="1408">
        <f t="shared" si="4"/>
        <v>0</v>
      </c>
      <c r="S65" s="86"/>
    </row>
    <row r="66" spans="1:19" ht="15.6" hidden="1">
      <c r="A66" s="102"/>
      <c r="B66" s="102"/>
      <c r="C66" s="78"/>
      <c r="D66" s="964">
        <v>12</v>
      </c>
      <c r="E66" s="1402" t="s">
        <v>65</v>
      </c>
      <c r="F66" s="1408">
        <f t="shared" si="5"/>
        <v>0</v>
      </c>
      <c r="G66" s="1402" t="s">
        <v>155</v>
      </c>
      <c r="H66" s="1408">
        <f t="shared" si="6"/>
        <v>0</v>
      </c>
      <c r="I66" s="1402" t="s">
        <v>990</v>
      </c>
      <c r="J66" s="1408">
        <f t="shared" si="0"/>
        <v>0</v>
      </c>
      <c r="K66" s="1402" t="s">
        <v>602</v>
      </c>
      <c r="L66" s="1408">
        <f t="shared" si="1"/>
        <v>0</v>
      </c>
      <c r="M66" s="1402" t="s">
        <v>615</v>
      </c>
      <c r="N66" s="1408">
        <f t="shared" si="2"/>
        <v>0</v>
      </c>
      <c r="O66" s="1402" t="s">
        <v>1816</v>
      </c>
      <c r="P66" s="1408">
        <f t="shared" si="3"/>
        <v>0</v>
      </c>
      <c r="Q66" s="1402" t="s">
        <v>1797</v>
      </c>
      <c r="R66" s="1408">
        <f t="shared" si="4"/>
        <v>0</v>
      </c>
      <c r="S66" s="86"/>
    </row>
    <row r="67" spans="1:19" ht="15.6" hidden="1">
      <c r="A67" s="102"/>
      <c r="B67" s="102"/>
      <c r="C67" s="78"/>
      <c r="D67" s="963" t="s">
        <v>661</v>
      </c>
      <c r="E67" s="1402"/>
      <c r="F67" s="1408">
        <f t="shared" si="5"/>
        <v>0</v>
      </c>
      <c r="G67" s="1402"/>
      <c r="H67" s="1408">
        <f t="shared" si="6"/>
        <v>0</v>
      </c>
      <c r="I67" s="1402"/>
      <c r="J67" s="1408">
        <f t="shared" si="0"/>
        <v>0</v>
      </c>
      <c r="K67" s="1402"/>
      <c r="L67" s="1408">
        <f t="shared" si="1"/>
        <v>0</v>
      </c>
      <c r="M67" s="1402"/>
      <c r="N67" s="1408">
        <f t="shared" si="2"/>
        <v>0</v>
      </c>
      <c r="O67" s="1402"/>
      <c r="P67" s="1408">
        <f t="shared" si="3"/>
        <v>0</v>
      </c>
      <c r="Q67" s="1402"/>
      <c r="R67" s="1408">
        <f t="shared" si="4"/>
        <v>0</v>
      </c>
      <c r="S67" s="86"/>
    </row>
    <row r="68" spans="1:19" ht="15.6" hidden="1">
      <c r="A68" s="102"/>
      <c r="B68" s="102"/>
      <c r="C68" s="78"/>
      <c r="D68" s="1404" t="s">
        <v>804</v>
      </c>
      <c r="E68" s="1405"/>
      <c r="F68" s="1406"/>
      <c r="G68" s="1405"/>
      <c r="H68" s="1406"/>
      <c r="I68" s="1406"/>
      <c r="J68" s="1406"/>
      <c r="K68" s="1406"/>
      <c r="L68" s="1406"/>
      <c r="M68" s="1406"/>
      <c r="N68" s="1406"/>
      <c r="O68" s="1406"/>
      <c r="P68" s="1407"/>
      <c r="Q68" s="1402" t="s">
        <v>1798</v>
      </c>
      <c r="R68" s="1408">
        <f t="shared" si="4"/>
        <v>0</v>
      </c>
      <c r="S68" s="86"/>
    </row>
    <row r="69" spans="1:19" ht="15.6" hidden="1">
      <c r="A69" s="102"/>
      <c r="B69" s="28" t="s">
        <v>2209</v>
      </c>
      <c r="C69" s="78"/>
      <c r="D69" s="78"/>
      <c r="E69" s="78"/>
      <c r="F69" s="78"/>
      <c r="G69" s="78"/>
      <c r="H69" s="78"/>
      <c r="I69" s="78"/>
      <c r="J69" s="78"/>
      <c r="K69" s="78"/>
      <c r="L69" s="78"/>
      <c r="M69" s="78"/>
      <c r="N69" s="78"/>
      <c r="O69" s="78"/>
      <c r="P69" s="78"/>
      <c r="Q69" s="1402" t="s">
        <v>1799</v>
      </c>
      <c r="R69" s="1408">
        <f t="shared" si="4"/>
        <v>0</v>
      </c>
      <c r="S69" s="86"/>
    </row>
    <row r="70" spans="1:19" ht="15.6">
      <c r="A70" s="102"/>
      <c r="B70" s="102"/>
      <c r="C70" s="78"/>
      <c r="D70" s="78"/>
      <c r="E70" s="78"/>
      <c r="F70" s="1409"/>
      <c r="G70" s="1409"/>
      <c r="H70" s="1410"/>
      <c r="I70" s="1410"/>
      <c r="J70" s="1410"/>
      <c r="K70" s="1410"/>
      <c r="L70" s="1409"/>
      <c r="M70" s="1409"/>
      <c r="N70" s="1409"/>
      <c r="O70" s="1409"/>
      <c r="P70" s="1410"/>
      <c r="Q70" s="1410"/>
      <c r="R70" s="1410"/>
      <c r="S70" s="86"/>
    </row>
    <row r="71" spans="1:19" ht="15.6">
      <c r="A71" s="102">
        <v>7.2</v>
      </c>
      <c r="B71" s="28" t="s">
        <v>1242</v>
      </c>
      <c r="C71" s="78"/>
      <c r="D71" s="78"/>
      <c r="E71" s="78"/>
      <c r="F71" s="1393"/>
      <c r="G71" s="1393"/>
      <c r="H71" s="1411"/>
      <c r="I71" s="1412" t="s">
        <v>822</v>
      </c>
      <c r="J71" s="78"/>
      <c r="K71" s="1411"/>
      <c r="L71" s="1413"/>
      <c r="M71" s="1413"/>
      <c r="N71" s="1413"/>
      <c r="O71" s="1413"/>
      <c r="P71" s="1411"/>
      <c r="Q71" s="1411"/>
      <c r="R71" s="1411"/>
      <c r="S71" s="86">
        <v>7.2</v>
      </c>
    </row>
    <row r="72" spans="1:19" ht="45.6">
      <c r="A72" s="102"/>
      <c r="B72" s="102"/>
      <c r="C72" s="78"/>
      <c r="D72" s="1398" t="s">
        <v>1481</v>
      </c>
      <c r="E72" s="1398"/>
      <c r="F72" s="1414" t="s">
        <v>1482</v>
      </c>
      <c r="G72" s="1414"/>
      <c r="H72" s="1415" t="s">
        <v>1483</v>
      </c>
      <c r="I72" s="1415"/>
      <c r="J72" s="1415" t="s">
        <v>1484</v>
      </c>
      <c r="K72" s="1415"/>
      <c r="L72" s="1414" t="s">
        <v>1485</v>
      </c>
      <c r="M72" s="1414"/>
      <c r="N72" s="1414" t="s">
        <v>1486</v>
      </c>
      <c r="O72" s="1414"/>
      <c r="P72" s="1415" t="s">
        <v>1487</v>
      </c>
      <c r="Q72" s="1415"/>
      <c r="R72" s="1415" t="s">
        <v>1488</v>
      </c>
      <c r="S72" s="86"/>
    </row>
    <row r="73" spans="1:19" ht="15.6">
      <c r="A73" s="102"/>
      <c r="B73" s="102"/>
      <c r="C73" s="78"/>
      <c r="D73" s="964" t="s">
        <v>1489</v>
      </c>
      <c r="E73" s="1402" t="s">
        <v>1800</v>
      </c>
      <c r="F73" s="1403"/>
      <c r="G73" s="1402" t="s">
        <v>1858</v>
      </c>
      <c r="H73" s="1403"/>
      <c r="I73" s="1402" t="s">
        <v>2111</v>
      </c>
      <c r="J73" s="1403"/>
      <c r="K73" s="1402" t="s">
        <v>781</v>
      </c>
      <c r="L73" s="1403"/>
      <c r="M73" s="1402" t="s">
        <v>794</v>
      </c>
      <c r="N73" s="1403"/>
      <c r="O73" s="1402" t="s">
        <v>689</v>
      </c>
      <c r="P73" s="1403"/>
      <c r="Q73" s="1402" t="s">
        <v>1109</v>
      </c>
      <c r="R73" s="1403"/>
      <c r="S73" s="86"/>
    </row>
    <row r="74" spans="1:19" ht="15.6">
      <c r="A74" s="102"/>
      <c r="B74" s="102"/>
      <c r="C74" s="78"/>
      <c r="D74" s="964">
        <v>1</v>
      </c>
      <c r="E74" s="1402" t="s">
        <v>1801</v>
      </c>
      <c r="F74" s="1403"/>
      <c r="G74" s="1402" t="s">
        <v>1859</v>
      </c>
      <c r="H74" s="1403"/>
      <c r="I74" s="1402" t="s">
        <v>2112</v>
      </c>
      <c r="J74" s="1403"/>
      <c r="K74" s="1402" t="s">
        <v>782</v>
      </c>
      <c r="L74" s="1403"/>
      <c r="M74" s="1402" t="s">
        <v>795</v>
      </c>
      <c r="N74" s="1403"/>
      <c r="O74" s="1402" t="s">
        <v>690</v>
      </c>
      <c r="P74" s="1403"/>
      <c r="Q74" s="1402" t="s">
        <v>1110</v>
      </c>
      <c r="R74" s="1403"/>
      <c r="S74" s="86"/>
    </row>
    <row r="75" spans="1:19" ht="15.6">
      <c r="A75" s="102"/>
      <c r="B75" s="102"/>
      <c r="C75" s="78"/>
      <c r="D75" s="964">
        <v>2</v>
      </c>
      <c r="E75" s="1402" t="s">
        <v>540</v>
      </c>
      <c r="F75" s="1403"/>
      <c r="G75" s="1402" t="s">
        <v>1860</v>
      </c>
      <c r="H75" s="1403"/>
      <c r="I75" s="1402" t="s">
        <v>2113</v>
      </c>
      <c r="J75" s="1403"/>
      <c r="K75" s="1402" t="s">
        <v>783</v>
      </c>
      <c r="L75" s="1403"/>
      <c r="M75" s="1402" t="s">
        <v>796</v>
      </c>
      <c r="N75" s="1403"/>
      <c r="O75" s="1402" t="s">
        <v>1339</v>
      </c>
      <c r="P75" s="1403"/>
      <c r="Q75" s="1402" t="s">
        <v>1111</v>
      </c>
      <c r="R75" s="1403"/>
      <c r="S75" s="86"/>
    </row>
    <row r="76" spans="1:19" ht="15.6">
      <c r="A76" s="102"/>
      <c r="B76" s="102"/>
      <c r="C76" s="78"/>
      <c r="D76" s="964">
        <v>3</v>
      </c>
      <c r="E76" s="1402" t="s">
        <v>541</v>
      </c>
      <c r="F76" s="1403"/>
      <c r="G76" s="1402" t="s">
        <v>1861</v>
      </c>
      <c r="H76" s="1403"/>
      <c r="I76" s="1402" t="s">
        <v>2114</v>
      </c>
      <c r="J76" s="1403"/>
      <c r="K76" s="1402" t="s">
        <v>784</v>
      </c>
      <c r="L76" s="1403"/>
      <c r="M76" s="1402" t="s">
        <v>797</v>
      </c>
      <c r="N76" s="1403"/>
      <c r="O76" s="1402" t="s">
        <v>1340</v>
      </c>
      <c r="P76" s="1403"/>
      <c r="Q76" s="1402" t="s">
        <v>1112</v>
      </c>
      <c r="R76" s="1403"/>
      <c r="S76" s="86"/>
    </row>
    <row r="77" spans="1:19" ht="15.6">
      <c r="A77" s="102"/>
      <c r="B77" s="102"/>
      <c r="C77" s="78"/>
      <c r="D77" s="964">
        <v>4</v>
      </c>
      <c r="E77" s="1402" t="s">
        <v>542</v>
      </c>
      <c r="F77" s="1403"/>
      <c r="G77" s="1402" t="s">
        <v>1862</v>
      </c>
      <c r="H77" s="1403"/>
      <c r="I77" s="1402" t="s">
        <v>2115</v>
      </c>
      <c r="J77" s="1403"/>
      <c r="K77" s="1402" t="s">
        <v>785</v>
      </c>
      <c r="L77" s="1403"/>
      <c r="M77" s="1402" t="s">
        <v>798</v>
      </c>
      <c r="N77" s="1403"/>
      <c r="O77" s="1402" t="s">
        <v>1341</v>
      </c>
      <c r="P77" s="1403"/>
      <c r="Q77" s="1402" t="s">
        <v>2037</v>
      </c>
      <c r="R77" s="1403"/>
      <c r="S77" s="86"/>
    </row>
    <row r="78" spans="1:19" ht="15.6">
      <c r="A78" s="102"/>
      <c r="B78" s="102"/>
      <c r="C78" s="78"/>
      <c r="D78" s="964">
        <v>5</v>
      </c>
      <c r="E78" s="1402" t="s">
        <v>543</v>
      </c>
      <c r="F78" s="1403"/>
      <c r="G78" s="1402" t="s">
        <v>1863</v>
      </c>
      <c r="H78" s="1403"/>
      <c r="I78" s="1402" t="s">
        <v>2116</v>
      </c>
      <c r="J78" s="1403"/>
      <c r="K78" s="1402" t="s">
        <v>786</v>
      </c>
      <c r="L78" s="1403"/>
      <c r="M78" s="1402" t="s">
        <v>799</v>
      </c>
      <c r="N78" s="1403"/>
      <c r="O78" s="1402" t="s">
        <v>1342</v>
      </c>
      <c r="P78" s="1403"/>
      <c r="Q78" s="1402" t="s">
        <v>2038</v>
      </c>
      <c r="R78" s="1403"/>
      <c r="S78" s="86"/>
    </row>
    <row r="79" spans="1:19" ht="15.6">
      <c r="A79" s="102"/>
      <c r="B79" s="102"/>
      <c r="C79" s="78"/>
      <c r="D79" s="964">
        <v>6</v>
      </c>
      <c r="E79" s="1402" t="s">
        <v>544</v>
      </c>
      <c r="F79" s="1403"/>
      <c r="G79" s="1402" t="s">
        <v>1864</v>
      </c>
      <c r="H79" s="1403"/>
      <c r="I79" s="1402" t="s">
        <v>2117</v>
      </c>
      <c r="J79" s="1403"/>
      <c r="K79" s="1402" t="s">
        <v>787</v>
      </c>
      <c r="L79" s="1403"/>
      <c r="M79" s="1402" t="s">
        <v>682</v>
      </c>
      <c r="N79" s="1403"/>
      <c r="O79" s="1402" t="s">
        <v>1343</v>
      </c>
      <c r="P79" s="1403"/>
      <c r="Q79" s="1402" t="s">
        <v>2039</v>
      </c>
      <c r="R79" s="1403"/>
      <c r="S79" s="86"/>
    </row>
    <row r="80" spans="1:19" ht="15.6">
      <c r="A80" s="102"/>
      <c r="B80" s="102"/>
      <c r="C80" s="78"/>
      <c r="D80" s="964">
        <v>7</v>
      </c>
      <c r="E80" s="1402" t="s">
        <v>545</v>
      </c>
      <c r="F80" s="1403"/>
      <c r="G80" s="1402" t="s">
        <v>1865</v>
      </c>
      <c r="H80" s="1403"/>
      <c r="I80" s="1402" t="s">
        <v>2118</v>
      </c>
      <c r="J80" s="1403"/>
      <c r="K80" s="1402" t="s">
        <v>788</v>
      </c>
      <c r="L80" s="1403"/>
      <c r="M80" s="1402" t="s">
        <v>683</v>
      </c>
      <c r="N80" s="1403"/>
      <c r="O80" s="1402" t="s">
        <v>256</v>
      </c>
      <c r="P80" s="1403"/>
      <c r="Q80" s="1402" t="s">
        <v>2040</v>
      </c>
      <c r="R80" s="1403"/>
      <c r="S80" s="86"/>
    </row>
    <row r="81" spans="1:19" ht="15.6">
      <c r="A81" s="102"/>
      <c r="B81" s="102"/>
      <c r="C81" s="78"/>
      <c r="D81" s="964">
        <v>8</v>
      </c>
      <c r="E81" s="1402" t="s">
        <v>546</v>
      </c>
      <c r="F81" s="1403"/>
      <c r="G81" s="1402" t="s">
        <v>1866</v>
      </c>
      <c r="H81" s="1403"/>
      <c r="I81" s="1402" t="s">
        <v>1238</v>
      </c>
      <c r="J81" s="1403"/>
      <c r="K81" s="1402" t="s">
        <v>789</v>
      </c>
      <c r="L81" s="1403"/>
      <c r="M81" s="1402" t="s">
        <v>684</v>
      </c>
      <c r="N81" s="1403"/>
      <c r="O81" s="1402" t="s">
        <v>257</v>
      </c>
      <c r="P81" s="1403"/>
      <c r="Q81" s="1402" t="s">
        <v>1144</v>
      </c>
      <c r="R81" s="1403"/>
      <c r="S81" s="86"/>
    </row>
    <row r="82" spans="1:19" ht="15.6">
      <c r="A82" s="102"/>
      <c r="B82" s="102"/>
      <c r="C82" s="78"/>
      <c r="D82" s="964">
        <v>9</v>
      </c>
      <c r="E82" s="1402" t="s">
        <v>547</v>
      </c>
      <c r="F82" s="1403"/>
      <c r="G82" s="1402" t="s">
        <v>1867</v>
      </c>
      <c r="H82" s="1403"/>
      <c r="I82" s="1402" t="s">
        <v>1239</v>
      </c>
      <c r="J82" s="1403"/>
      <c r="K82" s="1402" t="s">
        <v>790</v>
      </c>
      <c r="L82" s="1403"/>
      <c r="M82" s="1402" t="s">
        <v>685</v>
      </c>
      <c r="N82" s="1403"/>
      <c r="O82" s="1402" t="s">
        <v>258</v>
      </c>
      <c r="P82" s="1403"/>
      <c r="Q82" s="1402" t="s">
        <v>1145</v>
      </c>
      <c r="R82" s="1403"/>
      <c r="S82" s="86"/>
    </row>
    <row r="83" spans="1:19" ht="15.6">
      <c r="A83" s="102"/>
      <c r="B83" s="102"/>
      <c r="C83" s="78"/>
      <c r="D83" s="964">
        <v>10</v>
      </c>
      <c r="E83" s="1402" t="s">
        <v>1855</v>
      </c>
      <c r="F83" s="1403"/>
      <c r="G83" s="1402" t="s">
        <v>1868</v>
      </c>
      <c r="H83" s="1403"/>
      <c r="I83" s="1402" t="s">
        <v>778</v>
      </c>
      <c r="J83" s="1403"/>
      <c r="K83" s="1402" t="s">
        <v>791</v>
      </c>
      <c r="L83" s="1403"/>
      <c r="M83" s="1402" t="s">
        <v>686</v>
      </c>
      <c r="N83" s="1403"/>
      <c r="O83" s="1402" t="s">
        <v>259</v>
      </c>
      <c r="P83" s="1403"/>
      <c r="Q83" s="1402" t="s">
        <v>1180</v>
      </c>
      <c r="R83" s="1403"/>
      <c r="S83" s="86"/>
    </row>
    <row r="84" spans="1:19" ht="15.6">
      <c r="A84" s="102"/>
      <c r="B84" s="102"/>
      <c r="C84" s="78"/>
      <c r="D84" s="964">
        <v>11</v>
      </c>
      <c r="E84" s="1402" t="s">
        <v>1856</v>
      </c>
      <c r="F84" s="1403"/>
      <c r="G84" s="1402" t="s">
        <v>1869</v>
      </c>
      <c r="H84" s="1403"/>
      <c r="I84" s="1402" t="s">
        <v>779</v>
      </c>
      <c r="J84" s="1403"/>
      <c r="K84" s="1402" t="s">
        <v>792</v>
      </c>
      <c r="L84" s="1403"/>
      <c r="M84" s="1402" t="s">
        <v>687</v>
      </c>
      <c r="N84" s="1403"/>
      <c r="O84" s="1402" t="s">
        <v>1107</v>
      </c>
      <c r="P84" s="1403"/>
      <c r="Q84" s="1402" t="s">
        <v>1181</v>
      </c>
      <c r="R84" s="1403"/>
      <c r="S84" s="86"/>
    </row>
    <row r="85" spans="1:19" ht="15.6">
      <c r="A85" s="102"/>
      <c r="B85" s="102"/>
      <c r="C85" s="78"/>
      <c r="D85" s="964">
        <v>12</v>
      </c>
      <c r="E85" s="1402" t="s">
        <v>1857</v>
      </c>
      <c r="F85" s="1403"/>
      <c r="G85" s="1402" t="s">
        <v>2110</v>
      </c>
      <c r="H85" s="1403"/>
      <c r="I85" s="1402" t="s">
        <v>780</v>
      </c>
      <c r="J85" s="1403"/>
      <c r="K85" s="1402" t="s">
        <v>793</v>
      </c>
      <c r="L85" s="1403"/>
      <c r="M85" s="1402" t="s">
        <v>688</v>
      </c>
      <c r="N85" s="1403"/>
      <c r="O85" s="1402" t="s">
        <v>1108</v>
      </c>
      <c r="P85" s="1403"/>
      <c r="Q85" s="1402" t="s">
        <v>1182</v>
      </c>
      <c r="R85" s="1403"/>
      <c r="S85" s="86"/>
    </row>
    <row r="86" spans="1:19" ht="15.6">
      <c r="A86" s="102"/>
      <c r="B86" s="102"/>
      <c r="C86" s="78"/>
      <c r="D86" s="963" t="s">
        <v>661</v>
      </c>
      <c r="E86" s="1402"/>
      <c r="F86" s="1403"/>
      <c r="G86" s="1402"/>
      <c r="H86" s="1403"/>
      <c r="I86" s="1402"/>
      <c r="J86" s="1403"/>
      <c r="K86" s="1402"/>
      <c r="L86" s="1403"/>
      <c r="M86" s="1402"/>
      <c r="N86" s="1403"/>
      <c r="O86" s="1402"/>
      <c r="P86" s="1403"/>
      <c r="Q86" s="1402"/>
      <c r="R86" s="1403"/>
      <c r="S86" s="86"/>
    </row>
    <row r="87" spans="1:19" ht="15.6">
      <c r="A87" s="102"/>
      <c r="B87" s="102"/>
      <c r="C87" s="78"/>
      <c r="D87" s="1404" t="s">
        <v>804</v>
      </c>
      <c r="E87" s="1405"/>
      <c r="F87" s="1406"/>
      <c r="G87" s="1405"/>
      <c r="H87" s="1406"/>
      <c r="I87" s="1406"/>
      <c r="J87" s="1406"/>
      <c r="K87" s="1406"/>
      <c r="L87" s="1406"/>
      <c r="M87" s="1406"/>
      <c r="N87" s="1406"/>
      <c r="O87" s="1406"/>
      <c r="P87" s="1407"/>
      <c r="Q87" s="1402" t="s">
        <v>1183</v>
      </c>
      <c r="R87" s="1403"/>
      <c r="S87" s="86"/>
    </row>
    <row r="88" spans="1:19" ht="15.6">
      <c r="A88" s="102"/>
      <c r="B88" s="28" t="s">
        <v>2210</v>
      </c>
      <c r="C88" s="78"/>
      <c r="D88" s="78"/>
      <c r="E88" s="78"/>
      <c r="F88" s="78"/>
      <c r="G88" s="78"/>
      <c r="H88" s="78"/>
      <c r="I88" s="78"/>
      <c r="J88" s="78"/>
      <c r="K88" s="78"/>
      <c r="L88" s="78"/>
      <c r="M88" s="78"/>
      <c r="N88" s="78"/>
      <c r="O88" s="78"/>
      <c r="P88" s="78"/>
      <c r="Q88" s="1402" t="s">
        <v>1000</v>
      </c>
      <c r="R88" s="1408">
        <f>SUM(R73:R87)+SUM(F73:F86)+SUM(J73:J86)+SUM(L73:L86)+SUM(N73:N86)+SUM(P73:P86)+SUM(H73:H86)</f>
        <v>0</v>
      </c>
      <c r="S88" s="86"/>
    </row>
    <row r="89" spans="1:19" ht="15.6">
      <c r="A89" s="102"/>
      <c r="B89" s="102"/>
      <c r="C89" s="78"/>
      <c r="D89" s="78"/>
      <c r="E89" s="78"/>
      <c r="F89" s="1028"/>
      <c r="G89" s="1028"/>
      <c r="H89" s="78"/>
      <c r="I89" s="78"/>
      <c r="J89" s="78"/>
      <c r="K89" s="78"/>
      <c r="L89" s="1349"/>
      <c r="M89" s="1349"/>
      <c r="N89" s="1385"/>
      <c r="O89" s="1385"/>
      <c r="P89" s="78"/>
      <c r="Q89" s="78"/>
      <c r="R89" s="78"/>
      <c r="S89" s="86"/>
    </row>
    <row r="90" spans="1:19" ht="15.6">
      <c r="A90" s="102">
        <v>7.3</v>
      </c>
      <c r="B90" s="102" t="s">
        <v>2493</v>
      </c>
      <c r="C90" s="78"/>
      <c r="D90" s="78"/>
      <c r="E90" s="78"/>
      <c r="F90" s="1028"/>
      <c r="G90" s="1028"/>
      <c r="H90" s="78"/>
      <c r="I90" s="78"/>
      <c r="J90" s="78"/>
      <c r="K90" s="78"/>
      <c r="L90" s="1349"/>
      <c r="M90" s="1349"/>
      <c r="N90" s="1385"/>
      <c r="O90" s="1385"/>
      <c r="P90" s="78"/>
      <c r="Q90" s="78"/>
      <c r="R90" s="78"/>
      <c r="S90" s="86"/>
    </row>
    <row r="91" spans="1:19" ht="45.6">
      <c r="A91" s="78"/>
      <c r="B91" s="102"/>
      <c r="C91" s="78"/>
      <c r="D91" s="1398" t="s">
        <v>1481</v>
      </c>
      <c r="E91" s="1398"/>
      <c r="F91" s="1399" t="s">
        <v>1482</v>
      </c>
      <c r="G91" s="1399"/>
      <c r="H91" s="1338" t="s">
        <v>1483</v>
      </c>
      <c r="I91" s="1338"/>
      <c r="J91" s="1338" t="s">
        <v>1484</v>
      </c>
      <c r="K91" s="1338"/>
      <c r="L91" s="1400" t="s">
        <v>1485</v>
      </c>
      <c r="M91" s="1400"/>
      <c r="N91" s="1401" t="s">
        <v>1486</v>
      </c>
      <c r="O91" s="1401"/>
      <c r="P91" s="1338" t="s">
        <v>1487</v>
      </c>
      <c r="Q91" s="1338"/>
      <c r="R91" s="1338" t="s">
        <v>1488</v>
      </c>
      <c r="S91" s="86">
        <f>A90</f>
        <v>7.3</v>
      </c>
    </row>
    <row r="92" spans="1:19" ht="15.6">
      <c r="A92" s="102"/>
      <c r="B92" s="102"/>
      <c r="C92" s="78"/>
      <c r="D92" s="964" t="s">
        <v>1489</v>
      </c>
      <c r="E92" s="1338"/>
      <c r="F92" s="1417">
        <v>0.58250000000000002</v>
      </c>
      <c r="G92" s="1417"/>
      <c r="H92" s="1418">
        <f t="shared" ref="H92:H102" si="7">+F92</f>
        <v>0.58250000000000002</v>
      </c>
      <c r="I92" s="1418"/>
      <c r="J92" s="1418">
        <f t="shared" ref="J92:J102" si="8">+H92</f>
        <v>0.58250000000000002</v>
      </c>
      <c r="K92" s="1418"/>
      <c r="L92" s="1417">
        <v>0.61780000000000002</v>
      </c>
      <c r="M92" s="1417"/>
      <c r="N92" s="1417">
        <v>0.64780000000000004</v>
      </c>
      <c r="O92" s="1417"/>
      <c r="P92" s="1418">
        <v>0.70340000000000003</v>
      </c>
      <c r="Q92" s="1418"/>
      <c r="R92" s="1418">
        <v>0.74270000000000003</v>
      </c>
      <c r="S92" s="86"/>
    </row>
    <row r="93" spans="1:19" ht="15.6">
      <c r="A93" s="102"/>
      <c r="B93" s="102"/>
      <c r="C93" s="78"/>
      <c r="D93" s="964">
        <v>1</v>
      </c>
      <c r="E93" s="967"/>
      <c r="F93" s="1417">
        <v>0.61850000000000005</v>
      </c>
      <c r="G93" s="1417"/>
      <c r="H93" s="1418">
        <f t="shared" si="7"/>
        <v>0.61850000000000005</v>
      </c>
      <c r="I93" s="1418"/>
      <c r="J93" s="1418">
        <f t="shared" si="8"/>
        <v>0.61850000000000005</v>
      </c>
      <c r="K93" s="1418"/>
      <c r="L93" s="1417">
        <v>0.65569999999999995</v>
      </c>
      <c r="M93" s="1417"/>
      <c r="N93" s="1417">
        <v>0.68820000000000003</v>
      </c>
      <c r="O93" s="1417"/>
      <c r="P93" s="1418">
        <v>0.74870000000000003</v>
      </c>
      <c r="Q93" s="1418"/>
      <c r="R93" s="1418">
        <v>0.78979999999999995</v>
      </c>
      <c r="S93" s="86"/>
    </row>
    <row r="94" spans="1:19" ht="15.6">
      <c r="A94" s="102"/>
      <c r="B94" s="102"/>
      <c r="C94" s="78"/>
      <c r="D94" s="964">
        <v>2</v>
      </c>
      <c r="E94" s="967"/>
      <c r="F94" s="1417">
        <v>0.65620000000000001</v>
      </c>
      <c r="G94" s="1417"/>
      <c r="H94" s="1418">
        <f t="shared" si="7"/>
        <v>0.65620000000000001</v>
      </c>
      <c r="I94" s="1418"/>
      <c r="J94" s="1418">
        <f t="shared" si="8"/>
        <v>0.65620000000000001</v>
      </c>
      <c r="K94" s="1418"/>
      <c r="L94" s="1417">
        <v>0.69579999999999997</v>
      </c>
      <c r="M94" s="1417"/>
      <c r="N94" s="1417">
        <v>0.73080000000000001</v>
      </c>
      <c r="O94" s="1417"/>
      <c r="P94" s="1418">
        <v>0.79600000000000004</v>
      </c>
      <c r="Q94" s="1418"/>
      <c r="R94" s="1418">
        <v>0.8397</v>
      </c>
      <c r="S94" s="86"/>
    </row>
    <row r="95" spans="1:19" ht="15.6">
      <c r="A95" s="102"/>
      <c r="B95" s="102"/>
      <c r="C95" s="78"/>
      <c r="D95" s="964">
        <v>3</v>
      </c>
      <c r="E95" s="967"/>
      <c r="F95" s="1417">
        <v>0.69410000000000005</v>
      </c>
      <c r="G95" s="1417"/>
      <c r="H95" s="1418">
        <f t="shared" si="7"/>
        <v>0.69410000000000005</v>
      </c>
      <c r="I95" s="1418"/>
      <c r="J95" s="1418">
        <f t="shared" si="8"/>
        <v>0.69410000000000005</v>
      </c>
      <c r="K95" s="1418"/>
      <c r="L95" s="1417">
        <v>0.7359</v>
      </c>
      <c r="M95" s="1417"/>
      <c r="N95" s="1417">
        <v>0.77290000000000003</v>
      </c>
      <c r="O95" s="1417"/>
      <c r="P95" s="1418">
        <v>0.84330000000000005</v>
      </c>
      <c r="Q95" s="1418"/>
      <c r="R95" s="1418">
        <v>0.88970000000000005</v>
      </c>
      <c r="S95" s="86"/>
    </row>
    <row r="96" spans="1:19" ht="15.6">
      <c r="A96" s="102"/>
      <c r="B96" s="102"/>
      <c r="C96" s="78"/>
      <c r="D96" s="964">
        <v>4</v>
      </c>
      <c r="E96" s="967"/>
      <c r="F96" s="1417">
        <v>0.73350000000000004</v>
      </c>
      <c r="G96" s="1417"/>
      <c r="H96" s="1418">
        <f t="shared" si="7"/>
        <v>0.73350000000000004</v>
      </c>
      <c r="I96" s="1418"/>
      <c r="J96" s="1418">
        <f t="shared" si="8"/>
        <v>0.73350000000000004</v>
      </c>
      <c r="K96" s="1418"/>
      <c r="L96" s="1417">
        <v>0.7772</v>
      </c>
      <c r="M96" s="1417"/>
      <c r="N96" s="1417">
        <v>0.8165</v>
      </c>
      <c r="O96" s="1417"/>
      <c r="P96" s="1418">
        <v>0.89159999999999995</v>
      </c>
      <c r="Q96" s="1418"/>
      <c r="R96" s="1418">
        <v>0.94179999999999997</v>
      </c>
      <c r="S96" s="86"/>
    </row>
    <row r="97" spans="1:19" ht="15.6">
      <c r="A97" s="102"/>
      <c r="B97" s="102"/>
      <c r="C97" s="78"/>
      <c r="D97" s="964">
        <v>5</v>
      </c>
      <c r="E97" s="967"/>
      <c r="F97" s="1417">
        <v>0.77249999999999996</v>
      </c>
      <c r="G97" s="1417"/>
      <c r="H97" s="1418">
        <f t="shared" si="7"/>
        <v>0.77249999999999996</v>
      </c>
      <c r="I97" s="1418"/>
      <c r="J97" s="1418">
        <f t="shared" si="8"/>
        <v>0.77249999999999996</v>
      </c>
      <c r="K97" s="1418"/>
      <c r="L97" s="1417">
        <v>0.81850000000000001</v>
      </c>
      <c r="M97" s="1417"/>
      <c r="N97" s="1417">
        <v>0.86</v>
      </c>
      <c r="O97" s="1417"/>
      <c r="P97" s="1418">
        <v>0.93979999999999997</v>
      </c>
      <c r="Q97" s="1418"/>
      <c r="R97" s="1418">
        <v>0.99319999999999997</v>
      </c>
      <c r="S97" s="86"/>
    </row>
    <row r="98" spans="1:19" ht="15.6">
      <c r="A98" s="102"/>
      <c r="B98" s="102"/>
      <c r="C98" s="78"/>
      <c r="D98" s="964">
        <v>6</v>
      </c>
      <c r="E98" s="967"/>
      <c r="F98" s="1417">
        <v>0.81040000000000001</v>
      </c>
      <c r="G98" s="1417"/>
      <c r="H98" s="1418">
        <f t="shared" si="7"/>
        <v>0.81040000000000001</v>
      </c>
      <c r="I98" s="1418"/>
      <c r="J98" s="1418">
        <f t="shared" si="8"/>
        <v>0.81040000000000001</v>
      </c>
      <c r="K98" s="1418"/>
      <c r="L98" s="1417">
        <v>0.8599</v>
      </c>
      <c r="M98" s="1417"/>
      <c r="N98" s="1417">
        <v>0.90349999999999997</v>
      </c>
      <c r="O98" s="1417"/>
      <c r="P98" s="1418">
        <v>0.98809999999999998</v>
      </c>
      <c r="Q98" s="1418"/>
      <c r="R98" s="1418">
        <v>1.0452999999999999</v>
      </c>
      <c r="S98" s="86"/>
    </row>
    <row r="99" spans="1:19" ht="15.6">
      <c r="A99" s="102"/>
      <c r="B99" s="102"/>
      <c r="C99" s="78"/>
      <c r="D99" s="964">
        <v>7</v>
      </c>
      <c r="E99" s="967"/>
      <c r="F99" s="1417">
        <v>0.85019999999999996</v>
      </c>
      <c r="G99" s="1417"/>
      <c r="H99" s="1418">
        <f t="shared" si="7"/>
        <v>0.85019999999999996</v>
      </c>
      <c r="I99" s="1418"/>
      <c r="J99" s="1418">
        <f t="shared" si="8"/>
        <v>0.85019999999999996</v>
      </c>
      <c r="K99" s="1418"/>
      <c r="L99" s="1417">
        <v>0.90129999999999999</v>
      </c>
      <c r="M99" s="1417"/>
      <c r="N99" s="1417">
        <v>0.94750000000000001</v>
      </c>
      <c r="O99" s="1417"/>
      <c r="P99" s="1418">
        <v>1.0367</v>
      </c>
      <c r="Q99" s="1418"/>
      <c r="R99" s="1418">
        <v>1.0972999999999999</v>
      </c>
      <c r="S99" s="86"/>
    </row>
    <row r="100" spans="1:19" ht="15.6">
      <c r="A100" s="102"/>
      <c r="B100" s="102"/>
      <c r="C100" s="78"/>
      <c r="D100" s="964">
        <v>8</v>
      </c>
      <c r="E100" s="967"/>
      <c r="F100" s="1417">
        <v>0.89080000000000004</v>
      </c>
      <c r="G100" s="1417"/>
      <c r="H100" s="1418">
        <f t="shared" si="7"/>
        <v>0.89080000000000004</v>
      </c>
      <c r="I100" s="1418"/>
      <c r="J100" s="1418">
        <f t="shared" si="8"/>
        <v>0.89080000000000004</v>
      </c>
      <c r="K100" s="1418"/>
      <c r="L100" s="1417">
        <v>0.94350000000000001</v>
      </c>
      <c r="M100" s="1417"/>
      <c r="N100" s="1417">
        <v>0.9919</v>
      </c>
      <c r="O100" s="1417"/>
      <c r="P100" s="1418">
        <v>1.0855999999999999</v>
      </c>
      <c r="Q100" s="1418"/>
      <c r="R100" s="1418">
        <v>1.1499999999999999</v>
      </c>
      <c r="S100" s="86"/>
    </row>
    <row r="101" spans="1:19" ht="15.6">
      <c r="A101" s="102"/>
      <c r="B101" s="102"/>
      <c r="C101" s="78"/>
      <c r="D101" s="964">
        <v>9</v>
      </c>
      <c r="E101" s="967"/>
      <c r="F101" s="1417">
        <v>0.93149999999999999</v>
      </c>
      <c r="G101" s="1417"/>
      <c r="H101" s="1418">
        <f t="shared" si="7"/>
        <v>0.93149999999999999</v>
      </c>
      <c r="I101" s="1418"/>
      <c r="J101" s="1418">
        <f t="shared" si="8"/>
        <v>0.93149999999999999</v>
      </c>
      <c r="K101" s="1418"/>
      <c r="L101" s="1417">
        <v>0.98560000000000003</v>
      </c>
      <c r="M101" s="1417"/>
      <c r="N101" s="1417">
        <v>1.0356000000000001</v>
      </c>
      <c r="O101" s="1417"/>
      <c r="P101" s="1418">
        <v>1.1344000000000001</v>
      </c>
      <c r="Q101" s="1418"/>
      <c r="R101" s="1418">
        <v>1.2024999999999999</v>
      </c>
      <c r="S101" s="86"/>
    </row>
    <row r="102" spans="1:19" ht="15.6">
      <c r="A102" s="102"/>
      <c r="B102" s="102"/>
      <c r="C102" s="78"/>
      <c r="D102" s="964" t="s">
        <v>1730</v>
      </c>
      <c r="E102" s="1338"/>
      <c r="F102" s="1417">
        <v>1.0186999999999999</v>
      </c>
      <c r="G102" s="1417"/>
      <c r="H102" s="1418">
        <f t="shared" si="7"/>
        <v>1.0186999999999999</v>
      </c>
      <c r="I102" s="1418"/>
      <c r="J102" s="1418">
        <f t="shared" si="8"/>
        <v>1.0186999999999999</v>
      </c>
      <c r="K102" s="1418"/>
      <c r="L102" s="1417">
        <v>1.0438000000000001</v>
      </c>
      <c r="M102" s="1417"/>
      <c r="N102" s="1417">
        <v>1.0999000000000001</v>
      </c>
      <c r="O102" s="1417"/>
      <c r="P102" s="1418">
        <v>1.2165999999999999</v>
      </c>
      <c r="Q102" s="1418"/>
      <c r="R102" s="1418">
        <v>1.2982</v>
      </c>
      <c r="S102" s="86"/>
    </row>
    <row r="103" spans="1:19" ht="15.6">
      <c r="A103" s="102"/>
      <c r="B103" s="102"/>
      <c r="C103" s="78"/>
      <c r="D103" s="199"/>
      <c r="E103" s="199"/>
      <c r="F103" s="1419"/>
      <c r="G103" s="1419"/>
      <c r="H103" s="1420"/>
      <c r="I103" s="1420"/>
      <c r="J103" s="1420"/>
      <c r="K103" s="1420"/>
      <c r="L103" s="1419"/>
      <c r="M103" s="1419"/>
      <c r="N103" s="1419"/>
      <c r="O103" s="1419"/>
      <c r="P103" s="1420"/>
      <c r="Q103" s="1420"/>
      <c r="R103" s="1420"/>
      <c r="S103" s="86"/>
    </row>
    <row r="104" spans="1:19" ht="15.6">
      <c r="A104" s="1267">
        <v>7.4</v>
      </c>
      <c r="B104" s="28" t="s">
        <v>140</v>
      </c>
      <c r="C104" s="78"/>
      <c r="D104" s="199"/>
      <c r="E104" s="199"/>
      <c r="F104" s="1421"/>
      <c r="G104" s="1421"/>
      <c r="H104" s="1421"/>
      <c r="I104" s="1421"/>
      <c r="J104" s="1421"/>
      <c r="K104" s="1421"/>
      <c r="L104" s="1421"/>
      <c r="M104" s="1421"/>
      <c r="N104" s="1421"/>
      <c r="O104" s="1421"/>
      <c r="P104" s="1421"/>
      <c r="Q104" s="1421"/>
      <c r="R104" s="1421"/>
      <c r="S104" s="86">
        <v>7.4</v>
      </c>
    </row>
    <row r="105" spans="1:19" ht="45.6">
      <c r="A105" s="102"/>
      <c r="B105" s="102"/>
      <c r="C105" s="78"/>
      <c r="D105" s="1398" t="s">
        <v>1481</v>
      </c>
      <c r="E105" s="1398"/>
      <c r="F105" s="1399" t="s">
        <v>1482</v>
      </c>
      <c r="G105" s="1399"/>
      <c r="H105" s="1338" t="s">
        <v>1483</v>
      </c>
      <c r="I105" s="1338"/>
      <c r="J105" s="1338" t="s">
        <v>1484</v>
      </c>
      <c r="K105" s="1338"/>
      <c r="L105" s="1400" t="s">
        <v>1485</v>
      </c>
      <c r="M105" s="1400"/>
      <c r="N105" s="1401" t="s">
        <v>1486</v>
      </c>
      <c r="O105" s="1401"/>
      <c r="P105" s="1338" t="s">
        <v>1487</v>
      </c>
      <c r="Q105" s="1338"/>
      <c r="R105" s="1338" t="s">
        <v>1488</v>
      </c>
      <c r="S105" s="86"/>
    </row>
    <row r="106" spans="1:19" ht="15.6">
      <c r="A106" s="102"/>
      <c r="B106" s="102"/>
      <c r="C106" s="78"/>
      <c r="D106" s="964" t="s">
        <v>1489</v>
      </c>
      <c r="E106" s="1338"/>
      <c r="F106" s="1422">
        <f>ROUND(F32*F92,4)</f>
        <v>0</v>
      </c>
      <c r="G106" s="1422"/>
      <c r="H106" s="1422">
        <f>ROUND(H32*H92,4)</f>
        <v>0</v>
      </c>
      <c r="I106" s="1422"/>
      <c r="J106" s="1422">
        <f>ROUND(J32*J92,4)</f>
        <v>0</v>
      </c>
      <c r="K106" s="1422"/>
      <c r="L106" s="1422">
        <f>ROUND(L32*L92,4)</f>
        <v>0</v>
      </c>
      <c r="M106" s="1422"/>
      <c r="N106" s="1422">
        <f>ROUND(N32*N92,4)</f>
        <v>0</v>
      </c>
      <c r="O106" s="1422"/>
      <c r="P106" s="1422">
        <f>ROUND(P32*P92,4)</f>
        <v>0</v>
      </c>
      <c r="Q106" s="1422"/>
      <c r="R106" s="1422">
        <f t="shared" ref="R106:R115" si="9">ROUND(R32*R92,4)</f>
        <v>0</v>
      </c>
      <c r="S106" s="86"/>
    </row>
    <row r="107" spans="1:19" ht="15.6">
      <c r="A107" s="102"/>
      <c r="B107" s="102"/>
      <c r="C107" s="78"/>
      <c r="D107" s="964">
        <v>1</v>
      </c>
      <c r="E107" s="967"/>
      <c r="F107" s="1422">
        <f t="shared" ref="F107:P115" si="10">ROUND(F33*F93,4)</f>
        <v>0</v>
      </c>
      <c r="G107" s="1422"/>
      <c r="H107" s="1422">
        <f t="shared" si="10"/>
        <v>0</v>
      </c>
      <c r="I107" s="1422"/>
      <c r="J107" s="1422">
        <f t="shared" si="10"/>
        <v>0</v>
      </c>
      <c r="K107" s="1422"/>
      <c r="L107" s="1422">
        <f t="shared" si="10"/>
        <v>0</v>
      </c>
      <c r="M107" s="1422"/>
      <c r="N107" s="1422">
        <f t="shared" si="10"/>
        <v>0</v>
      </c>
      <c r="O107" s="1422"/>
      <c r="P107" s="1422">
        <f t="shared" si="10"/>
        <v>0</v>
      </c>
      <c r="Q107" s="1422"/>
      <c r="R107" s="1422">
        <f t="shared" si="9"/>
        <v>0</v>
      </c>
      <c r="S107" s="86"/>
    </row>
    <row r="108" spans="1:19" ht="15.6">
      <c r="A108" s="102"/>
      <c r="B108" s="102"/>
      <c r="C108" s="78"/>
      <c r="D108" s="964">
        <v>2</v>
      </c>
      <c r="E108" s="967"/>
      <c r="F108" s="1422">
        <f t="shared" si="10"/>
        <v>0</v>
      </c>
      <c r="G108" s="1422"/>
      <c r="H108" s="1422">
        <f t="shared" si="10"/>
        <v>0</v>
      </c>
      <c r="I108" s="1422"/>
      <c r="J108" s="1422">
        <f t="shared" si="10"/>
        <v>0</v>
      </c>
      <c r="K108" s="1422"/>
      <c r="L108" s="1422">
        <f t="shared" si="10"/>
        <v>0</v>
      </c>
      <c r="M108" s="1422"/>
      <c r="N108" s="1422">
        <f t="shared" si="10"/>
        <v>0</v>
      </c>
      <c r="O108" s="1422"/>
      <c r="P108" s="1422">
        <f t="shared" si="10"/>
        <v>0</v>
      </c>
      <c r="Q108" s="1422"/>
      <c r="R108" s="1422">
        <f t="shared" si="9"/>
        <v>0</v>
      </c>
      <c r="S108" s="86"/>
    </row>
    <row r="109" spans="1:19" ht="15.6">
      <c r="A109" s="102"/>
      <c r="B109" s="102"/>
      <c r="C109" s="78"/>
      <c r="D109" s="964">
        <v>3</v>
      </c>
      <c r="E109" s="967"/>
      <c r="F109" s="1422">
        <f t="shared" si="10"/>
        <v>0</v>
      </c>
      <c r="G109" s="1422"/>
      <c r="H109" s="1422">
        <f t="shared" si="10"/>
        <v>0</v>
      </c>
      <c r="I109" s="1422"/>
      <c r="J109" s="1422">
        <f t="shared" si="10"/>
        <v>0</v>
      </c>
      <c r="K109" s="1422"/>
      <c r="L109" s="1422">
        <f t="shared" si="10"/>
        <v>0</v>
      </c>
      <c r="M109" s="1422"/>
      <c r="N109" s="1422">
        <f t="shared" si="10"/>
        <v>0</v>
      </c>
      <c r="O109" s="1422"/>
      <c r="P109" s="1422">
        <f t="shared" si="10"/>
        <v>0</v>
      </c>
      <c r="Q109" s="1422"/>
      <c r="R109" s="1422">
        <f t="shared" si="9"/>
        <v>0</v>
      </c>
      <c r="S109" s="86"/>
    </row>
    <row r="110" spans="1:19" ht="15.6">
      <c r="A110" s="102"/>
      <c r="B110" s="102"/>
      <c r="C110" s="78"/>
      <c r="D110" s="964">
        <v>4</v>
      </c>
      <c r="E110" s="967"/>
      <c r="F110" s="1422">
        <f t="shared" si="10"/>
        <v>0</v>
      </c>
      <c r="G110" s="1422"/>
      <c r="H110" s="1422">
        <f t="shared" si="10"/>
        <v>0</v>
      </c>
      <c r="I110" s="1422"/>
      <c r="J110" s="1422">
        <f t="shared" si="10"/>
        <v>0</v>
      </c>
      <c r="K110" s="1422"/>
      <c r="L110" s="1422">
        <f t="shared" si="10"/>
        <v>0</v>
      </c>
      <c r="M110" s="1422"/>
      <c r="N110" s="1422">
        <f t="shared" si="10"/>
        <v>0</v>
      </c>
      <c r="O110" s="1422"/>
      <c r="P110" s="1422">
        <f t="shared" si="10"/>
        <v>0</v>
      </c>
      <c r="Q110" s="1422"/>
      <c r="R110" s="1422">
        <f t="shared" si="9"/>
        <v>0</v>
      </c>
      <c r="S110" s="86"/>
    </row>
    <row r="111" spans="1:19" ht="15.6">
      <c r="A111" s="102"/>
      <c r="B111" s="102"/>
      <c r="C111" s="78"/>
      <c r="D111" s="964">
        <v>5</v>
      </c>
      <c r="E111" s="967"/>
      <c r="F111" s="1422">
        <f t="shared" si="10"/>
        <v>0</v>
      </c>
      <c r="G111" s="1422"/>
      <c r="H111" s="1422">
        <f t="shared" si="10"/>
        <v>0</v>
      </c>
      <c r="I111" s="1422"/>
      <c r="J111" s="1422">
        <f t="shared" si="10"/>
        <v>0</v>
      </c>
      <c r="K111" s="1422"/>
      <c r="L111" s="1422">
        <f t="shared" si="10"/>
        <v>0</v>
      </c>
      <c r="M111" s="1422"/>
      <c r="N111" s="1422">
        <f t="shared" si="10"/>
        <v>0</v>
      </c>
      <c r="O111" s="1422"/>
      <c r="P111" s="1422">
        <f t="shared" si="10"/>
        <v>0</v>
      </c>
      <c r="Q111" s="1422"/>
      <c r="R111" s="1422">
        <f t="shared" si="9"/>
        <v>0</v>
      </c>
      <c r="S111" s="86"/>
    </row>
    <row r="112" spans="1:19" ht="15.6">
      <c r="A112" s="102"/>
      <c r="B112" s="102"/>
      <c r="C112" s="78"/>
      <c r="D112" s="964">
        <v>6</v>
      </c>
      <c r="E112" s="967"/>
      <c r="F112" s="1422">
        <f t="shared" si="10"/>
        <v>0</v>
      </c>
      <c r="G112" s="1422"/>
      <c r="H112" s="1422">
        <f t="shared" si="10"/>
        <v>0</v>
      </c>
      <c r="I112" s="1422"/>
      <c r="J112" s="1422">
        <f t="shared" si="10"/>
        <v>0</v>
      </c>
      <c r="K112" s="1422"/>
      <c r="L112" s="1422">
        <f t="shared" si="10"/>
        <v>0</v>
      </c>
      <c r="M112" s="1422"/>
      <c r="N112" s="1422">
        <f t="shared" si="10"/>
        <v>0</v>
      </c>
      <c r="O112" s="1422"/>
      <c r="P112" s="1422">
        <f t="shared" si="10"/>
        <v>0</v>
      </c>
      <c r="Q112" s="1422"/>
      <c r="R112" s="1422">
        <f t="shared" si="9"/>
        <v>0</v>
      </c>
      <c r="S112" s="86"/>
    </row>
    <row r="113" spans="1:19" ht="15.6">
      <c r="A113" s="102"/>
      <c r="B113" s="102"/>
      <c r="C113" s="78"/>
      <c r="D113" s="964">
        <v>7</v>
      </c>
      <c r="E113" s="967"/>
      <c r="F113" s="1422">
        <f t="shared" si="10"/>
        <v>0</v>
      </c>
      <c r="G113" s="1422"/>
      <c r="H113" s="1422">
        <f t="shared" si="10"/>
        <v>0</v>
      </c>
      <c r="I113" s="1422"/>
      <c r="J113" s="1422">
        <f t="shared" si="10"/>
        <v>0</v>
      </c>
      <c r="K113" s="1422"/>
      <c r="L113" s="1422">
        <f t="shared" si="10"/>
        <v>0</v>
      </c>
      <c r="M113" s="1422"/>
      <c r="N113" s="1422">
        <f t="shared" si="10"/>
        <v>0</v>
      </c>
      <c r="O113" s="1422"/>
      <c r="P113" s="1422">
        <f t="shared" si="10"/>
        <v>0</v>
      </c>
      <c r="Q113" s="1422"/>
      <c r="R113" s="1422">
        <f t="shared" si="9"/>
        <v>0</v>
      </c>
      <c r="S113" s="86"/>
    </row>
    <row r="114" spans="1:19" ht="15.6">
      <c r="A114" s="102"/>
      <c r="B114" s="102"/>
      <c r="C114" s="78"/>
      <c r="D114" s="964">
        <v>8</v>
      </c>
      <c r="E114" s="967"/>
      <c r="F114" s="1422">
        <f t="shared" si="10"/>
        <v>0</v>
      </c>
      <c r="G114" s="1422"/>
      <c r="H114" s="1422">
        <f t="shared" si="10"/>
        <v>0</v>
      </c>
      <c r="I114" s="1422"/>
      <c r="J114" s="1422">
        <f t="shared" si="10"/>
        <v>0</v>
      </c>
      <c r="K114" s="1422"/>
      <c r="L114" s="1422">
        <f t="shared" si="10"/>
        <v>0</v>
      </c>
      <c r="M114" s="1422"/>
      <c r="N114" s="1422">
        <f t="shared" si="10"/>
        <v>0</v>
      </c>
      <c r="O114" s="1422"/>
      <c r="P114" s="1422">
        <f t="shared" si="10"/>
        <v>0</v>
      </c>
      <c r="Q114" s="1422"/>
      <c r="R114" s="1422">
        <f t="shared" si="9"/>
        <v>0</v>
      </c>
      <c r="S114" s="86"/>
    </row>
    <row r="115" spans="1:19" ht="15.6">
      <c r="A115" s="102"/>
      <c r="B115" s="102"/>
      <c r="C115" s="78"/>
      <c r="D115" s="964">
        <v>9</v>
      </c>
      <c r="E115" s="967"/>
      <c r="F115" s="1422">
        <f t="shared" si="10"/>
        <v>0</v>
      </c>
      <c r="G115" s="1422"/>
      <c r="H115" s="1422">
        <f t="shared" si="10"/>
        <v>0</v>
      </c>
      <c r="I115" s="1422"/>
      <c r="J115" s="1422">
        <f t="shared" si="10"/>
        <v>0</v>
      </c>
      <c r="K115" s="1422"/>
      <c r="L115" s="1422">
        <f t="shared" si="10"/>
        <v>0</v>
      </c>
      <c r="M115" s="1422"/>
      <c r="N115" s="1422">
        <f t="shared" si="10"/>
        <v>0</v>
      </c>
      <c r="O115" s="1422"/>
      <c r="P115" s="1422">
        <f t="shared" si="10"/>
        <v>0</v>
      </c>
      <c r="Q115" s="1422"/>
      <c r="R115" s="1422">
        <f t="shared" si="9"/>
        <v>0</v>
      </c>
      <c r="S115" s="86"/>
    </row>
    <row r="116" spans="1:19" ht="15.6">
      <c r="A116" s="102"/>
      <c r="B116" s="102"/>
      <c r="C116" s="78"/>
      <c r="D116" s="964" t="s">
        <v>1730</v>
      </c>
      <c r="E116" s="1338"/>
      <c r="F116" s="1422">
        <f>ROUND(SUM(F42:F45)*F102,4)</f>
        <v>0</v>
      </c>
      <c r="G116" s="1422"/>
      <c r="H116" s="1422">
        <f>ROUND(SUM(H42:H45)*H102,4)</f>
        <v>0</v>
      </c>
      <c r="I116" s="1422"/>
      <c r="J116" s="1422">
        <f>ROUND(SUM(J42:J45)*J102,4)</f>
        <v>0</v>
      </c>
      <c r="K116" s="1422"/>
      <c r="L116" s="1422">
        <f>ROUND(SUM(L42:L45)*L102,4)</f>
        <v>0</v>
      </c>
      <c r="M116" s="1422"/>
      <c r="N116" s="1422">
        <f>ROUND(SUM(N42:N45)*N102,4)</f>
        <v>0</v>
      </c>
      <c r="O116" s="1422"/>
      <c r="P116" s="1422">
        <f>ROUND(SUM(P42:P45)*P102,4)</f>
        <v>0</v>
      </c>
      <c r="Q116" s="1422"/>
      <c r="R116" s="1422">
        <f>ROUND(SUM(R42:R46)*R102,4)</f>
        <v>0</v>
      </c>
      <c r="S116" s="86"/>
    </row>
    <row r="117" spans="1:19" ht="15.6">
      <c r="A117" s="102"/>
      <c r="B117" s="28" t="s">
        <v>1731</v>
      </c>
      <c r="C117" s="78"/>
      <c r="D117" s="78"/>
      <c r="E117" s="78"/>
      <c r="F117" s="78"/>
      <c r="G117" s="78"/>
      <c r="H117" s="78"/>
      <c r="I117" s="78"/>
      <c r="J117" s="78"/>
      <c r="K117" s="78"/>
      <c r="L117" s="78"/>
      <c r="M117" s="78"/>
      <c r="N117" s="78"/>
      <c r="O117" s="78"/>
      <c r="P117" s="78"/>
      <c r="Q117" s="1402" t="s">
        <v>966</v>
      </c>
      <c r="R117" s="1422">
        <f>SUM(R106:R116)+SUM(F106:F116)+SUM(J106:J116)+SUM(L106:L116)+SUM(N106:N116)+SUM(P106:P116)+SUM(H106:H116)</f>
        <v>0</v>
      </c>
      <c r="S117" s="86"/>
    </row>
    <row r="118" spans="1:19" ht="15.6">
      <c r="A118" s="102"/>
      <c r="B118" s="102"/>
      <c r="C118" s="78"/>
      <c r="D118" s="199"/>
      <c r="E118" s="199"/>
      <c r="F118" s="1419"/>
      <c r="G118" s="1419"/>
      <c r="H118" s="1420"/>
      <c r="I118" s="1420"/>
      <c r="J118" s="1420"/>
      <c r="K118" s="1420"/>
      <c r="L118" s="1419"/>
      <c r="M118" s="1419"/>
      <c r="N118" s="1419"/>
      <c r="O118" s="1419"/>
      <c r="P118" s="1420"/>
      <c r="Q118" s="1420"/>
      <c r="R118" s="1420"/>
      <c r="S118" s="86"/>
    </row>
    <row r="119" spans="1:19" ht="15.6">
      <c r="A119" s="102"/>
      <c r="B119" s="102"/>
      <c r="C119" s="78"/>
      <c r="D119" s="78"/>
      <c r="E119" s="78"/>
      <c r="F119" s="1028"/>
      <c r="G119" s="1028"/>
      <c r="H119" s="199"/>
      <c r="I119" s="199"/>
      <c r="J119" s="78"/>
      <c r="K119" s="78"/>
      <c r="L119" s="1349"/>
      <c r="M119" s="1349"/>
      <c r="N119" s="1385"/>
      <c r="O119" s="1385"/>
      <c r="P119" s="78"/>
      <c r="Q119" s="78"/>
      <c r="R119" s="78"/>
      <c r="S119" s="86"/>
    </row>
    <row r="120" spans="1:19" ht="15.6">
      <c r="A120" s="102"/>
      <c r="B120" s="102"/>
      <c r="C120" s="78"/>
      <c r="D120" s="1195" t="s">
        <v>1325</v>
      </c>
      <c r="E120" s="1195"/>
      <c r="F120" s="1199" t="s">
        <v>1326</v>
      </c>
      <c r="G120" s="1199"/>
      <c r="H120" s="1195" t="s">
        <v>1327</v>
      </c>
      <c r="I120" s="1195"/>
      <c r="J120" s="1195" t="s">
        <v>858</v>
      </c>
      <c r="K120" s="1195"/>
      <c r="L120" s="1390" t="s">
        <v>859</v>
      </c>
      <c r="M120" s="1390"/>
      <c r="N120" s="1391" t="s">
        <v>860</v>
      </c>
      <c r="O120" s="1391"/>
      <c r="P120" s="1195" t="s">
        <v>2192</v>
      </c>
      <c r="Q120" s="1195"/>
      <c r="R120" s="1195" t="s">
        <v>856</v>
      </c>
      <c r="S120" s="86"/>
    </row>
    <row r="121" spans="1:19" ht="15.6">
      <c r="A121" s="102">
        <v>7.5</v>
      </c>
      <c r="B121" s="28" t="s">
        <v>2953</v>
      </c>
      <c r="C121" s="78"/>
      <c r="D121" s="78"/>
      <c r="E121" s="78"/>
      <c r="F121" s="1421"/>
      <c r="G121" s="1421"/>
      <c r="H121" s="1421"/>
      <c r="I121" s="1421"/>
      <c r="J121" s="1421"/>
      <c r="K121" s="1421"/>
      <c r="L121" s="1421"/>
      <c r="M121" s="1421"/>
      <c r="N121" s="1421"/>
      <c r="O121" s="1421"/>
      <c r="P121" s="1421"/>
      <c r="Q121" s="1421"/>
      <c r="R121" s="1421"/>
      <c r="S121" s="86">
        <v>7.5</v>
      </c>
    </row>
    <row r="122" spans="1:19" ht="45.6">
      <c r="A122" s="102"/>
      <c r="B122" s="102"/>
      <c r="C122" s="78"/>
      <c r="D122" s="1398" t="s">
        <v>1481</v>
      </c>
      <c r="E122" s="1398"/>
      <c r="F122" s="1399" t="s">
        <v>1482</v>
      </c>
      <c r="G122" s="1399"/>
      <c r="H122" s="1338" t="s">
        <v>1483</v>
      </c>
      <c r="I122" s="1338"/>
      <c r="J122" s="1338" t="s">
        <v>1484</v>
      </c>
      <c r="K122" s="1338"/>
      <c r="L122" s="1400" t="s">
        <v>1485</v>
      </c>
      <c r="M122" s="1400"/>
      <c r="N122" s="1401" t="s">
        <v>1486</v>
      </c>
      <c r="O122" s="1401"/>
      <c r="P122" s="1338" t="s">
        <v>1487</v>
      </c>
      <c r="Q122" s="1338"/>
      <c r="R122" s="1338" t="s">
        <v>1488</v>
      </c>
      <c r="S122" s="86"/>
    </row>
    <row r="123" spans="1:19" ht="15.6">
      <c r="A123" s="102"/>
      <c r="B123" s="102"/>
      <c r="C123" s="78"/>
      <c r="D123" s="964" t="s">
        <v>1489</v>
      </c>
      <c r="E123" s="1338"/>
      <c r="F123" s="1422">
        <f>ROUND(F73*F92,4)</f>
        <v>0</v>
      </c>
      <c r="G123" s="1422"/>
      <c r="H123" s="1422">
        <f>ROUND(H73*H92,4)</f>
        <v>0</v>
      </c>
      <c r="I123" s="1422"/>
      <c r="J123" s="1422">
        <f>ROUND(J73*J92,4)</f>
        <v>0</v>
      </c>
      <c r="K123" s="1422"/>
      <c r="L123" s="1422">
        <f>ROUND(L73*L92,4)</f>
        <v>0</v>
      </c>
      <c r="M123" s="1422"/>
      <c r="N123" s="1422">
        <f>ROUND(N73*N92,4)</f>
        <v>0</v>
      </c>
      <c r="O123" s="1422"/>
      <c r="P123" s="1422">
        <f>ROUND(P73*P92,4)</f>
        <v>0</v>
      </c>
      <c r="Q123" s="1422"/>
      <c r="R123" s="1422">
        <f t="shared" ref="R123:R132" si="11">ROUND(R73*R92,4)</f>
        <v>0</v>
      </c>
      <c r="S123" s="86"/>
    </row>
    <row r="124" spans="1:19" ht="15.6">
      <c r="A124" s="102"/>
      <c r="B124" s="102"/>
      <c r="C124" s="78"/>
      <c r="D124" s="964">
        <v>1</v>
      </c>
      <c r="E124" s="967"/>
      <c r="F124" s="1422">
        <f t="shared" ref="F124:P132" si="12">ROUND(F74*F93,4)</f>
        <v>0</v>
      </c>
      <c r="G124" s="1422"/>
      <c r="H124" s="1422">
        <f t="shared" si="12"/>
        <v>0</v>
      </c>
      <c r="I124" s="1422"/>
      <c r="J124" s="1422">
        <f t="shared" si="12"/>
        <v>0</v>
      </c>
      <c r="K124" s="1422"/>
      <c r="L124" s="1422">
        <f t="shared" si="12"/>
        <v>0</v>
      </c>
      <c r="M124" s="1422"/>
      <c r="N124" s="1422">
        <f t="shared" si="12"/>
        <v>0</v>
      </c>
      <c r="O124" s="1422"/>
      <c r="P124" s="1422">
        <f t="shared" si="12"/>
        <v>0</v>
      </c>
      <c r="Q124" s="1422"/>
      <c r="R124" s="1422">
        <f t="shared" si="11"/>
        <v>0</v>
      </c>
      <c r="S124" s="86"/>
    </row>
    <row r="125" spans="1:19" ht="15.6">
      <c r="A125" s="102"/>
      <c r="B125" s="102"/>
      <c r="C125" s="78"/>
      <c r="D125" s="964">
        <v>2</v>
      </c>
      <c r="E125" s="967"/>
      <c r="F125" s="1422">
        <f t="shared" si="12"/>
        <v>0</v>
      </c>
      <c r="G125" s="1422"/>
      <c r="H125" s="1422">
        <f t="shared" si="12"/>
        <v>0</v>
      </c>
      <c r="I125" s="1422"/>
      <c r="J125" s="1422">
        <f t="shared" si="12"/>
        <v>0</v>
      </c>
      <c r="K125" s="1422"/>
      <c r="L125" s="1422">
        <f t="shared" si="12"/>
        <v>0</v>
      </c>
      <c r="M125" s="1422"/>
      <c r="N125" s="1422">
        <f t="shared" si="12"/>
        <v>0</v>
      </c>
      <c r="O125" s="1422"/>
      <c r="P125" s="1422">
        <f t="shared" si="12"/>
        <v>0</v>
      </c>
      <c r="Q125" s="1422"/>
      <c r="R125" s="1422">
        <f t="shared" si="11"/>
        <v>0</v>
      </c>
      <c r="S125" s="86"/>
    </row>
    <row r="126" spans="1:19" ht="15.6">
      <c r="A126" s="102"/>
      <c r="B126" s="102"/>
      <c r="C126" s="78"/>
      <c r="D126" s="964">
        <v>3</v>
      </c>
      <c r="E126" s="967"/>
      <c r="F126" s="1422">
        <f t="shared" si="12"/>
        <v>0</v>
      </c>
      <c r="G126" s="1422"/>
      <c r="H126" s="1422">
        <f t="shared" si="12"/>
        <v>0</v>
      </c>
      <c r="I126" s="1422"/>
      <c r="J126" s="1422">
        <f t="shared" si="12"/>
        <v>0</v>
      </c>
      <c r="K126" s="1422"/>
      <c r="L126" s="1422">
        <f t="shared" si="12"/>
        <v>0</v>
      </c>
      <c r="M126" s="1422"/>
      <c r="N126" s="1422">
        <f t="shared" si="12"/>
        <v>0</v>
      </c>
      <c r="O126" s="1422"/>
      <c r="P126" s="1422">
        <f t="shared" si="12"/>
        <v>0</v>
      </c>
      <c r="Q126" s="1422"/>
      <c r="R126" s="1422">
        <f t="shared" si="11"/>
        <v>0</v>
      </c>
      <c r="S126" s="86"/>
    </row>
    <row r="127" spans="1:19" ht="15.6">
      <c r="A127" s="102"/>
      <c r="B127" s="102"/>
      <c r="C127" s="78"/>
      <c r="D127" s="964">
        <v>4</v>
      </c>
      <c r="E127" s="967"/>
      <c r="F127" s="1422">
        <f t="shared" si="12"/>
        <v>0</v>
      </c>
      <c r="G127" s="1422"/>
      <c r="H127" s="1422">
        <f t="shared" si="12"/>
        <v>0</v>
      </c>
      <c r="I127" s="1422"/>
      <c r="J127" s="1422">
        <f t="shared" si="12"/>
        <v>0</v>
      </c>
      <c r="K127" s="1422"/>
      <c r="L127" s="1422">
        <f t="shared" si="12"/>
        <v>0</v>
      </c>
      <c r="M127" s="1422"/>
      <c r="N127" s="1422">
        <f t="shared" si="12"/>
        <v>0</v>
      </c>
      <c r="O127" s="1422"/>
      <c r="P127" s="1422">
        <f t="shared" si="12"/>
        <v>0</v>
      </c>
      <c r="Q127" s="1422"/>
      <c r="R127" s="1422">
        <f t="shared" si="11"/>
        <v>0</v>
      </c>
      <c r="S127" s="86"/>
    </row>
    <row r="128" spans="1:19" ht="15.6">
      <c r="A128" s="102"/>
      <c r="B128" s="102"/>
      <c r="C128" s="78"/>
      <c r="D128" s="964">
        <v>5</v>
      </c>
      <c r="E128" s="967"/>
      <c r="F128" s="1422">
        <f t="shared" si="12"/>
        <v>0</v>
      </c>
      <c r="G128" s="1422"/>
      <c r="H128" s="1422">
        <f t="shared" si="12"/>
        <v>0</v>
      </c>
      <c r="I128" s="1422"/>
      <c r="J128" s="1422">
        <f t="shared" si="12"/>
        <v>0</v>
      </c>
      <c r="K128" s="1422"/>
      <c r="L128" s="1422">
        <f t="shared" si="12"/>
        <v>0</v>
      </c>
      <c r="M128" s="1422"/>
      <c r="N128" s="1422">
        <f t="shared" si="12"/>
        <v>0</v>
      </c>
      <c r="O128" s="1422"/>
      <c r="P128" s="1422">
        <f t="shared" si="12"/>
        <v>0</v>
      </c>
      <c r="Q128" s="1422"/>
      <c r="R128" s="1422">
        <f t="shared" si="11"/>
        <v>0</v>
      </c>
      <c r="S128" s="86"/>
    </row>
    <row r="129" spans="1:19" ht="15.6">
      <c r="A129" s="102"/>
      <c r="B129" s="102"/>
      <c r="C129" s="78"/>
      <c r="D129" s="964">
        <v>6</v>
      </c>
      <c r="E129" s="967"/>
      <c r="F129" s="1422">
        <f t="shared" si="12"/>
        <v>0</v>
      </c>
      <c r="G129" s="1422"/>
      <c r="H129" s="1422">
        <f t="shared" si="12"/>
        <v>0</v>
      </c>
      <c r="I129" s="1422"/>
      <c r="J129" s="1422">
        <f t="shared" si="12"/>
        <v>0</v>
      </c>
      <c r="K129" s="1422"/>
      <c r="L129" s="1422">
        <f t="shared" si="12"/>
        <v>0</v>
      </c>
      <c r="M129" s="1422"/>
      <c r="N129" s="1422">
        <f t="shared" si="12"/>
        <v>0</v>
      </c>
      <c r="O129" s="1422"/>
      <c r="P129" s="1422">
        <f t="shared" si="12"/>
        <v>0</v>
      </c>
      <c r="Q129" s="1422"/>
      <c r="R129" s="1422">
        <f t="shared" si="11"/>
        <v>0</v>
      </c>
      <c r="S129" s="86"/>
    </row>
    <row r="130" spans="1:19" ht="15.6">
      <c r="A130" s="102"/>
      <c r="B130" s="102"/>
      <c r="C130" s="78"/>
      <c r="D130" s="964">
        <v>7</v>
      </c>
      <c r="E130" s="967"/>
      <c r="F130" s="1422">
        <f t="shared" si="12"/>
        <v>0</v>
      </c>
      <c r="G130" s="1422"/>
      <c r="H130" s="1422">
        <f t="shared" si="12"/>
        <v>0</v>
      </c>
      <c r="I130" s="1422"/>
      <c r="J130" s="1422">
        <f t="shared" si="12"/>
        <v>0</v>
      </c>
      <c r="K130" s="1422"/>
      <c r="L130" s="1422">
        <f t="shared" si="12"/>
        <v>0</v>
      </c>
      <c r="M130" s="1422"/>
      <c r="N130" s="1422">
        <f t="shared" si="12"/>
        <v>0</v>
      </c>
      <c r="O130" s="1422"/>
      <c r="P130" s="1422">
        <f t="shared" si="12"/>
        <v>0</v>
      </c>
      <c r="Q130" s="1422"/>
      <c r="R130" s="1422">
        <f t="shared" si="11"/>
        <v>0</v>
      </c>
      <c r="S130" s="86"/>
    </row>
    <row r="131" spans="1:19" ht="15.6">
      <c r="A131" s="102"/>
      <c r="B131" s="102"/>
      <c r="C131" s="78"/>
      <c r="D131" s="964">
        <v>8</v>
      </c>
      <c r="E131" s="967"/>
      <c r="F131" s="1422">
        <f t="shared" si="12"/>
        <v>0</v>
      </c>
      <c r="G131" s="1422"/>
      <c r="H131" s="1422">
        <f t="shared" si="12"/>
        <v>0</v>
      </c>
      <c r="I131" s="1422"/>
      <c r="J131" s="1422">
        <f t="shared" si="12"/>
        <v>0</v>
      </c>
      <c r="K131" s="1422"/>
      <c r="L131" s="1422">
        <f t="shared" si="12"/>
        <v>0</v>
      </c>
      <c r="M131" s="1422"/>
      <c r="N131" s="1422">
        <f t="shared" si="12"/>
        <v>0</v>
      </c>
      <c r="O131" s="1422"/>
      <c r="P131" s="1422">
        <f t="shared" si="12"/>
        <v>0</v>
      </c>
      <c r="Q131" s="1422"/>
      <c r="R131" s="1422">
        <f t="shared" si="11"/>
        <v>0</v>
      </c>
      <c r="S131" s="86"/>
    </row>
    <row r="132" spans="1:19" ht="15.6">
      <c r="A132" s="102"/>
      <c r="B132" s="102"/>
      <c r="C132" s="78"/>
      <c r="D132" s="964">
        <v>9</v>
      </c>
      <c r="E132" s="967"/>
      <c r="F132" s="1422">
        <f t="shared" si="12"/>
        <v>0</v>
      </c>
      <c r="G132" s="1422"/>
      <c r="H132" s="1422">
        <f t="shared" si="12"/>
        <v>0</v>
      </c>
      <c r="I132" s="1422"/>
      <c r="J132" s="1422">
        <f t="shared" si="12"/>
        <v>0</v>
      </c>
      <c r="K132" s="1422"/>
      <c r="L132" s="1422">
        <f t="shared" si="12"/>
        <v>0</v>
      </c>
      <c r="M132" s="1422"/>
      <c r="N132" s="1422">
        <f t="shared" si="12"/>
        <v>0</v>
      </c>
      <c r="O132" s="1422"/>
      <c r="P132" s="1422">
        <f t="shared" si="12"/>
        <v>0</v>
      </c>
      <c r="Q132" s="1422"/>
      <c r="R132" s="1422">
        <f t="shared" si="11"/>
        <v>0</v>
      </c>
      <c r="S132" s="86"/>
    </row>
    <row r="133" spans="1:19" ht="15.6">
      <c r="A133" s="102"/>
      <c r="B133" s="102"/>
      <c r="C133" s="78"/>
      <c r="D133" s="964" t="s">
        <v>1730</v>
      </c>
      <c r="E133" s="1338"/>
      <c r="F133" s="1422">
        <f>ROUND(SUM(F83:F86)*F102,4)</f>
        <v>0</v>
      </c>
      <c r="G133" s="1422"/>
      <c r="H133" s="1422">
        <f>ROUND(SUM(H83:H86)*H102,4)</f>
        <v>0</v>
      </c>
      <c r="I133" s="1422"/>
      <c r="J133" s="1422">
        <f>ROUND(SUM(J83:J86)*J102,4)</f>
        <v>0</v>
      </c>
      <c r="K133" s="1422"/>
      <c r="L133" s="1422">
        <f>ROUND(SUM(L83:L86)*L102,4)</f>
        <v>0</v>
      </c>
      <c r="M133" s="1422"/>
      <c r="N133" s="1422">
        <f>ROUND(SUM(N83:N86)*N102,4)</f>
        <v>0</v>
      </c>
      <c r="O133" s="1422"/>
      <c r="P133" s="1422">
        <f>ROUND(SUM(P83:P86)*P102,4)</f>
        <v>0</v>
      </c>
      <c r="Q133" s="1422"/>
      <c r="R133" s="1422">
        <f>ROUND(SUM(R83:R87)*R102,4)</f>
        <v>0</v>
      </c>
      <c r="S133" s="86"/>
    </row>
    <row r="134" spans="1:19" ht="15.6">
      <c r="A134" s="102"/>
      <c r="B134" s="28" t="s">
        <v>1732</v>
      </c>
      <c r="C134" s="78"/>
      <c r="D134" s="78"/>
      <c r="E134" s="78"/>
      <c r="F134" s="78"/>
      <c r="G134" s="78"/>
      <c r="H134" s="78"/>
      <c r="I134" s="78"/>
      <c r="J134" s="78"/>
      <c r="K134" s="78"/>
      <c r="L134" s="78"/>
      <c r="M134" s="78"/>
      <c r="N134" s="78"/>
      <c r="O134" s="78"/>
      <c r="P134" s="78"/>
      <c r="Q134" s="1402" t="s">
        <v>139</v>
      </c>
      <c r="R134" s="1422">
        <f>SUM(F123:F133)+SUM(H123:H133)+SUM(J123:J133)+SUM(L123:L133)+SUM(N123:N133)+SUM(P123:P133)+SUM(R123:R133)</f>
        <v>0</v>
      </c>
      <c r="S134" s="86"/>
    </row>
    <row r="135" spans="1:19" ht="15.6">
      <c r="A135" s="102"/>
      <c r="B135" s="102"/>
      <c r="C135" s="78"/>
      <c r="D135" s="78"/>
      <c r="E135" s="78"/>
      <c r="F135" s="1028"/>
      <c r="G135" s="1028"/>
      <c r="H135" s="2371" t="s">
        <v>2647</v>
      </c>
      <c r="I135" s="2372"/>
      <c r="J135" s="2372"/>
      <c r="K135" s="2372"/>
      <c r="L135" s="2372"/>
      <c r="M135" s="2372"/>
      <c r="N135" s="2373"/>
      <c r="O135" s="1385"/>
      <c r="P135" s="78"/>
      <c r="Q135" s="78"/>
      <c r="R135" s="78"/>
      <c r="S135" s="86"/>
    </row>
    <row r="136" spans="1:19" ht="15.6" hidden="1">
      <c r="A136" s="102"/>
      <c r="B136" s="102"/>
      <c r="C136" s="78"/>
      <c r="D136" s="1195" t="s">
        <v>1325</v>
      </c>
      <c r="E136" s="1195"/>
      <c r="F136" s="1199" t="s">
        <v>1326</v>
      </c>
      <c r="G136" s="1199"/>
      <c r="H136" s="1195" t="s">
        <v>1327</v>
      </c>
      <c r="I136" s="1195"/>
      <c r="J136" s="1195" t="s">
        <v>858</v>
      </c>
      <c r="K136" s="1195"/>
      <c r="L136" s="1390" t="s">
        <v>859</v>
      </c>
      <c r="M136" s="1390"/>
      <c r="N136" s="1391" t="s">
        <v>860</v>
      </c>
      <c r="O136" s="1391"/>
      <c r="P136" s="1195" t="s">
        <v>2192</v>
      </c>
      <c r="Q136" s="1195"/>
      <c r="R136" s="1195" t="s">
        <v>856</v>
      </c>
      <c r="S136" s="86"/>
    </row>
    <row r="137" spans="1:19" ht="15.6" hidden="1">
      <c r="A137" s="102" t="s">
        <v>1979</v>
      </c>
      <c r="B137" s="28" t="s">
        <v>1136</v>
      </c>
      <c r="C137" s="78"/>
      <c r="D137" s="78"/>
      <c r="E137" s="78"/>
      <c r="F137" s="1421"/>
      <c r="G137" s="1421"/>
      <c r="H137" s="1421"/>
      <c r="I137" s="1421"/>
      <c r="J137" s="1421"/>
      <c r="K137" s="1421"/>
      <c r="L137" s="1421"/>
      <c r="M137" s="1421"/>
      <c r="N137" s="1421"/>
      <c r="O137" s="1421"/>
      <c r="P137" s="1421"/>
      <c r="Q137" s="1421"/>
      <c r="R137" s="1421"/>
      <c r="S137" s="86" t="s">
        <v>1979</v>
      </c>
    </row>
    <row r="138" spans="1:19" ht="45.6" hidden="1">
      <c r="A138" s="102"/>
      <c r="B138" s="102"/>
      <c r="C138" s="78"/>
      <c r="D138" s="1398" t="s">
        <v>1481</v>
      </c>
      <c r="E138" s="1398"/>
      <c r="F138" s="1399" t="s">
        <v>1482</v>
      </c>
      <c r="G138" s="1399"/>
      <c r="H138" s="1338" t="s">
        <v>1483</v>
      </c>
      <c r="I138" s="1338"/>
      <c r="J138" s="1338" t="s">
        <v>1484</v>
      </c>
      <c r="K138" s="1338"/>
      <c r="L138" s="1400" t="s">
        <v>1485</v>
      </c>
      <c r="M138" s="1400"/>
      <c r="N138" s="1401" t="s">
        <v>1486</v>
      </c>
      <c r="O138" s="1401"/>
      <c r="P138" s="1338" t="s">
        <v>1487</v>
      </c>
      <c r="Q138" s="1338"/>
      <c r="R138" s="1338" t="s">
        <v>1488</v>
      </c>
      <c r="S138" s="86"/>
    </row>
    <row r="139" spans="1:19" ht="15.6" hidden="1">
      <c r="A139" s="102"/>
      <c r="B139" s="102"/>
      <c r="C139" s="78"/>
      <c r="D139" s="964" t="s">
        <v>1489</v>
      </c>
      <c r="E139" s="1338"/>
      <c r="F139" s="1422" t="e">
        <f>ROUND(F92*#REF!,4)</f>
        <v>#REF!</v>
      </c>
      <c r="G139" s="1422"/>
      <c r="H139" s="1422" t="e">
        <f>ROUND(H92*#REF!,4)</f>
        <v>#REF!</v>
      </c>
      <c r="I139" s="1422"/>
      <c r="J139" s="1422" t="e">
        <f>ROUND(J92*#REF!,4)</f>
        <v>#REF!</v>
      </c>
      <c r="K139" s="1422"/>
      <c r="L139" s="1422" t="e">
        <f>ROUND(L92*#REF!,4)</f>
        <v>#REF!</v>
      </c>
      <c r="M139" s="1422"/>
      <c r="N139" s="1422" t="e">
        <f>ROUND(N92*#REF!,4)</f>
        <v>#REF!</v>
      </c>
      <c r="O139" s="1422"/>
      <c r="P139" s="1422" t="e">
        <f>ROUND(P92*#REF!,4)</f>
        <v>#REF!</v>
      </c>
      <c r="Q139" s="1422"/>
      <c r="R139" s="1422" t="e">
        <f>ROUND(R92*#REF!,4)</f>
        <v>#REF!</v>
      </c>
      <c r="S139" s="86"/>
    </row>
    <row r="140" spans="1:19" ht="15.6" hidden="1">
      <c r="A140" s="102"/>
      <c r="B140" s="102"/>
      <c r="C140" s="78"/>
      <c r="D140" s="964">
        <v>1</v>
      </c>
      <c r="E140" s="967"/>
      <c r="F140" s="1422" t="e">
        <f>ROUND(F93*#REF!,4)</f>
        <v>#REF!</v>
      </c>
      <c r="G140" s="1422"/>
      <c r="H140" s="1422" t="e">
        <f>ROUND(H93*#REF!,4)</f>
        <v>#REF!</v>
      </c>
      <c r="I140" s="1422"/>
      <c r="J140" s="1422" t="e">
        <f>ROUND(J93*#REF!,4)</f>
        <v>#REF!</v>
      </c>
      <c r="K140" s="1422"/>
      <c r="L140" s="1422" t="e">
        <f>ROUND(L93*#REF!,4)</f>
        <v>#REF!</v>
      </c>
      <c r="M140" s="1422"/>
      <c r="N140" s="1422" t="e">
        <f>ROUND(N93*#REF!,4)</f>
        <v>#REF!</v>
      </c>
      <c r="O140" s="1422"/>
      <c r="P140" s="1422" t="e">
        <f>ROUND(P93*#REF!,4)</f>
        <v>#REF!</v>
      </c>
      <c r="Q140" s="1422"/>
      <c r="R140" s="1422" t="e">
        <f>ROUND(R93*#REF!,4)</f>
        <v>#REF!</v>
      </c>
      <c r="S140" s="86"/>
    </row>
    <row r="141" spans="1:19" ht="15.6" hidden="1">
      <c r="A141" s="102"/>
      <c r="B141" s="102"/>
      <c r="C141" s="78"/>
      <c r="D141" s="964">
        <v>2</v>
      </c>
      <c r="E141" s="967"/>
      <c r="F141" s="1422" t="e">
        <f>ROUND(F94*#REF!,4)</f>
        <v>#REF!</v>
      </c>
      <c r="G141" s="1422"/>
      <c r="H141" s="1422" t="e">
        <f>ROUND(H94*#REF!,4)</f>
        <v>#REF!</v>
      </c>
      <c r="I141" s="1422"/>
      <c r="J141" s="1422" t="e">
        <f>ROUND(J94*#REF!,4)</f>
        <v>#REF!</v>
      </c>
      <c r="K141" s="1422"/>
      <c r="L141" s="1422" t="e">
        <f>ROUND(L94*#REF!,4)</f>
        <v>#REF!</v>
      </c>
      <c r="M141" s="1422"/>
      <c r="N141" s="1422" t="e">
        <f>ROUND(N94*#REF!,4)</f>
        <v>#REF!</v>
      </c>
      <c r="O141" s="1422"/>
      <c r="P141" s="1422" t="e">
        <f>ROUND(P94*#REF!,4)</f>
        <v>#REF!</v>
      </c>
      <c r="Q141" s="1422"/>
      <c r="R141" s="1422" t="e">
        <f>ROUND(R94*#REF!,4)</f>
        <v>#REF!</v>
      </c>
      <c r="S141" s="86"/>
    </row>
    <row r="142" spans="1:19" ht="15.6" hidden="1">
      <c r="A142" s="102"/>
      <c r="B142" s="102"/>
      <c r="C142" s="78"/>
      <c r="D142" s="964">
        <v>3</v>
      </c>
      <c r="E142" s="967"/>
      <c r="F142" s="1422" t="e">
        <f>ROUND(F95*#REF!,4)</f>
        <v>#REF!</v>
      </c>
      <c r="G142" s="1422"/>
      <c r="H142" s="1422" t="e">
        <f>ROUND(H95*#REF!,4)</f>
        <v>#REF!</v>
      </c>
      <c r="I142" s="1422"/>
      <c r="J142" s="1422" t="e">
        <f>ROUND(J95*#REF!,4)</f>
        <v>#REF!</v>
      </c>
      <c r="K142" s="1422"/>
      <c r="L142" s="1422" t="e">
        <f>ROUND(L95*#REF!,4)</f>
        <v>#REF!</v>
      </c>
      <c r="M142" s="1422"/>
      <c r="N142" s="1422" t="e">
        <f>ROUND(N95*#REF!,4)</f>
        <v>#REF!</v>
      </c>
      <c r="O142" s="1422"/>
      <c r="P142" s="1422" t="e">
        <f>ROUND(P95*#REF!,4)</f>
        <v>#REF!</v>
      </c>
      <c r="Q142" s="1422"/>
      <c r="R142" s="1422" t="e">
        <f>ROUND(R95*#REF!,4)</f>
        <v>#REF!</v>
      </c>
      <c r="S142" s="86"/>
    </row>
    <row r="143" spans="1:19" ht="15.6" hidden="1">
      <c r="A143" s="102"/>
      <c r="B143" s="102"/>
      <c r="C143" s="78"/>
      <c r="D143" s="964">
        <v>4</v>
      </c>
      <c r="E143" s="967"/>
      <c r="F143" s="1422" t="e">
        <f>ROUND(F96*#REF!,4)</f>
        <v>#REF!</v>
      </c>
      <c r="G143" s="1422"/>
      <c r="H143" s="1422" t="e">
        <f>ROUND(H96*#REF!,4)</f>
        <v>#REF!</v>
      </c>
      <c r="I143" s="1422"/>
      <c r="J143" s="1422" t="e">
        <f>ROUND(J96*#REF!,4)</f>
        <v>#REF!</v>
      </c>
      <c r="K143" s="1422"/>
      <c r="L143" s="1422" t="e">
        <f>ROUND(L96*#REF!,4)</f>
        <v>#REF!</v>
      </c>
      <c r="M143" s="1422"/>
      <c r="N143" s="1422" t="e">
        <f>ROUND(N96*#REF!,4)</f>
        <v>#REF!</v>
      </c>
      <c r="O143" s="1422"/>
      <c r="P143" s="1422" t="e">
        <f>ROUND(P96*#REF!,4)</f>
        <v>#REF!</v>
      </c>
      <c r="Q143" s="1422"/>
      <c r="R143" s="1422" t="e">
        <f>ROUND(R96*#REF!,4)</f>
        <v>#REF!</v>
      </c>
      <c r="S143" s="86"/>
    </row>
    <row r="144" spans="1:19" ht="15.6" hidden="1">
      <c r="A144" s="102"/>
      <c r="B144" s="102"/>
      <c r="C144" s="78"/>
      <c r="D144" s="964">
        <v>5</v>
      </c>
      <c r="E144" s="967"/>
      <c r="F144" s="1422" t="e">
        <f>ROUND(F97*#REF!,4)</f>
        <v>#REF!</v>
      </c>
      <c r="G144" s="1422"/>
      <c r="H144" s="1422" t="e">
        <f>ROUND(H97*#REF!,4)</f>
        <v>#REF!</v>
      </c>
      <c r="I144" s="1422"/>
      <c r="J144" s="1422" t="e">
        <f>ROUND(J97*#REF!,4)</f>
        <v>#REF!</v>
      </c>
      <c r="K144" s="1422"/>
      <c r="L144" s="1422" t="e">
        <f>ROUND(L97*#REF!,4)</f>
        <v>#REF!</v>
      </c>
      <c r="M144" s="1422"/>
      <c r="N144" s="1422" t="e">
        <f>ROUND(N97*#REF!,4)</f>
        <v>#REF!</v>
      </c>
      <c r="O144" s="1422"/>
      <c r="P144" s="1422" t="e">
        <f>ROUND(P97*#REF!,4)</f>
        <v>#REF!</v>
      </c>
      <c r="Q144" s="1422"/>
      <c r="R144" s="1422" t="e">
        <f>ROUND(R97*#REF!,4)</f>
        <v>#REF!</v>
      </c>
      <c r="S144" s="86"/>
    </row>
    <row r="145" spans="1:19" ht="15.6" hidden="1">
      <c r="A145" s="102"/>
      <c r="B145" s="102"/>
      <c r="C145" s="78"/>
      <c r="D145" s="964">
        <v>6</v>
      </c>
      <c r="E145" s="967"/>
      <c r="F145" s="1422" t="e">
        <f>ROUND(F98*#REF!,4)</f>
        <v>#REF!</v>
      </c>
      <c r="G145" s="1422"/>
      <c r="H145" s="1422" t="e">
        <f>ROUND(H98*#REF!,4)</f>
        <v>#REF!</v>
      </c>
      <c r="I145" s="1422"/>
      <c r="J145" s="1422" t="e">
        <f>ROUND(J98*#REF!,4)</f>
        <v>#REF!</v>
      </c>
      <c r="K145" s="1422"/>
      <c r="L145" s="1422" t="e">
        <f>ROUND(L98*#REF!,4)</f>
        <v>#REF!</v>
      </c>
      <c r="M145" s="1422"/>
      <c r="N145" s="1422" t="e">
        <f>ROUND(N98*#REF!,4)</f>
        <v>#REF!</v>
      </c>
      <c r="O145" s="1422"/>
      <c r="P145" s="1422" t="e">
        <f>ROUND(P98*#REF!,4)</f>
        <v>#REF!</v>
      </c>
      <c r="Q145" s="1422"/>
      <c r="R145" s="1422" t="e">
        <f>ROUND(R98*#REF!,4)</f>
        <v>#REF!</v>
      </c>
      <c r="S145" s="86"/>
    </row>
    <row r="146" spans="1:19" ht="15.6" hidden="1">
      <c r="A146" s="102"/>
      <c r="B146" s="102"/>
      <c r="C146" s="78"/>
      <c r="D146" s="964">
        <v>7</v>
      </c>
      <c r="E146" s="967"/>
      <c r="F146" s="1422" t="e">
        <f>ROUND(F99*#REF!,4)</f>
        <v>#REF!</v>
      </c>
      <c r="G146" s="1422"/>
      <c r="H146" s="1422" t="e">
        <f>ROUND(H99*#REF!,4)</f>
        <v>#REF!</v>
      </c>
      <c r="I146" s="1422"/>
      <c r="J146" s="1422" t="e">
        <f>ROUND(J99*#REF!,4)</f>
        <v>#REF!</v>
      </c>
      <c r="K146" s="1422"/>
      <c r="L146" s="1422" t="e">
        <f>ROUND(L99*#REF!,4)</f>
        <v>#REF!</v>
      </c>
      <c r="M146" s="1422"/>
      <c r="N146" s="1422" t="e">
        <f>ROUND(N99*#REF!,4)</f>
        <v>#REF!</v>
      </c>
      <c r="O146" s="1422"/>
      <c r="P146" s="1422" t="e">
        <f>ROUND(P99*#REF!,4)</f>
        <v>#REF!</v>
      </c>
      <c r="Q146" s="1422"/>
      <c r="R146" s="1422" t="e">
        <f>ROUND(R99*#REF!,4)</f>
        <v>#REF!</v>
      </c>
      <c r="S146" s="86"/>
    </row>
    <row r="147" spans="1:19" ht="15.6" hidden="1">
      <c r="A147" s="102"/>
      <c r="B147" s="102"/>
      <c r="C147" s="78"/>
      <c r="D147" s="964">
        <v>8</v>
      </c>
      <c r="E147" s="967"/>
      <c r="F147" s="1422" t="e">
        <f>ROUND(F100*#REF!,4)</f>
        <v>#REF!</v>
      </c>
      <c r="G147" s="1422"/>
      <c r="H147" s="1422" t="e">
        <f>ROUND(H100*#REF!,4)</f>
        <v>#REF!</v>
      </c>
      <c r="I147" s="1422"/>
      <c r="J147" s="1422" t="e">
        <f>ROUND(J100*#REF!,4)</f>
        <v>#REF!</v>
      </c>
      <c r="K147" s="1422"/>
      <c r="L147" s="1422" t="e">
        <f>ROUND(L100*#REF!,4)</f>
        <v>#REF!</v>
      </c>
      <c r="M147" s="1422"/>
      <c r="N147" s="1422" t="e">
        <f>ROUND(N100*#REF!,4)</f>
        <v>#REF!</v>
      </c>
      <c r="O147" s="1422"/>
      <c r="P147" s="1422" t="e">
        <f>ROUND(P100*#REF!,4)</f>
        <v>#REF!</v>
      </c>
      <c r="Q147" s="1422"/>
      <c r="R147" s="1422" t="e">
        <f>ROUND(R100*#REF!,4)</f>
        <v>#REF!</v>
      </c>
      <c r="S147" s="86"/>
    </row>
    <row r="148" spans="1:19" ht="15.6" hidden="1">
      <c r="A148" s="102"/>
      <c r="B148" s="102"/>
      <c r="C148" s="78"/>
      <c r="D148" s="964">
        <v>9</v>
      </c>
      <c r="E148" s="967"/>
      <c r="F148" s="1422" t="e">
        <f>ROUND(F101*#REF!,4)</f>
        <v>#REF!</v>
      </c>
      <c r="G148" s="1422"/>
      <c r="H148" s="1422" t="e">
        <f>ROUND(H101*#REF!,4)</f>
        <v>#REF!</v>
      </c>
      <c r="I148" s="1422"/>
      <c r="J148" s="1422" t="e">
        <f>ROUND(J101*#REF!,4)</f>
        <v>#REF!</v>
      </c>
      <c r="K148" s="1422"/>
      <c r="L148" s="1422" t="e">
        <f>ROUND(L101*#REF!,4)</f>
        <v>#REF!</v>
      </c>
      <c r="M148" s="1422"/>
      <c r="N148" s="1422" t="e">
        <f>ROUND(N101*#REF!,4)</f>
        <v>#REF!</v>
      </c>
      <c r="O148" s="1422"/>
      <c r="P148" s="1422" t="e">
        <f>ROUND(P101*#REF!,4)</f>
        <v>#REF!</v>
      </c>
      <c r="Q148" s="1422"/>
      <c r="R148" s="1422" t="e">
        <f>ROUND(R101*#REF!,4)</f>
        <v>#REF!</v>
      </c>
      <c r="S148" s="86"/>
    </row>
    <row r="149" spans="1:19" ht="15.6" hidden="1">
      <c r="A149" s="102"/>
      <c r="B149" s="102"/>
      <c r="C149" s="78"/>
      <c r="D149" s="964" t="s">
        <v>1730</v>
      </c>
      <c r="E149" s="1338"/>
      <c r="F149" s="1422" t="e">
        <f>ROUND(F102*SUM(#REF!),4)</f>
        <v>#REF!</v>
      </c>
      <c r="G149" s="1422"/>
      <c r="H149" s="1422" t="e">
        <f>ROUND(H102*SUM(#REF!),4)</f>
        <v>#REF!</v>
      </c>
      <c r="I149" s="1422"/>
      <c r="J149" s="1422" t="e">
        <f>ROUND(J102*SUM(#REF!),4)</f>
        <v>#REF!</v>
      </c>
      <c r="K149" s="1422"/>
      <c r="L149" s="1422" t="e">
        <f>ROUND(L102*SUM(#REF!),4)</f>
        <v>#REF!</v>
      </c>
      <c r="M149" s="1422"/>
      <c r="N149" s="1422" t="e">
        <f>ROUND(N102*SUM(#REF!),4)</f>
        <v>#REF!</v>
      </c>
      <c r="O149" s="1422"/>
      <c r="P149" s="1422" t="e">
        <f>ROUND(P102*SUM(#REF!),4)</f>
        <v>#REF!</v>
      </c>
      <c r="Q149" s="1422"/>
      <c r="R149" s="1422" t="e">
        <f>ROUND(R102*SUM(#REF!),4)</f>
        <v>#REF!</v>
      </c>
      <c r="S149" s="86"/>
    </row>
    <row r="150" spans="1:19" ht="15.6" hidden="1">
      <c r="A150" s="102"/>
      <c r="B150" s="28" t="s">
        <v>1732</v>
      </c>
      <c r="C150" s="78"/>
      <c r="D150" s="78"/>
      <c r="E150" s="78"/>
      <c r="F150" s="78"/>
      <c r="G150" s="78"/>
      <c r="H150" s="78"/>
      <c r="I150" s="78"/>
      <c r="J150" s="78"/>
      <c r="K150" s="78"/>
      <c r="L150" s="78"/>
      <c r="M150" s="78"/>
      <c r="N150" s="78"/>
      <c r="O150" s="78"/>
      <c r="P150" s="78"/>
      <c r="Q150" s="1402" t="s">
        <v>1137</v>
      </c>
      <c r="R150" s="1422" t="e">
        <f>SUM(F139:F149)+SUM(H139:H149)+SUM(J139:J149)+SUM(L139:L149)+SUM(N139:N149)+SUM(P139:P149)+SUM(R139:R149)</f>
        <v>#REF!</v>
      </c>
      <c r="S150" s="86"/>
    </row>
    <row r="151" spans="1:19" ht="12" customHeight="1">
      <c r="A151" s="102"/>
      <c r="B151" s="102"/>
      <c r="C151" s="78"/>
      <c r="D151" s="78"/>
      <c r="E151" s="78"/>
      <c r="F151" s="1423"/>
      <c r="G151" s="1423"/>
      <c r="H151" s="1424"/>
      <c r="I151" s="1425"/>
      <c r="J151" s="1092"/>
      <c r="K151" s="1092"/>
      <c r="L151" s="1426"/>
      <c r="M151" s="1426"/>
      <c r="N151" s="1427"/>
      <c r="O151" s="78"/>
      <c r="P151" s="1084"/>
      <c r="Q151" s="1084"/>
      <c r="R151" s="1084"/>
      <c r="S151" s="86"/>
    </row>
    <row r="152" spans="1:19" ht="15.6">
      <c r="A152" s="102"/>
      <c r="B152" s="102"/>
      <c r="C152" s="78"/>
      <c r="D152" s="78"/>
      <c r="E152" s="78"/>
      <c r="F152" s="78"/>
      <c r="G152" s="78"/>
      <c r="H152" s="1428"/>
      <c r="I152" s="199"/>
      <c r="J152" s="1195" t="s">
        <v>1325</v>
      </c>
      <c r="K152" s="1283"/>
      <c r="L152" s="1199" t="s">
        <v>1326</v>
      </c>
      <c r="M152" s="199"/>
      <c r="N152" s="1429"/>
      <c r="O152" s="1259"/>
      <c r="P152" s="1134"/>
      <c r="Q152" s="1352"/>
      <c r="R152" s="1084"/>
      <c r="S152" s="86"/>
    </row>
    <row r="153" spans="1:19" ht="15.6">
      <c r="A153" s="102"/>
      <c r="B153" s="102"/>
      <c r="C153" s="78"/>
      <c r="D153" s="78"/>
      <c r="E153" s="78"/>
      <c r="F153" s="78"/>
      <c r="G153" s="78"/>
      <c r="H153" s="1428"/>
      <c r="I153" s="199"/>
      <c r="J153" s="1430" t="s">
        <v>1710</v>
      </c>
      <c r="K153" s="1431"/>
      <c r="L153" s="1432" t="s">
        <v>1711</v>
      </c>
      <c r="M153" s="199"/>
      <c r="N153" s="1433"/>
      <c r="O153" s="1434"/>
      <c r="P153" s="1036"/>
      <c r="Q153" s="1352"/>
      <c r="R153" s="1084"/>
      <c r="S153" s="86"/>
    </row>
    <row r="154" spans="1:19" ht="15.6">
      <c r="A154" s="539" t="s">
        <v>2292</v>
      </c>
      <c r="B154" s="2374" t="s">
        <v>2646</v>
      </c>
      <c r="C154" s="2375"/>
      <c r="D154" s="2375"/>
      <c r="E154" s="2375"/>
      <c r="F154" s="2375"/>
      <c r="G154" s="2375"/>
      <c r="H154" s="1428"/>
      <c r="I154" s="1435" t="s">
        <v>1138</v>
      </c>
      <c r="J154" s="1436">
        <f>R117</f>
        <v>0</v>
      </c>
      <c r="K154" s="1435" t="s">
        <v>1139</v>
      </c>
      <c r="L154" s="1437">
        <f>R134</f>
        <v>0</v>
      </c>
      <c r="M154" s="1438"/>
      <c r="N154" s="1439"/>
      <c r="O154" s="1438"/>
      <c r="P154" s="1440"/>
      <c r="Q154" s="1374"/>
      <c r="R154" s="1441"/>
      <c r="S154" s="1442" t="str">
        <f>+A154</f>
        <v>7.6.1</v>
      </c>
    </row>
    <row r="155" spans="1:19" ht="15.6">
      <c r="A155" s="539"/>
      <c r="B155" s="2374" t="s">
        <v>1276</v>
      </c>
      <c r="C155" s="2375"/>
      <c r="D155" s="2375"/>
      <c r="E155" s="2375"/>
      <c r="F155" s="2375"/>
      <c r="G155" s="2375"/>
      <c r="H155" s="1428"/>
      <c r="I155" s="1440"/>
      <c r="J155" s="1440"/>
      <c r="K155" s="1440"/>
      <c r="L155" s="1440"/>
      <c r="M155" s="1440"/>
      <c r="N155" s="1439"/>
      <c r="O155" s="1440"/>
      <c r="P155" s="1440"/>
      <c r="Q155" s="1374"/>
      <c r="R155" s="1441"/>
      <c r="S155" s="1442"/>
    </row>
    <row r="156" spans="1:19" ht="15.6">
      <c r="A156" s="835"/>
      <c r="B156" s="1262"/>
      <c r="C156" s="1262"/>
      <c r="D156" s="1262"/>
      <c r="E156" s="1262"/>
      <c r="F156" s="1262"/>
      <c r="G156" s="78"/>
      <c r="H156" s="1428"/>
      <c r="I156" s="1443"/>
      <c r="J156" s="1440"/>
      <c r="K156" s="1443"/>
      <c r="L156" s="1440"/>
      <c r="M156" s="1444"/>
      <c r="N156" s="1445"/>
      <c r="O156" s="199"/>
      <c r="P156" s="1374"/>
      <c r="Q156" s="1374"/>
      <c r="R156" s="1374"/>
      <c r="S156" s="1446"/>
    </row>
    <row r="157" spans="1:19" ht="15.6">
      <c r="A157" s="539" t="s">
        <v>2293</v>
      </c>
      <c r="B157" s="2369" t="s">
        <v>2645</v>
      </c>
      <c r="C157" s="2348"/>
      <c r="D157" s="2348"/>
      <c r="E157" s="2348"/>
      <c r="F157" s="2348"/>
      <c r="G157" s="2348"/>
      <c r="H157" s="1447"/>
      <c r="I157" s="1101"/>
      <c r="J157" s="1448">
        <f>+R47</f>
        <v>0</v>
      </c>
      <c r="K157" s="1101"/>
      <c r="L157" s="1408">
        <f>+R88</f>
        <v>0</v>
      </c>
      <c r="M157" s="1416"/>
      <c r="N157" s="1449"/>
      <c r="O157" s="199"/>
      <c r="P157" s="1416"/>
      <c r="Q157" s="1352"/>
      <c r="R157" s="1084"/>
      <c r="S157" s="1442" t="str">
        <f>+A157</f>
        <v>7.6.2</v>
      </c>
    </row>
    <row r="158" spans="1:19" ht="15.6">
      <c r="A158" s="539"/>
      <c r="B158" s="2369" t="s">
        <v>2206</v>
      </c>
      <c r="C158" s="2348"/>
      <c r="D158" s="2348"/>
      <c r="E158" s="2348"/>
      <c r="F158" s="2348"/>
      <c r="G158" s="2348"/>
      <c r="H158" s="1447"/>
      <c r="I158" s="340"/>
      <c r="J158" s="1450"/>
      <c r="K158" s="340"/>
      <c r="L158" s="1416"/>
      <c r="M158" s="1416"/>
      <c r="N158" s="1449"/>
      <c r="O158" s="199"/>
      <c r="P158" s="1416"/>
      <c r="Q158" s="1352"/>
      <c r="R158" s="1084"/>
      <c r="S158" s="1442"/>
    </row>
    <row r="159" spans="1:19" ht="15.6">
      <c r="A159" s="539"/>
      <c r="B159" s="2369" t="s">
        <v>2207</v>
      </c>
      <c r="C159" s="2348"/>
      <c r="D159" s="2348"/>
      <c r="E159" s="2348"/>
      <c r="F159" s="2348"/>
      <c r="G159" s="2348"/>
      <c r="H159" s="1447"/>
      <c r="I159" s="340"/>
      <c r="J159" s="1450"/>
      <c r="K159" s="340"/>
      <c r="L159" s="1416"/>
      <c r="M159" s="1416"/>
      <c r="N159" s="1449"/>
      <c r="O159" s="199"/>
      <c r="P159" s="1416"/>
      <c r="Q159" s="1352"/>
      <c r="R159" s="1084"/>
      <c r="S159" s="1442"/>
    </row>
    <row r="160" spans="1:19" ht="15.6">
      <c r="A160" s="1051"/>
      <c r="B160" s="1301"/>
      <c r="C160" s="199"/>
      <c r="D160" s="199"/>
      <c r="E160" s="199"/>
      <c r="F160" s="199"/>
      <c r="G160" s="78"/>
      <c r="H160" s="1428"/>
      <c r="I160" s="1443"/>
      <c r="J160" s="1450"/>
      <c r="K160" s="1443"/>
      <c r="L160" s="1416"/>
      <c r="M160" s="1416"/>
      <c r="N160" s="1445"/>
      <c r="O160" s="199"/>
      <c r="P160" s="1352"/>
      <c r="Q160" s="1352"/>
      <c r="R160" s="1352"/>
      <c r="S160" s="1446"/>
    </row>
    <row r="161" spans="1:19" ht="15.6">
      <c r="A161" s="102" t="s">
        <v>2294</v>
      </c>
      <c r="B161" s="403" t="s">
        <v>2644</v>
      </c>
      <c r="C161" s="78"/>
      <c r="D161" s="78"/>
      <c r="E161" s="78"/>
      <c r="F161" s="78"/>
      <c r="G161" s="78"/>
      <c r="H161" s="1451"/>
      <c r="I161" s="1260"/>
      <c r="J161" s="1452">
        <f>IF(J157=0,0,ROUND(J154/J157,4))</f>
        <v>0</v>
      </c>
      <c r="K161" s="1453"/>
      <c r="L161" s="1452">
        <f>IF(L157=0,0,ROUND(L154/L157,4))</f>
        <v>0</v>
      </c>
      <c r="M161" s="1454"/>
      <c r="N161" s="1455"/>
      <c r="O161" s="199"/>
      <c r="P161" s="1456"/>
      <c r="Q161" s="1352"/>
      <c r="R161" s="1084"/>
      <c r="S161" s="1442" t="str">
        <f>+A161</f>
        <v>7.6.3</v>
      </c>
    </row>
    <row r="162" spans="1:19" ht="15.6">
      <c r="A162" s="1051"/>
      <c r="B162" s="1301"/>
      <c r="C162" s="199"/>
      <c r="D162" s="199"/>
      <c r="E162" s="199"/>
      <c r="F162" s="199"/>
      <c r="G162" s="78"/>
      <c r="H162" s="107" t="s">
        <v>1226</v>
      </c>
      <c r="I162" s="199"/>
      <c r="J162" s="1456"/>
      <c r="K162" s="1456"/>
      <c r="L162" s="1456"/>
      <c r="M162" s="1457"/>
      <c r="N162" s="199"/>
      <c r="O162" s="199"/>
      <c r="P162" s="1352"/>
      <c r="Q162" s="1352"/>
      <c r="R162" s="1352"/>
      <c r="S162" s="1442"/>
    </row>
    <row r="163" spans="1:19" ht="15.6">
      <c r="A163" s="1051"/>
      <c r="B163" s="1301"/>
      <c r="C163" s="199"/>
      <c r="D163" s="199"/>
      <c r="E163" s="199"/>
      <c r="F163" s="199"/>
      <c r="G163" s="78"/>
      <c r="H163" s="107"/>
      <c r="I163" s="199"/>
      <c r="J163" s="1456"/>
      <c r="K163" s="1456"/>
      <c r="L163" s="1456"/>
      <c r="M163" s="1457"/>
      <c r="N163" s="199"/>
      <c r="O163" s="199"/>
      <c r="P163" s="1352"/>
      <c r="Q163" s="1352"/>
      <c r="R163" s="1352"/>
      <c r="S163" s="1442"/>
    </row>
    <row r="164" spans="1:19" ht="15.6">
      <c r="A164" s="1051"/>
      <c r="B164" s="1301"/>
      <c r="C164" s="199"/>
      <c r="D164" s="199"/>
      <c r="E164" s="199"/>
      <c r="F164" s="199"/>
      <c r="G164" s="78"/>
      <c r="H164" s="107"/>
      <c r="I164" s="199"/>
      <c r="J164" s="1456"/>
      <c r="K164" s="1456"/>
      <c r="L164" s="1456"/>
      <c r="M164" s="1457"/>
      <c r="N164" s="199"/>
      <c r="O164" s="199"/>
      <c r="P164" s="1352"/>
      <c r="Q164" s="1352"/>
      <c r="R164" s="1352"/>
      <c r="S164" s="1442"/>
    </row>
    <row r="165" spans="1:19" ht="15.6">
      <c r="A165" s="1051">
        <v>7.7</v>
      </c>
      <c r="B165" s="642" t="s">
        <v>1525</v>
      </c>
      <c r="C165" s="642"/>
      <c r="D165" s="642"/>
      <c r="E165" s="642"/>
      <c r="F165" s="642"/>
      <c r="G165" s="1250"/>
      <c r="H165" s="78"/>
      <c r="I165" s="1438"/>
      <c r="J165" s="1352"/>
      <c r="K165" s="1438"/>
      <c r="L165" s="1458" t="s">
        <v>1036</v>
      </c>
      <c r="M165" s="1438"/>
      <c r="N165" s="1352"/>
      <c r="O165" s="1438"/>
      <c r="P165" s="1352"/>
      <c r="Q165" s="199"/>
      <c r="R165" s="199"/>
      <c r="S165" s="1442">
        <f>+A165</f>
        <v>7.7</v>
      </c>
    </row>
    <row r="166" spans="1:19" ht="15.6">
      <c r="A166" s="1056"/>
      <c r="B166" s="1236" t="str">
        <f>"JK to SK: (Line 7.6.3 -1) X $"&amp;H166&amp;" (if negative, zero)"</f>
        <v>JK to SK: (Line 7.6.3 -1) X $3842.27 (if negative, zero)</v>
      </c>
      <c r="C166" s="199"/>
      <c r="D166" s="199"/>
      <c r="E166" s="199"/>
      <c r="F166" s="199"/>
      <c r="G166" s="78"/>
      <c r="H166" s="1459">
        <f>'GSN Benchmarks'!B152</f>
        <v>3842.27</v>
      </c>
      <c r="I166" s="199"/>
      <c r="J166" s="1304">
        <f>ROUND(IF((J161-1)*H166&lt;1,0,(J161-1)*H166),2)</f>
        <v>0</v>
      </c>
      <c r="K166" s="1460"/>
      <c r="L166" s="1461">
        <f>IF(K3=15148,0,J166*J173)</f>
        <v>0</v>
      </c>
      <c r="M166" s="1460"/>
      <c r="N166" s="1352"/>
      <c r="O166" s="1459"/>
      <c r="P166" s="1460"/>
      <c r="Q166" s="199"/>
      <c r="R166" s="199"/>
      <c r="S166" s="1462"/>
    </row>
    <row r="167" spans="1:19" ht="15.6">
      <c r="A167" s="1056"/>
      <c r="B167" s="1236" t="str">
        <f>"Gr. 1 to 3: (Line 7.6.3 -1) X $"&amp;H167&amp;" (if negative, zero) "</f>
        <v xml:space="preserve">Gr. 1 to 3: (Line 7.6.3 -1) X $4988.04 (if negative, zero) </v>
      </c>
      <c r="C167" s="199"/>
      <c r="D167" s="199"/>
      <c r="E167" s="199"/>
      <c r="F167" s="199"/>
      <c r="G167" s="78"/>
      <c r="H167" s="1459">
        <f>'GSN Benchmarks'!B153</f>
        <v>4988.04</v>
      </c>
      <c r="I167" s="199"/>
      <c r="J167" s="1304">
        <f>ROUND(IF((J161-1)*H167&lt;1,0,(J161-1)*H167),2)</f>
        <v>0</v>
      </c>
      <c r="K167" s="1460"/>
      <c r="L167" s="1461">
        <f>IF(K3=15148,0,J167*J174)</f>
        <v>0</v>
      </c>
      <c r="M167" s="1460"/>
      <c r="N167" s="1352"/>
      <c r="O167" s="1459"/>
      <c r="P167" s="1460"/>
      <c r="Q167" s="199"/>
      <c r="R167" s="199"/>
      <c r="S167" s="1462"/>
    </row>
    <row r="168" spans="1:19" ht="15.6">
      <c r="A168" s="1056"/>
      <c r="B168" s="1236" t="str">
        <f>"Grade 4 to 8.  (Line 7.6.3 -1) X $"&amp;H168&amp;" (if negative, zero) "</f>
        <v xml:space="preserve">Grade 4 to 8.  (Line 7.6.3 -1) X $4066.24 (if negative, zero) </v>
      </c>
      <c r="C168" s="199"/>
      <c r="D168" s="199"/>
      <c r="E168" s="199"/>
      <c r="F168" s="199"/>
      <c r="G168" s="78"/>
      <c r="H168" s="1459">
        <f>'GSN Benchmarks'!B155</f>
        <v>4066.24</v>
      </c>
      <c r="I168" s="199"/>
      <c r="J168" s="1304">
        <f>ROUND(IF((J161-1)*H168&lt;1,0,(J161-1)*H168),2)</f>
        <v>0</v>
      </c>
      <c r="K168" s="1460"/>
      <c r="L168" s="1461">
        <f>IF(K3=15148,0,J168*J175)</f>
        <v>0</v>
      </c>
      <c r="M168" s="1460"/>
      <c r="N168" s="1463"/>
      <c r="O168" s="1459"/>
      <c r="P168" s="1460"/>
      <c r="Q168" s="199"/>
      <c r="R168" s="199"/>
      <c r="S168" s="1462"/>
    </row>
    <row r="169" spans="1:19" ht="15.6">
      <c r="A169" s="1464"/>
      <c r="B169" s="1065" t="str">
        <f>"Secondary: (Line 7.6.3 -1) X $"&amp;H169&amp;" (if negative, zero) "</f>
        <v xml:space="preserve">Secondary: (Line 7.6.3 -1) X $5052.09 (if negative, zero) </v>
      </c>
      <c r="C169" s="1065"/>
      <c r="D169" s="1065"/>
      <c r="E169" s="1065"/>
      <c r="F169" s="1065"/>
      <c r="G169" s="1063"/>
      <c r="H169" s="1459">
        <f>'GSN Benchmarks'!B157</f>
        <v>5052.09</v>
      </c>
      <c r="I169" s="1065"/>
      <c r="J169" s="1304">
        <f>ROUND(IF((L161-1)*H169&lt;1,0,(L161-1)*H169),2)</f>
        <v>0</v>
      </c>
      <c r="K169" s="1465"/>
      <c r="L169" s="1466">
        <f>J169*J176</f>
        <v>0</v>
      </c>
      <c r="M169" s="1465"/>
      <c r="N169" s="1463" t="s">
        <v>805</v>
      </c>
      <c r="O169" s="1459"/>
      <c r="P169" s="1465"/>
      <c r="Q169" s="1065"/>
      <c r="R169" s="1065"/>
      <c r="S169" s="1467"/>
    </row>
    <row r="170" spans="1:19" ht="27.75" customHeight="1">
      <c r="A170" s="1464"/>
      <c r="B170" s="120" t="s">
        <v>1526</v>
      </c>
      <c r="C170" s="1065"/>
      <c r="D170" s="1065"/>
      <c r="E170" s="1065"/>
      <c r="F170" s="199"/>
      <c r="G170" s="1063"/>
      <c r="H170" s="1459"/>
      <c r="I170" s="1065"/>
      <c r="J170" s="1034" t="s">
        <v>805</v>
      </c>
      <c r="K170" s="1465"/>
      <c r="L170" s="1468">
        <f>SUM(L166:L169)</f>
        <v>0</v>
      </c>
      <c r="M170" s="1465"/>
      <c r="N170" s="1465"/>
      <c r="O170" s="1465"/>
      <c r="P170" s="1465"/>
      <c r="Q170" s="1065"/>
      <c r="R170" s="1065"/>
      <c r="S170" s="1467"/>
    </row>
    <row r="171" spans="1:19" ht="28.5" customHeight="1">
      <c r="A171" s="1056"/>
      <c r="B171" s="1236"/>
      <c r="C171" s="199"/>
      <c r="D171" s="199"/>
      <c r="E171" s="199"/>
      <c r="F171" s="78"/>
      <c r="G171" s="78"/>
      <c r="H171" s="78"/>
      <c r="I171" s="199"/>
      <c r="J171" s="1469"/>
      <c r="K171" s="1469"/>
      <c r="L171" s="1469"/>
      <c r="M171" s="1469"/>
      <c r="N171" s="946"/>
      <c r="O171" s="946"/>
      <c r="P171" s="946"/>
      <c r="Q171" s="946"/>
      <c r="R171" s="946"/>
      <c r="S171" s="1462"/>
    </row>
    <row r="172" spans="1:19" ht="15.6">
      <c r="A172" s="1051">
        <v>7.8</v>
      </c>
      <c r="B172" s="86" t="s">
        <v>2494</v>
      </c>
      <c r="C172" s="199"/>
      <c r="D172" s="199"/>
      <c r="E172" s="199"/>
      <c r="F172" s="199"/>
      <c r="G172" s="78"/>
      <c r="H172" s="78"/>
      <c r="I172" s="199"/>
      <c r="J172" s="1458" t="s">
        <v>1036</v>
      </c>
      <c r="K172" s="923"/>
      <c r="L172" s="1352"/>
      <c r="M172" s="923"/>
      <c r="N172" s="199"/>
      <c r="O172" s="199"/>
      <c r="P172" s="199"/>
      <c r="Q172" s="199"/>
      <c r="R172" s="1470">
        <f>'Sch 13 Enrolment'!V70</f>
        <v>0</v>
      </c>
      <c r="S172" s="1442">
        <f>+A172</f>
        <v>7.8</v>
      </c>
    </row>
    <row r="173" spans="1:19" ht="15.6">
      <c r="A173" s="544"/>
      <c r="B173" s="642" t="s">
        <v>2374</v>
      </c>
      <c r="C173" s="78"/>
      <c r="D173" s="78"/>
      <c r="E173" s="78"/>
      <c r="F173" s="78"/>
      <c r="G173" s="78"/>
      <c r="H173" s="78"/>
      <c r="I173" s="78"/>
      <c r="J173" s="1205">
        <f>('Sch 13 Enrolment'!H21+'Sch 13 Enrolment'!H22+'Sch 13 Enrolment'!M21+'Sch 13 Enrolment'!M22+'Sch 13 Enrolment'!P21+'Sch 13 Enrolment'!P22+'Sch 13 Enrolment'!U21+'Sch 13 Enrolment'!U22+'Sch 13 Enrolment'!H32+'Sch 13 Enrolment'!H33+'Sch 13 Enrolment'!M32+'Sch 13 Enrolment'!M33+'Sch 13 Enrolment'!P32+'Sch 13 Enrolment'!P33+'Sch 13 Enrolment'!U32+'Sch 13 Enrolment'!U33)/2</f>
        <v>0</v>
      </c>
      <c r="K173" s="1472"/>
      <c r="L173" s="1352"/>
      <c r="M173" s="1416"/>
      <c r="N173" s="1352"/>
      <c r="O173" s="199"/>
      <c r="P173" s="1352"/>
      <c r="Q173" s="199"/>
      <c r="R173" s="1052"/>
      <c r="S173" s="1471"/>
    </row>
    <row r="174" spans="1:19" ht="15.6">
      <c r="A174" s="544"/>
      <c r="B174" s="642" t="s">
        <v>2335</v>
      </c>
      <c r="C174" s="78"/>
      <c r="D174" s="78"/>
      <c r="E174" s="78"/>
      <c r="F174" s="78"/>
      <c r="G174" s="78"/>
      <c r="H174" s="78"/>
      <c r="I174" s="78"/>
      <c r="J174" s="1205">
        <f>('Sch 13 Enrolment'!H23+'Sch 13 Enrolment'!M23+'Sch 13 Enrolment'!P23+'Sch 13 Enrolment'!U23+'Sch 13 Enrolment'!H34+'Sch 13 Enrolment'!M34+'Sch 13 Enrolment'!P34+'Sch 13 Enrolment'!U34)/2</f>
        <v>0</v>
      </c>
      <c r="K174" s="1472"/>
      <c r="L174" s="1352"/>
      <c r="M174" s="1416"/>
      <c r="N174" s="1352"/>
      <c r="O174" s="199"/>
      <c r="P174" s="1352"/>
      <c r="Q174" s="199"/>
      <c r="R174" s="1052"/>
      <c r="S174" s="1471"/>
    </row>
    <row r="175" spans="1:19" ht="15.6">
      <c r="A175" s="544"/>
      <c r="B175" s="642" t="s">
        <v>43</v>
      </c>
      <c r="C175" s="78"/>
      <c r="D175" s="78"/>
      <c r="E175" s="78"/>
      <c r="F175" s="78"/>
      <c r="G175" s="78"/>
      <c r="H175" s="78"/>
      <c r="I175" s="78"/>
      <c r="J175" s="1205">
        <f>'Sch 13 Enrolment'!T49+'Sch 13 Enrolment'!T52</f>
        <v>0</v>
      </c>
      <c r="K175" s="1472"/>
      <c r="L175" s="1352"/>
      <c r="M175" s="1416"/>
      <c r="N175" s="1352"/>
      <c r="O175" s="199"/>
      <c r="P175" s="1352"/>
      <c r="Q175" s="199"/>
      <c r="R175" s="1052"/>
      <c r="S175" s="1471"/>
    </row>
    <row r="176" spans="1:19" ht="15.6">
      <c r="A176" s="544"/>
      <c r="B176" s="642" t="s">
        <v>1035</v>
      </c>
      <c r="C176" s="78"/>
      <c r="D176" s="78"/>
      <c r="E176" s="78"/>
      <c r="F176" s="78"/>
      <c r="G176" s="78"/>
      <c r="H176" s="78"/>
      <c r="I176" s="78"/>
      <c r="J176" s="1205">
        <f>'Sch 13 Enrolment'!V61+'Sch 13 Enrolment'!V62</f>
        <v>0</v>
      </c>
      <c r="K176" s="1472"/>
      <c r="L176" s="1352"/>
      <c r="M176" s="1416"/>
      <c r="N176" s="1352"/>
      <c r="O176" s="199"/>
      <c r="P176" s="1352"/>
      <c r="Q176" s="199"/>
      <c r="R176" s="1052"/>
      <c r="S176" s="1471"/>
    </row>
    <row r="177" spans="1:19" ht="15.6">
      <c r="A177" s="544"/>
      <c r="B177" s="642" t="s">
        <v>1965</v>
      </c>
      <c r="C177" s="78"/>
      <c r="D177" s="78"/>
      <c r="E177" s="78"/>
      <c r="F177" s="78"/>
      <c r="G177" s="78"/>
      <c r="H177" s="78"/>
      <c r="I177" s="78"/>
      <c r="J177" s="1205">
        <f>SUM(J173:J176)</f>
        <v>0</v>
      </c>
      <c r="K177" s="1472"/>
      <c r="L177" s="1352"/>
      <c r="M177" s="1416"/>
      <c r="N177" s="1352"/>
      <c r="O177" s="199"/>
      <c r="P177" s="1352"/>
      <c r="Q177" s="199"/>
      <c r="R177" s="1052"/>
      <c r="S177" s="1471"/>
    </row>
    <row r="178" spans="1:19" ht="15.6">
      <c r="A178" s="544"/>
      <c r="B178" s="642"/>
      <c r="C178" s="78"/>
      <c r="D178" s="78"/>
      <c r="E178" s="78"/>
      <c r="F178" s="78"/>
      <c r="G178" s="78"/>
      <c r="H178" s="78"/>
      <c r="I178" s="78"/>
      <c r="J178" s="1352"/>
      <c r="K178" s="1472"/>
      <c r="L178" s="1352"/>
      <c r="M178" s="1416"/>
      <c r="N178" s="1352"/>
      <c r="O178" s="199"/>
      <c r="P178" s="1352"/>
      <c r="Q178" s="78"/>
      <c r="R178" s="1052"/>
      <c r="S178" s="1471"/>
    </row>
    <row r="179" spans="1:19" ht="15.6">
      <c r="A179" s="1056"/>
      <c r="B179" s="1236"/>
      <c r="C179" s="199"/>
      <c r="D179" s="199"/>
      <c r="E179" s="199"/>
      <c r="F179" s="199"/>
      <c r="G179" s="78"/>
      <c r="H179" s="78"/>
      <c r="I179" s="199"/>
      <c r="J179" s="1473" t="s">
        <v>2347</v>
      </c>
      <c r="K179" s="1474"/>
      <c r="L179" s="946" t="s">
        <v>2375</v>
      </c>
      <c r="M179" s="1473"/>
      <c r="N179" s="1474" t="s">
        <v>1899</v>
      </c>
      <c r="O179" s="1474"/>
      <c r="P179" s="946" t="s">
        <v>1035</v>
      </c>
      <c r="Q179" s="199"/>
      <c r="R179" s="962"/>
      <c r="S179" s="1462"/>
    </row>
    <row r="180" spans="1:19" ht="15.6">
      <c r="A180" s="1051">
        <v>7.9</v>
      </c>
      <c r="B180" s="102" t="s">
        <v>2955</v>
      </c>
      <c r="C180" s="642"/>
      <c r="D180" s="78"/>
      <c r="E180" s="78"/>
      <c r="F180" s="78"/>
      <c r="G180" s="78"/>
      <c r="H180" s="78"/>
      <c r="I180" s="1402" t="s">
        <v>1140</v>
      </c>
      <c r="J180" s="1042">
        <f>IF(K3=15148,0,L166)</f>
        <v>0</v>
      </c>
      <c r="K180" s="1475"/>
      <c r="L180" s="1042">
        <f>IF(M3=15148,0,L167)</f>
        <v>0</v>
      </c>
      <c r="M180" s="1402" t="s">
        <v>1141</v>
      </c>
      <c r="N180" s="1042">
        <f>IF(K3=15148,0,L168)</f>
        <v>0</v>
      </c>
      <c r="O180" s="1475"/>
      <c r="P180" s="1042">
        <f>L169</f>
        <v>0</v>
      </c>
      <c r="Q180" s="78"/>
      <c r="R180" s="1055">
        <f>J180+L180+N180+P180</f>
        <v>0</v>
      </c>
      <c r="S180" s="1471">
        <f>+A180</f>
        <v>7.9</v>
      </c>
    </row>
    <row r="181" spans="1:19" ht="15.6">
      <c r="A181" s="544"/>
      <c r="B181" s="102"/>
      <c r="C181" s="642"/>
      <c r="D181" s="78"/>
      <c r="E181" s="78"/>
      <c r="F181" s="78"/>
      <c r="G181" s="1443"/>
      <c r="H181" s="1044"/>
      <c r="I181" s="1044"/>
      <c r="J181" s="923"/>
      <c r="K181" s="1443"/>
      <c r="L181" s="1044"/>
      <c r="M181" s="1044"/>
      <c r="N181" s="199"/>
      <c r="O181" s="199"/>
      <c r="P181" s="199"/>
      <c r="Q181" s="78"/>
      <c r="R181" s="78"/>
      <c r="S181" s="1471"/>
    </row>
    <row r="182" spans="1:19" ht="15.6">
      <c r="A182" s="544"/>
      <c r="B182" s="102"/>
      <c r="C182" s="642"/>
      <c r="D182" s="78"/>
      <c r="E182" s="78"/>
      <c r="F182" s="78"/>
      <c r="G182" s="1443"/>
      <c r="H182" s="1044"/>
      <c r="I182" s="1044"/>
      <c r="J182" s="923"/>
      <c r="K182" s="1443"/>
      <c r="L182" s="1044"/>
      <c r="M182" s="1044"/>
      <c r="N182" s="199"/>
      <c r="O182" s="199"/>
      <c r="P182" s="199"/>
      <c r="Q182" s="78"/>
      <c r="R182" s="78"/>
      <c r="S182" s="1471"/>
    </row>
    <row r="183" spans="1:19" ht="15.6">
      <c r="A183" s="544"/>
      <c r="B183" s="28" t="s">
        <v>303</v>
      </c>
      <c r="C183" s="642"/>
      <c r="D183" s="78"/>
      <c r="E183" s="78"/>
      <c r="F183" s="78"/>
      <c r="G183" s="1443"/>
      <c r="H183" s="1044"/>
      <c r="I183" s="1044"/>
      <c r="J183" s="1469" t="s">
        <v>1328</v>
      </c>
      <c r="K183" s="1476"/>
      <c r="L183" s="1477" t="s">
        <v>1035</v>
      </c>
      <c r="M183" s="1044"/>
      <c r="N183" s="199"/>
      <c r="O183" s="199"/>
      <c r="P183" s="199"/>
      <c r="Q183" s="78"/>
      <c r="R183" s="78"/>
      <c r="S183" s="1471"/>
    </row>
    <row r="184" spans="1:19" ht="15.6">
      <c r="A184" s="544"/>
      <c r="B184" s="78"/>
      <c r="C184" s="642"/>
      <c r="D184" s="78"/>
      <c r="E184" s="78"/>
      <c r="F184" s="78"/>
      <c r="G184" s="1443"/>
      <c r="H184" s="1044"/>
      <c r="I184" s="1044"/>
      <c r="J184" s="923"/>
      <c r="K184" s="1443"/>
      <c r="L184" s="1044"/>
      <c r="M184" s="1044"/>
      <c r="N184" s="199"/>
      <c r="O184" s="199"/>
      <c r="P184" s="199"/>
      <c r="Q184" s="78"/>
      <c r="R184" s="78"/>
      <c r="S184" s="1471"/>
    </row>
    <row r="185" spans="1:19" ht="15.6">
      <c r="A185" s="544">
        <v>7.1</v>
      </c>
      <c r="B185" s="102" t="s">
        <v>2637</v>
      </c>
      <c r="C185" s="642"/>
      <c r="D185" s="78"/>
      <c r="E185" s="78"/>
      <c r="F185" s="78"/>
      <c r="G185" s="1443"/>
      <c r="H185" s="1044"/>
      <c r="I185" s="1044"/>
      <c r="J185" s="1296">
        <f>ROUND(IF($K$3=15148,0,IF($R$172=0,0,VLOOKUP($K$3,Tables!$A$5:$AN$29,11,FALSE))),0)</f>
        <v>0</v>
      </c>
      <c r="K185" s="1478"/>
      <c r="L185" s="1296">
        <f>ROUND(IF($K$3=15148,IF($R$172=0,0,VLOOKUP($K$3,Tables!$A$5:$AN$29,11,FALSE))),0)</f>
        <v>0</v>
      </c>
      <c r="M185" s="1479"/>
      <c r="N185" s="1480"/>
      <c r="O185" s="199"/>
      <c r="P185" s="1480"/>
      <c r="Q185" s="1479"/>
      <c r="R185" s="1042">
        <f>J185+L185+N185+P185</f>
        <v>0</v>
      </c>
      <c r="S185" s="1471">
        <f>+A185</f>
        <v>7.1</v>
      </c>
    </row>
    <row r="186" spans="1:19" ht="15.6">
      <c r="A186" s="544"/>
      <c r="B186" s="102"/>
      <c r="C186" s="642"/>
      <c r="D186" s="78"/>
      <c r="E186" s="78"/>
      <c r="F186" s="78"/>
      <c r="G186" s="1443"/>
      <c r="H186" s="1044"/>
      <c r="I186" s="1044"/>
      <c r="J186" s="1480"/>
      <c r="K186" s="1478"/>
      <c r="L186" s="1480"/>
      <c r="M186" s="1479"/>
      <c r="N186" s="1480"/>
      <c r="O186" s="2125"/>
      <c r="P186" s="1480"/>
      <c r="Q186" s="1479"/>
      <c r="R186" s="1044"/>
      <c r="S186" s="1471"/>
    </row>
    <row r="187" spans="1:19" ht="15.6">
      <c r="A187" s="544" t="s">
        <v>2954</v>
      </c>
      <c r="B187" s="102" t="s">
        <v>3001</v>
      </c>
      <c r="C187" s="642"/>
      <c r="D187" s="78"/>
      <c r="E187" s="78"/>
      <c r="F187" s="78"/>
      <c r="G187" s="1443"/>
      <c r="H187" s="1044"/>
      <c r="I187" s="1044"/>
      <c r="J187" s="1480"/>
      <c r="K187" s="1478"/>
      <c r="L187" s="1480"/>
      <c r="M187" s="1479"/>
      <c r="N187" s="1480"/>
      <c r="O187" s="2196"/>
      <c r="P187" s="1480"/>
      <c r="Q187" s="1479"/>
      <c r="R187" s="2123">
        <f>IF($K$3=0,0,VLOOKUP($K$3,Tables!$A$5:$BG$8,59,FALSE))</f>
        <v>0</v>
      </c>
      <c r="S187" s="2135" t="str">
        <f>+A187</f>
        <v>7.10.1</v>
      </c>
    </row>
    <row r="188" spans="1:19" ht="15.6">
      <c r="A188" s="78"/>
      <c r="B188" s="78"/>
      <c r="C188" s="78"/>
      <c r="D188" s="78"/>
      <c r="E188" s="78"/>
      <c r="F188" s="78"/>
      <c r="G188" s="78"/>
      <c r="H188" s="2065"/>
      <c r="I188" s="78"/>
      <c r="J188" s="78"/>
      <c r="K188" s="78"/>
      <c r="L188" s="78"/>
      <c r="M188" s="78"/>
      <c r="N188" s="1481"/>
      <c r="O188" s="1481"/>
      <c r="P188" s="78"/>
      <c r="Q188" s="78"/>
      <c r="R188" s="78"/>
      <c r="S188" s="1471"/>
    </row>
    <row r="189" spans="1:19" ht="15.6">
      <c r="A189" s="544" t="s">
        <v>2996</v>
      </c>
      <c r="B189" s="102" t="s">
        <v>2999</v>
      </c>
      <c r="C189" s="642"/>
      <c r="D189" s="78"/>
      <c r="E189" s="78"/>
      <c r="F189" s="78"/>
      <c r="G189" s="1443"/>
      <c r="H189" s="1044"/>
      <c r="I189" s="1044"/>
      <c r="J189" s="1480"/>
      <c r="K189" s="1478"/>
      <c r="L189" s="1480"/>
      <c r="M189" s="1479"/>
      <c r="N189" s="1480"/>
      <c r="O189" s="2125"/>
      <c r="P189" s="1480"/>
      <c r="Q189" s="1479"/>
      <c r="R189" s="2123">
        <f>IF($K$3=0,0,VLOOKUP($K$3,Tables!$A$5:$BD$8,56,FALSE))</f>
        <v>0</v>
      </c>
      <c r="S189" s="2135" t="str">
        <f>+A189</f>
        <v>7.10.2</v>
      </c>
    </row>
    <row r="190" spans="1:19" ht="15.6">
      <c r="A190" s="78"/>
      <c r="B190" s="78"/>
      <c r="C190" s="78"/>
      <c r="D190" s="78"/>
      <c r="E190" s="78"/>
      <c r="F190" s="78"/>
      <c r="G190" s="78"/>
      <c r="H190" s="1028"/>
      <c r="I190" s="78"/>
      <c r="J190" s="78"/>
      <c r="K190" s="78"/>
      <c r="L190" s="78"/>
      <c r="M190" s="78"/>
      <c r="N190" s="1481"/>
      <c r="O190" s="1481"/>
      <c r="P190" s="78"/>
      <c r="Q190" s="78"/>
      <c r="R190" s="78"/>
      <c r="S190" s="1471"/>
    </row>
    <row r="191" spans="1:19" ht="15.6">
      <c r="A191" s="544" t="s">
        <v>2998</v>
      </c>
      <c r="B191" s="102" t="s">
        <v>3000</v>
      </c>
      <c r="C191" s="642"/>
      <c r="D191" s="78"/>
      <c r="E191" s="78"/>
      <c r="F191" s="78"/>
      <c r="G191" s="1443"/>
      <c r="H191" s="1044"/>
      <c r="I191" s="1044"/>
      <c r="J191" s="1480"/>
      <c r="K191" s="1478"/>
      <c r="L191" s="1480"/>
      <c r="M191" s="1479"/>
      <c r="N191" s="1480"/>
      <c r="O191" s="2195"/>
      <c r="P191" s="1480"/>
      <c r="Q191" s="1479"/>
      <c r="R191" s="2123">
        <f>IF($K$3=0,0,VLOOKUP($K$3,Tables!$A$5:$BF$8,58,FALSE))</f>
        <v>0</v>
      </c>
      <c r="S191" s="2135" t="str">
        <f>+A191</f>
        <v>7.10.3</v>
      </c>
    </row>
    <row r="192" spans="1:19" ht="16.2" thickBot="1">
      <c r="A192" s="78"/>
      <c r="B192" s="78"/>
      <c r="C192" s="78"/>
      <c r="D192" s="78"/>
      <c r="E192" s="78"/>
      <c r="F192" s="78"/>
      <c r="G192" s="78"/>
      <c r="H192" s="2065"/>
      <c r="I192" s="78"/>
      <c r="J192" s="78"/>
      <c r="K192" s="78"/>
      <c r="L192" s="78"/>
      <c r="M192" s="78"/>
      <c r="N192" s="1481"/>
      <c r="O192" s="1481"/>
      <c r="P192" s="78"/>
      <c r="Q192" s="78"/>
      <c r="R192" s="78"/>
      <c r="S192" s="1471"/>
    </row>
    <row r="193" spans="1:19" ht="16.2" thickBot="1">
      <c r="A193" s="544">
        <f>A185+0.01</f>
        <v>7.1099999999999994</v>
      </c>
      <c r="B193" s="28" t="s">
        <v>1318</v>
      </c>
      <c r="C193" s="78"/>
      <c r="D193" s="78"/>
      <c r="E193" s="78"/>
      <c r="F193" s="78"/>
      <c r="G193" s="78"/>
      <c r="H193" s="1044"/>
      <c r="I193" s="1044"/>
      <c r="J193" s="78"/>
      <c r="K193" s="1044"/>
      <c r="L193" s="78"/>
      <c r="M193" s="1135"/>
      <c r="N193" s="1481"/>
      <c r="O193" s="1481"/>
      <c r="P193" s="199"/>
      <c r="Q193" s="199"/>
      <c r="R193" s="1077">
        <f>ROUND(R180+R185+R187+R189+R191,0)</f>
        <v>0</v>
      </c>
      <c r="S193" s="1471">
        <f>+A193</f>
        <v>7.1099999999999994</v>
      </c>
    </row>
    <row r="194" spans="1:19" ht="15.6">
      <c r="A194" s="1051"/>
      <c r="B194" s="1301" t="s">
        <v>3002</v>
      </c>
      <c r="C194" s="199"/>
      <c r="D194" s="199"/>
      <c r="E194" s="199"/>
      <c r="F194" s="78"/>
      <c r="G194" s="78"/>
      <c r="H194" s="199"/>
      <c r="I194" s="199"/>
      <c r="J194" s="199"/>
      <c r="K194" s="199"/>
      <c r="L194" s="78"/>
      <c r="M194" s="78"/>
      <c r="N194" s="1481"/>
      <c r="O194" s="1481"/>
      <c r="P194" s="199"/>
      <c r="Q194" s="199"/>
      <c r="R194" s="199"/>
      <c r="S194" s="1471"/>
    </row>
    <row r="195" spans="1:19" ht="15">
      <c r="A195" s="78"/>
      <c r="B195" s="78"/>
      <c r="C195" s="78"/>
      <c r="D195" s="78"/>
      <c r="E195" s="78"/>
      <c r="F195" s="78"/>
      <c r="G195" s="78"/>
      <c r="H195" s="78"/>
      <c r="I195" s="78"/>
      <c r="J195" s="78"/>
      <c r="K195" s="78"/>
      <c r="L195" s="78"/>
      <c r="M195" s="78"/>
      <c r="N195" s="78"/>
      <c r="O195" s="78"/>
      <c r="P195" s="78"/>
      <c r="Q195" s="78"/>
      <c r="R195" s="78"/>
      <c r="S195" s="78"/>
    </row>
  </sheetData>
  <sheetProtection password="C797" sheet="1" objects="1" scenarios="1"/>
  <protectedRanges>
    <protectedRange sqref="R44:R45 R87" name="Range14"/>
    <protectedRange sqref="P44:P45" name="Range13"/>
    <protectedRange sqref="N44:N45" name="Range12"/>
    <protectedRange sqref="L44:L45" name="Range11"/>
    <protectedRange sqref="R46 L32:L43 J32:J45 N32:N43 P32:P43 R32:R43" name="Range10"/>
    <protectedRange sqref="F32:F45 H32:H45" name="Range8"/>
    <protectedRange sqref="R85:R86" name="Range14_5"/>
    <protectedRange sqref="P85:P86" name="Range13_5"/>
    <protectedRange sqref="N85:N86" name="Range12_5"/>
    <protectedRange sqref="L85:L86" name="Range11_5"/>
    <protectedRange sqref="J73:J86 L73:L84 N73:N84 P73:P84 R73:R84" name="Range10_5"/>
    <protectedRange sqref="H73:H86" name="Range9_1"/>
    <protectedRange sqref="F73:F86" name="Range8_5"/>
  </protectedRanges>
  <mergeCells count="6">
    <mergeCell ref="H135:N135"/>
    <mergeCell ref="B159:G159"/>
    <mergeCell ref="B154:G154"/>
    <mergeCell ref="B155:G155"/>
    <mergeCell ref="B157:G157"/>
    <mergeCell ref="B158:G158"/>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rowBreaks count="2" manualBreakCount="2">
    <brk id="89" max="16383" man="1"/>
    <brk id="134"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B34" sqref="B34"/>
    </sheetView>
  </sheetViews>
  <sheetFormatPr defaultColWidth="0" defaultRowHeight="13.2" zeroHeight="1"/>
  <cols>
    <col min="1" max="1" width="7.44140625" style="69" customWidth="1"/>
    <col min="2" max="2" width="56.44140625" style="69" customWidth="1"/>
    <col min="3" max="3" width="12.6640625" style="69" customWidth="1"/>
    <col min="4" max="4" width="17" style="69" customWidth="1"/>
    <col min="5" max="5" width="12.6640625" style="69" customWidth="1"/>
    <col min="6" max="6" width="14.109375" style="69" customWidth="1"/>
    <col min="7" max="7" width="5.6640625" style="69" customWidth="1"/>
    <col min="8" max="16384" width="0" style="69" hidden="1"/>
  </cols>
  <sheetData>
    <row r="1" spans="1:7" ht="13.8" thickBot="1">
      <c r="A1" s="3"/>
      <c r="B1" s="3"/>
      <c r="C1" s="3"/>
      <c r="D1" s="3"/>
      <c r="E1" s="3"/>
      <c r="F1" s="3"/>
      <c r="G1" s="3"/>
    </row>
    <row r="2" spans="1:7" ht="13.8" thickBot="1">
      <c r="A2" s="3"/>
      <c r="B2" s="3"/>
      <c r="C2" s="3"/>
      <c r="D2" s="3"/>
      <c r="E2" s="2376" t="str">
        <f>'1 Summary'!G2</f>
        <v/>
      </c>
      <c r="F2" s="2377"/>
      <c r="G2" s="134"/>
    </row>
    <row r="3" spans="1:7" ht="16.2" thickBot="1">
      <c r="A3" s="28" t="s">
        <v>638</v>
      </c>
      <c r="B3" s="18"/>
      <c r="C3" s="131"/>
      <c r="D3" s="3"/>
      <c r="E3" s="145">
        <f>'1 Summary'!G3</f>
        <v>0</v>
      </c>
      <c r="F3" s="132"/>
      <c r="G3" s="134"/>
    </row>
    <row r="4" spans="1:7">
      <c r="A4" s="18"/>
      <c r="B4" s="18"/>
      <c r="C4" s="131"/>
      <c r="D4" s="134"/>
      <c r="E4" s="134"/>
      <c r="F4" s="134"/>
      <c r="G4" s="134"/>
    </row>
    <row r="5" spans="1:7" ht="17.399999999999999">
      <c r="A5" s="6" t="s">
        <v>2355</v>
      </c>
      <c r="B5" s="25"/>
      <c r="C5" s="25"/>
      <c r="D5" s="135"/>
      <c r="E5" s="135"/>
      <c r="F5" s="135"/>
      <c r="G5" s="135"/>
    </row>
    <row r="6" spans="1:7" ht="17.399999999999999">
      <c r="A6" s="25"/>
      <c r="B6" s="25"/>
      <c r="C6" s="42"/>
      <c r="D6" s="136"/>
      <c r="E6" s="136"/>
      <c r="F6" s="136"/>
      <c r="G6" s="136"/>
    </row>
    <row r="7" spans="1:7" ht="13.8">
      <c r="A7" s="42"/>
      <c r="B7" s="42"/>
      <c r="C7" s="42"/>
      <c r="D7" s="136"/>
      <c r="E7" s="136"/>
      <c r="F7" s="136"/>
      <c r="G7" s="136"/>
    </row>
    <row r="8" spans="1:7" ht="15" customHeight="1">
      <c r="A8" s="42"/>
      <c r="B8" s="42"/>
      <c r="C8" s="42"/>
      <c r="D8" s="2378" t="s">
        <v>2352</v>
      </c>
      <c r="E8" s="205"/>
      <c r="F8" s="2378" t="s">
        <v>2353</v>
      </c>
      <c r="G8" s="136"/>
    </row>
    <row r="9" spans="1:7" ht="13.8">
      <c r="A9" s="42"/>
      <c r="B9" s="42"/>
      <c r="C9" s="42"/>
      <c r="D9" s="2378"/>
      <c r="E9" s="205"/>
      <c r="F9" s="2378"/>
      <c r="G9" s="136"/>
    </row>
    <row r="10" spans="1:7" ht="13.8">
      <c r="A10" s="42" t="s">
        <v>3022</v>
      </c>
      <c r="B10" s="42"/>
      <c r="C10" s="42"/>
      <c r="D10" s="136"/>
      <c r="E10" s="136"/>
      <c r="F10" s="136"/>
      <c r="G10" s="136"/>
    </row>
    <row r="11" spans="1:7" ht="13.8">
      <c r="A11" s="43" t="s">
        <v>2286</v>
      </c>
      <c r="B11" s="42"/>
      <c r="C11" s="43"/>
      <c r="D11" s="664">
        <v>0</v>
      </c>
      <c r="E11" s="665"/>
      <c r="F11" s="661"/>
      <c r="G11" s="123"/>
    </row>
    <row r="12" spans="1:7" ht="13.8">
      <c r="A12" s="43" t="s">
        <v>2287</v>
      </c>
      <c r="B12" s="42"/>
      <c r="C12" s="42"/>
      <c r="D12" s="664">
        <v>0</v>
      </c>
      <c r="E12" s="666"/>
      <c r="F12" s="661"/>
      <c r="G12" s="1"/>
    </row>
    <row r="13" spans="1:7" ht="13.8">
      <c r="A13" s="43" t="s">
        <v>2288</v>
      </c>
      <c r="B13" s="42"/>
      <c r="C13" s="84"/>
      <c r="D13" s="664">
        <v>0</v>
      </c>
      <c r="E13" s="667"/>
      <c r="F13" s="661"/>
      <c r="G13" s="1"/>
    </row>
    <row r="14" spans="1:7" ht="13.8">
      <c r="A14" s="43" t="s">
        <v>2289</v>
      </c>
      <c r="B14" s="42"/>
      <c r="C14" s="84"/>
      <c r="D14" s="664">
        <v>0</v>
      </c>
      <c r="E14" s="667"/>
      <c r="F14" s="661"/>
      <c r="G14" s="137"/>
    </row>
    <row r="15" spans="1:7" ht="13.8">
      <c r="A15" s="43" t="s">
        <v>2290</v>
      </c>
      <c r="B15" s="42"/>
      <c r="C15" s="42"/>
      <c r="D15" s="664">
        <v>0</v>
      </c>
      <c r="E15" s="661"/>
      <c r="F15" s="661"/>
      <c r="G15" s="137"/>
    </row>
    <row r="16" spans="1:7" ht="13.8">
      <c r="A16" s="43" t="s">
        <v>2353</v>
      </c>
      <c r="B16" s="42"/>
      <c r="C16" s="84"/>
      <c r="D16" s="665"/>
      <c r="E16" s="665"/>
      <c r="F16" s="664">
        <v>0</v>
      </c>
      <c r="G16" s="137"/>
    </row>
    <row r="17" spans="1:7" ht="13.8">
      <c r="A17" s="42" t="s">
        <v>3023</v>
      </c>
      <c r="B17" s="42"/>
      <c r="C17" s="84"/>
      <c r="D17" s="668"/>
      <c r="E17" s="668"/>
      <c r="F17" s="669">
        <f>SUM(D11:F16)</f>
        <v>0</v>
      </c>
      <c r="G17" s="137"/>
    </row>
    <row r="18" spans="1:7" ht="13.8">
      <c r="A18" s="42"/>
      <c r="B18" s="42"/>
      <c r="C18" s="42"/>
      <c r="D18" s="668"/>
      <c r="E18" s="668"/>
      <c r="F18" s="136"/>
      <c r="G18" s="137"/>
    </row>
    <row r="19" spans="1:7" ht="13.8">
      <c r="A19" s="42"/>
      <c r="B19" s="42"/>
      <c r="C19" s="84"/>
      <c r="D19" s="668"/>
      <c r="E19" s="668"/>
      <c r="F19" s="669"/>
      <c r="G19" s="137"/>
    </row>
    <row r="20" spans="1:7" ht="13.8">
      <c r="A20" s="670"/>
      <c r="B20" s="671"/>
      <c r="C20" s="678"/>
      <c r="D20" s="668"/>
      <c r="E20" s="668"/>
      <c r="F20" s="42" t="s">
        <v>2334</v>
      </c>
      <c r="G20" s="137"/>
    </row>
    <row r="21" spans="1:7" ht="13.8">
      <c r="A21" s="43" t="s">
        <v>3024</v>
      </c>
      <c r="B21" s="671"/>
      <c r="C21" s="678"/>
      <c r="D21" s="668"/>
      <c r="E21" s="668"/>
      <c r="F21" s="669">
        <f>+F17</f>
        <v>0</v>
      </c>
      <c r="G21" s="137"/>
    </row>
    <row r="22" spans="1:7" ht="13.8">
      <c r="A22" s="43" t="s">
        <v>3025</v>
      </c>
      <c r="B22" s="671"/>
      <c r="C22" s="678"/>
      <c r="D22" s="668"/>
      <c r="E22" s="668"/>
      <c r="F22" s="42">
        <f>ROUND(D11*'ECE Grid'!B$3+'7A ECE'!D12*'ECE Grid'!B$4+'7A ECE'!D13*'ECE Grid'!B$5+'7A ECE'!D14*'ECE Grid'!B$6+'7A ECE'!D15*'ECE Grid'!B$7+'7A ECE'!F16*'ECE Grid'!B$2,4)</f>
        <v>0</v>
      </c>
      <c r="G22" s="137"/>
    </row>
    <row r="23" spans="1:7" ht="13.8">
      <c r="A23" s="43" t="s">
        <v>2495</v>
      </c>
      <c r="B23" s="671"/>
      <c r="C23" s="678"/>
      <c r="D23" s="668"/>
      <c r="E23" s="668"/>
      <c r="F23" s="42"/>
      <c r="G23" s="137"/>
    </row>
    <row r="24" spans="1:7" ht="13.8">
      <c r="A24" s="43" t="s">
        <v>3026</v>
      </c>
      <c r="B24" s="671"/>
      <c r="C24" s="678"/>
      <c r="D24" s="668"/>
      <c r="E24" s="668"/>
      <c r="F24" s="672">
        <f>ROUND(IF(F21=0,0,F22/F21),4)</f>
        <v>0</v>
      </c>
      <c r="G24" s="137"/>
    </row>
    <row r="25" spans="1:7" ht="13.8">
      <c r="A25" s="43" t="s">
        <v>2362</v>
      </c>
      <c r="B25" s="671"/>
      <c r="C25" s="678"/>
      <c r="D25" s="668"/>
      <c r="E25" s="668"/>
      <c r="F25" s="42"/>
      <c r="G25" s="137"/>
    </row>
    <row r="26" spans="1:7" ht="13.8">
      <c r="A26" s="671"/>
      <c r="B26" s="671"/>
      <c r="C26" s="678"/>
      <c r="D26" s="668"/>
      <c r="E26" s="668"/>
      <c r="F26" s="42"/>
      <c r="G26" s="137"/>
    </row>
    <row r="27" spans="1:7" ht="13.8">
      <c r="A27" s="43" t="s">
        <v>2356</v>
      </c>
      <c r="B27" s="671"/>
      <c r="C27" s="678"/>
      <c r="D27" s="668"/>
      <c r="E27" s="668"/>
      <c r="F27" s="673">
        <f>IF((F24-1)&lt;0,0,(F24-1)*1664.73)</f>
        <v>0</v>
      </c>
      <c r="G27" s="137"/>
    </row>
    <row r="28" spans="1:7" ht="13.8">
      <c r="A28" s="43" t="s">
        <v>2623</v>
      </c>
      <c r="B28" s="671"/>
      <c r="C28" s="678"/>
      <c r="D28" s="668"/>
      <c r="E28" s="668"/>
      <c r="F28" s="42" t="s">
        <v>805</v>
      </c>
      <c r="G28" s="137"/>
    </row>
    <row r="29" spans="1:7" ht="13.8">
      <c r="A29" s="43"/>
      <c r="B29" s="671"/>
      <c r="C29" s="678"/>
      <c r="D29" s="668"/>
      <c r="E29" s="668"/>
      <c r="F29" s="42"/>
      <c r="G29" s="137"/>
    </row>
    <row r="30" spans="1:7" ht="13.8">
      <c r="A30" s="42" t="s">
        <v>2357</v>
      </c>
      <c r="B30" s="671"/>
      <c r="C30" s="678"/>
      <c r="D30" s="668"/>
      <c r="E30" s="668"/>
      <c r="F30" s="1483">
        <f>ROUND(IF((F17)=0,0,(F27*(('Sch 13 Enrolment'!H21+'Sch 13 Enrolment'!H22+'Sch 13 Enrolment'!M21+'Sch 13 Enrolment'!M22+'Sch 13 Enrolment'!P21+'Sch 13 Enrolment'!P22+'Sch 13 Enrolment'!U21+'Sch 13 Enrolment'!U22+'Sch 13 Enrolment'!H32+'Sch 13 Enrolment'!H33+'Sch 13 Enrolment'!M32+'Sch 13 Enrolment'!M33+'Sch 13 Enrolment'!P32+'Sch 13 Enrolment'!P33+'Sch 13 Enrolment'!U32+'Sch 13 Enrolment'!U33)/2))),0)</f>
        <v>0</v>
      </c>
      <c r="G30" s="137"/>
    </row>
    <row r="31" spans="1:7" ht="13.8">
      <c r="A31" s="42" t="s">
        <v>2358</v>
      </c>
      <c r="B31" s="671"/>
      <c r="C31" s="679"/>
      <c r="D31" s="668"/>
      <c r="E31" s="668"/>
      <c r="F31" s="42"/>
      <c r="G31" s="137"/>
    </row>
    <row r="32" spans="1:7">
      <c r="A32" s="138"/>
      <c r="B32" s="139"/>
      <c r="C32" s="101"/>
      <c r="D32" s="123"/>
      <c r="E32" s="123"/>
      <c r="F32" s="137"/>
      <c r="G32" s="137"/>
    </row>
    <row r="33" spans="1:7">
      <c r="A33" s="138"/>
      <c r="B33" s="139"/>
      <c r="C33" s="101"/>
      <c r="D33" s="123"/>
      <c r="E33" s="123"/>
      <c r="F33" s="137"/>
      <c r="G33" s="137"/>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hidden="1"/>
    <row r="38" spans="1:7" hidden="1"/>
    <row r="39" spans="1:7" hidden="1"/>
    <row r="40" spans="1:7" hidden="1"/>
    <row r="41" spans="1:7" hidden="1"/>
    <row r="42" spans="1:7" hidden="1"/>
    <row r="43" spans="1:7" hidden="1"/>
    <row r="44" spans="1:7" hidden="1"/>
    <row r="45" spans="1:7" hidden="1"/>
    <row r="46" spans="1:7" hidden="1"/>
    <row r="47" spans="1:7" hidden="1"/>
    <row r="48" spans="1:7" hidden="1"/>
    <row r="49" hidden="1"/>
    <row r="50" hidden="1"/>
    <row r="51" hidden="1"/>
    <row r="52" hidden="1"/>
    <row r="53" hidden="1"/>
    <row r="54" hidden="1"/>
    <row r="55" hidden="1"/>
    <row r="56" hidden="1"/>
  </sheetData>
  <sheetProtection password="C797" sheet="1" objects="1" scenarios="1"/>
  <mergeCells count="3">
    <mergeCell ref="E2:F2"/>
    <mergeCell ref="D8:D9"/>
    <mergeCell ref="F8:F9"/>
  </mergeCells>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7" zoomScaleNormal="100" workbookViewId="0">
      <selection activeCell="D9" sqref="D9"/>
    </sheetView>
  </sheetViews>
  <sheetFormatPr defaultColWidth="0" defaultRowHeight="13.2" zeroHeight="1"/>
  <cols>
    <col min="1" max="1" width="5.88671875" customWidth="1"/>
    <col min="2" max="2" width="49.5546875" customWidth="1"/>
    <col min="3" max="4" width="20.33203125" customWidth="1"/>
    <col min="5" max="5" width="22.88671875" customWidth="1"/>
    <col min="6" max="6" width="9.109375" customWidth="1"/>
  </cols>
  <sheetData>
    <row r="1" spans="1:6" ht="12.75" customHeight="1">
      <c r="A1" s="2286" t="s">
        <v>2186</v>
      </c>
      <c r="B1" s="2286"/>
      <c r="C1" s="2286"/>
      <c r="D1" s="2286"/>
      <c r="E1" s="2286"/>
      <c r="F1" s="3"/>
    </row>
    <row r="2" spans="1:6" ht="12.75" customHeight="1">
      <c r="A2" s="2286" t="s">
        <v>334</v>
      </c>
      <c r="B2" s="2286"/>
      <c r="C2" s="2286"/>
      <c r="D2" s="2286"/>
      <c r="E2" s="2286"/>
      <c r="F2" s="3"/>
    </row>
    <row r="3" spans="1:6" ht="12.75" customHeight="1">
      <c r="A3" s="2286" t="s">
        <v>335</v>
      </c>
      <c r="B3" s="2286"/>
      <c r="C3" s="2286"/>
      <c r="D3" s="2286"/>
      <c r="E3" s="2286"/>
      <c r="F3" s="3"/>
    </row>
    <row r="4" spans="1:6" ht="12.75" customHeight="1">
      <c r="A4" s="2197"/>
      <c r="B4" s="2197"/>
      <c r="C4" s="2197"/>
      <c r="D4" s="2197"/>
      <c r="E4" s="2197"/>
      <c r="F4" s="3"/>
    </row>
    <row r="5" spans="1:6" ht="12.75" customHeight="1">
      <c r="A5" s="2197"/>
      <c r="B5" s="2197"/>
      <c r="C5" s="2200" t="s">
        <v>2524</v>
      </c>
      <c r="D5" s="2200" t="s">
        <v>2950</v>
      </c>
      <c r="E5" s="2200" t="s">
        <v>2733</v>
      </c>
      <c r="F5" s="3"/>
    </row>
    <row r="6" spans="1:6" s="626" customFormat="1">
      <c r="A6" s="824"/>
      <c r="B6" s="825" t="str">
        <f>'1 Summary'!G2</f>
        <v/>
      </c>
      <c r="C6" s="2200" t="s">
        <v>1325</v>
      </c>
      <c r="D6" s="2200" t="s">
        <v>1326</v>
      </c>
      <c r="E6" s="2200" t="s">
        <v>1327</v>
      </c>
      <c r="F6" s="88"/>
    </row>
    <row r="7" spans="1:6" s="626" customFormat="1" ht="26.4">
      <c r="A7" s="824"/>
      <c r="B7" s="825">
        <f>'1 Summary'!G3</f>
        <v>0</v>
      </c>
      <c r="C7" s="2201" t="s">
        <v>3004</v>
      </c>
      <c r="D7" s="2201"/>
      <c r="E7" s="2201" t="s">
        <v>2672</v>
      </c>
      <c r="F7" s="88"/>
    </row>
    <row r="8" spans="1:6" s="626" customFormat="1">
      <c r="A8" s="826">
        <v>1</v>
      </c>
      <c r="B8" s="827" t="s">
        <v>222</v>
      </c>
      <c r="C8" s="828"/>
      <c r="D8" s="828"/>
      <c r="E8" s="828"/>
      <c r="F8" s="829"/>
    </row>
    <row r="9" spans="1:6" s="626" customFormat="1" ht="20.100000000000001" customHeight="1">
      <c r="A9" s="830">
        <v>1.1000000000000001</v>
      </c>
      <c r="B9" s="831" t="s">
        <v>336</v>
      </c>
      <c r="C9" s="2203"/>
      <c r="D9" s="832">
        <f>'Schedule 9'!E8</f>
        <v>0</v>
      </c>
      <c r="E9" s="2203"/>
      <c r="F9" s="160"/>
    </row>
    <row r="10" spans="1:6" s="626" customFormat="1" ht="20.100000000000001" customHeight="1">
      <c r="A10" s="830">
        <v>1.2</v>
      </c>
      <c r="B10" s="831" t="s">
        <v>663</v>
      </c>
      <c r="C10" s="2203"/>
      <c r="D10" s="832">
        <f>'Schedule 9'!E44</f>
        <v>0</v>
      </c>
      <c r="E10" s="2203"/>
      <c r="F10" s="160"/>
    </row>
    <row r="11" spans="1:6" s="626" customFormat="1" ht="20.100000000000001" customHeight="1">
      <c r="A11" s="830">
        <v>1.3</v>
      </c>
      <c r="B11" s="831" t="s">
        <v>662</v>
      </c>
      <c r="C11" s="2203"/>
      <c r="D11" s="832">
        <f>'Schedule 9'!E51</f>
        <v>0</v>
      </c>
      <c r="E11" s="2203"/>
      <c r="F11" s="160"/>
    </row>
    <row r="12" spans="1:6" s="626" customFormat="1" ht="20.100000000000001" customHeight="1">
      <c r="A12" s="830">
        <v>1.4</v>
      </c>
      <c r="B12" s="831" t="s">
        <v>337</v>
      </c>
      <c r="C12" s="2203"/>
      <c r="D12" s="832">
        <f>'Schedule 9'!E58</f>
        <v>0</v>
      </c>
      <c r="E12" s="2205"/>
      <c r="F12" s="160"/>
    </row>
    <row r="13" spans="1:6" s="626" customFormat="1" ht="20.100000000000001" customHeight="1">
      <c r="A13" s="830">
        <v>1.5</v>
      </c>
      <c r="B13" s="831" t="s">
        <v>807</v>
      </c>
      <c r="C13" s="2203"/>
      <c r="D13" s="832">
        <f>'Schedule 9'!E69</f>
        <v>0</v>
      </c>
      <c r="E13" s="2203"/>
      <c r="F13" s="160"/>
    </row>
    <row r="14" spans="1:6" s="626" customFormat="1" ht="20.100000000000001" customHeight="1">
      <c r="A14" s="830">
        <v>1.6</v>
      </c>
      <c r="B14" s="831" t="s">
        <v>2137</v>
      </c>
      <c r="C14" s="2203"/>
      <c r="D14" s="832">
        <f>'Schedule 9'!E74</f>
        <v>0</v>
      </c>
      <c r="E14" s="2203"/>
      <c r="F14" s="160"/>
    </row>
    <row r="15" spans="1:6" s="626" customFormat="1" ht="20.100000000000001" customHeight="1">
      <c r="A15" s="830">
        <v>1.7</v>
      </c>
      <c r="B15" s="831" t="s">
        <v>808</v>
      </c>
      <c r="C15" s="2203"/>
      <c r="D15" s="832">
        <f>'Schedule 9'!E83</f>
        <v>0</v>
      </c>
      <c r="E15" s="2203"/>
      <c r="F15" s="160"/>
    </row>
    <row r="16" spans="1:6" s="626" customFormat="1" ht="20.100000000000001" customHeight="1">
      <c r="A16" s="830">
        <v>1.8</v>
      </c>
      <c r="B16" s="831" t="s">
        <v>2136</v>
      </c>
      <c r="C16" s="2203"/>
      <c r="D16" s="832">
        <f>'Schedule 9'!E114</f>
        <v>0</v>
      </c>
      <c r="E16" s="2203"/>
      <c r="F16" s="160"/>
    </row>
    <row r="17" spans="1:6" s="626" customFormat="1" ht="20.100000000000001" customHeight="1">
      <c r="A17" s="830">
        <v>1.9</v>
      </c>
      <c r="B17" s="833" t="s">
        <v>2138</v>
      </c>
      <c r="C17" s="2199">
        <f>SUM(C9:C16)</f>
        <v>0</v>
      </c>
      <c r="D17" s="832">
        <f>SUM(D9:D16)</f>
        <v>0</v>
      </c>
      <c r="E17" s="2199">
        <f>SUM(E9:E16)</f>
        <v>0</v>
      </c>
      <c r="F17" s="160"/>
    </row>
    <row r="18" spans="1:6" s="626" customFormat="1" ht="20.100000000000001" customHeight="1">
      <c r="A18" s="834"/>
      <c r="B18" s="824"/>
      <c r="C18" s="824"/>
      <c r="D18" s="824"/>
      <c r="E18" s="824"/>
      <c r="F18" s="160"/>
    </row>
    <row r="19" spans="1:6" s="626" customFormat="1" ht="20.100000000000001" customHeight="1">
      <c r="A19" s="830">
        <v>2</v>
      </c>
      <c r="B19" s="833" t="s">
        <v>338</v>
      </c>
      <c r="C19" s="824"/>
      <c r="D19" s="824"/>
      <c r="E19" s="824"/>
      <c r="F19" s="160"/>
    </row>
    <row r="20" spans="1:6" s="626" customFormat="1" ht="20.100000000000001" customHeight="1">
      <c r="A20" s="830">
        <v>2.1</v>
      </c>
      <c r="B20" s="831" t="s">
        <v>2139</v>
      </c>
      <c r="C20" s="2203"/>
      <c r="D20" s="832">
        <f>'Sch. 10 Operating Fund - Exp'!M26</f>
        <v>0</v>
      </c>
      <c r="E20" s="2203"/>
      <c r="F20" s="160"/>
    </row>
    <row r="21" spans="1:6" s="626" customFormat="1" ht="20.100000000000001" customHeight="1">
      <c r="A21" s="830">
        <v>2.2000000000000002</v>
      </c>
      <c r="B21" s="831" t="s">
        <v>2140</v>
      </c>
      <c r="C21" s="2203"/>
      <c r="D21" s="832">
        <f>'Sch. 10 Operating Fund - Exp'!M33</f>
        <v>0</v>
      </c>
      <c r="E21" s="2203"/>
      <c r="F21" s="160"/>
    </row>
    <row r="22" spans="1:6" s="626" customFormat="1" ht="20.100000000000001" customHeight="1">
      <c r="A22" s="830">
        <v>2.2999999999999998</v>
      </c>
      <c r="B22" s="831" t="s">
        <v>198</v>
      </c>
      <c r="C22" s="2203"/>
      <c r="D22" s="832">
        <f>'Sch. 10 Operating Fund - Exp'!M39</f>
        <v>0</v>
      </c>
      <c r="E22" s="2203"/>
      <c r="F22" s="160"/>
    </row>
    <row r="23" spans="1:6" s="626" customFormat="1" ht="20.100000000000001" customHeight="1">
      <c r="A23" s="830">
        <v>2.4</v>
      </c>
      <c r="B23" s="831" t="s">
        <v>2141</v>
      </c>
      <c r="C23" s="2203"/>
      <c r="D23" s="832">
        <f>'Sch. 10 Operating Fund - Exp'!M48-'Sch. 10 Operating Fund - Exp'!M45</f>
        <v>0</v>
      </c>
      <c r="E23" s="2203"/>
      <c r="F23" s="160"/>
    </row>
    <row r="24" spans="1:6" s="626" customFormat="1" ht="20.100000000000001" customHeight="1">
      <c r="A24" s="830">
        <v>2.5</v>
      </c>
      <c r="B24" s="831" t="s">
        <v>337</v>
      </c>
      <c r="C24" s="2203"/>
      <c r="D24" s="832">
        <f>'Sch. 10 Operating Fund - Exp'!M51</f>
        <v>0</v>
      </c>
      <c r="E24" s="2203"/>
      <c r="F24" s="160"/>
    </row>
    <row r="25" spans="1:6" s="626" customFormat="1" ht="20.100000000000001" customHeight="1">
      <c r="A25" s="830">
        <v>2.6</v>
      </c>
      <c r="B25" s="831" t="s">
        <v>815</v>
      </c>
      <c r="C25" s="2203"/>
      <c r="D25" s="832">
        <f>'Sch. 10 Operating Fund - Exp'!M54-'Sch. 10 Operating Fund - Exp'!M51+'Sch. 10 Operating Fund - Exp'!M45</f>
        <v>0</v>
      </c>
      <c r="E25" s="2203"/>
      <c r="F25" s="160"/>
    </row>
    <row r="26" spans="1:6" s="626" customFormat="1" ht="20.100000000000001" customHeight="1">
      <c r="A26" s="830">
        <v>2.7</v>
      </c>
      <c r="B26" s="833" t="s">
        <v>339</v>
      </c>
      <c r="C26" s="2199">
        <f>SUM(C20:C25)</f>
        <v>0</v>
      </c>
      <c r="D26" s="2199">
        <f t="shared" ref="D26:E26" si="0">SUM(D20:D25)</f>
        <v>0</v>
      </c>
      <c r="E26" s="2199">
        <f t="shared" si="0"/>
        <v>0</v>
      </c>
      <c r="F26" s="160"/>
    </row>
    <row r="27" spans="1:6" s="626" customFormat="1" ht="20.100000000000001" customHeight="1">
      <c r="A27" s="834"/>
      <c r="B27" s="824"/>
      <c r="C27" s="824"/>
      <c r="D27" s="2202"/>
      <c r="E27" s="824"/>
      <c r="F27" s="160"/>
    </row>
    <row r="28" spans="1:6" s="626" customFormat="1" ht="20.100000000000001" customHeight="1">
      <c r="A28" s="830">
        <v>3.1</v>
      </c>
      <c r="B28" s="831" t="s">
        <v>340</v>
      </c>
      <c r="C28" s="832">
        <f t="shared" ref="C28" si="1">C17-C26</f>
        <v>0</v>
      </c>
      <c r="D28" s="832">
        <f>D17-D26</f>
        <v>0</v>
      </c>
      <c r="E28" s="832">
        <f t="shared" ref="E28" si="2">E17-E26</f>
        <v>0</v>
      </c>
      <c r="F28" s="160"/>
    </row>
    <row r="29" spans="1:6" s="626" customFormat="1" ht="20.100000000000001" customHeight="1">
      <c r="A29" s="834"/>
      <c r="B29" s="824"/>
      <c r="C29" s="824"/>
      <c r="D29" s="2202"/>
      <c r="E29" s="824"/>
      <c r="F29" s="160"/>
    </row>
    <row r="30" spans="1:6" s="626" customFormat="1" ht="28.5" customHeight="1">
      <c r="A30" s="830">
        <v>3.2</v>
      </c>
      <c r="B30" s="831" t="s">
        <v>341</v>
      </c>
      <c r="C30" s="2203"/>
      <c r="D30" s="832">
        <f>'Schedule 5'!C31</f>
        <v>0</v>
      </c>
      <c r="E30" s="2205"/>
      <c r="F30" s="160"/>
    </row>
    <row r="31" spans="1:6" s="626" customFormat="1" ht="20.100000000000001" customHeight="1">
      <c r="A31" s="834"/>
      <c r="B31" s="824"/>
      <c r="C31" s="824"/>
      <c r="D31" s="2202"/>
      <c r="E31" s="824"/>
      <c r="F31" s="160"/>
    </row>
    <row r="32" spans="1:6" s="626" customFormat="1" ht="20.100000000000001" customHeight="1">
      <c r="A32" s="830">
        <v>3.3</v>
      </c>
      <c r="B32" s="831" t="s">
        <v>342</v>
      </c>
      <c r="C32" s="832">
        <f t="shared" ref="C32" si="3">C28+C30</f>
        <v>0</v>
      </c>
      <c r="D32" s="832">
        <f>D28+D30</f>
        <v>0</v>
      </c>
      <c r="E32" s="832">
        <f t="shared" ref="E32" si="4">E28+E30</f>
        <v>0</v>
      </c>
      <c r="F32" s="160"/>
    </row>
    <row r="33" spans="1:6" ht="20.100000000000001" customHeight="1">
      <c r="A33" s="518"/>
      <c r="B33" s="517"/>
      <c r="C33" s="517"/>
      <c r="D33" s="517"/>
      <c r="E33" s="517"/>
      <c r="F33" s="401"/>
    </row>
    <row r="34" spans="1:6">
      <c r="A34" s="2284"/>
      <c r="B34" s="2285"/>
      <c r="C34" s="2285"/>
      <c r="D34" s="2285"/>
      <c r="E34" s="2285"/>
      <c r="F34" s="519"/>
    </row>
    <row r="35" spans="1:6" ht="13.2" hidden="1" customHeight="1"/>
    <row r="36" spans="1:6" ht="13.2" hidden="1" customHeight="1"/>
    <row r="37" spans="1:6" ht="13.2" hidden="1" customHeight="1"/>
    <row r="38" spans="1:6" ht="13.2" hidden="1" customHeight="1"/>
    <row r="39" spans="1:6" hidden="1"/>
  </sheetData>
  <sheetProtection password="C797" sheet="1" objects="1" scenarios="1"/>
  <protectedRanges>
    <protectedRange sqref="D30" name="Range1"/>
  </protectedRanges>
  <mergeCells count="4">
    <mergeCell ref="A34:E34"/>
    <mergeCell ref="A1:E1"/>
    <mergeCell ref="A2:E2"/>
    <mergeCell ref="A3:E3"/>
  </mergeCell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D11" sqref="D11"/>
    </sheetView>
  </sheetViews>
  <sheetFormatPr defaultColWidth="0" defaultRowHeight="13.2" zeroHeight="1"/>
  <cols>
    <col min="1" max="1" width="7.44140625" customWidth="1"/>
    <col min="2" max="2" width="56.44140625" customWidth="1"/>
    <col min="3" max="8" width="12.6640625" customWidth="1"/>
    <col min="9" max="9" width="9.109375" customWidth="1"/>
  </cols>
  <sheetData>
    <row r="1" spans="1:9" ht="13.8" thickBot="1">
      <c r="A1" s="3"/>
      <c r="B1" s="3"/>
      <c r="C1" s="3"/>
      <c r="D1" s="3"/>
      <c r="E1" s="3"/>
      <c r="F1" s="3"/>
      <c r="G1" s="3"/>
      <c r="H1" s="3"/>
      <c r="I1" s="3"/>
    </row>
    <row r="2" spans="1:9" ht="13.8" thickBot="1">
      <c r="A2" s="3"/>
      <c r="B2" s="3"/>
      <c r="C2" s="3"/>
      <c r="D2" s="3"/>
      <c r="E2" s="141"/>
      <c r="F2" s="123"/>
      <c r="G2" s="2376" t="str">
        <f>'1 Summary'!G2</f>
        <v/>
      </c>
      <c r="H2" s="2377"/>
      <c r="I2" s="148"/>
    </row>
    <row r="3" spans="1:9" ht="16.2" thickBot="1">
      <c r="A3" s="28" t="s">
        <v>638</v>
      </c>
      <c r="B3" s="18"/>
      <c r="C3" s="131"/>
      <c r="D3" s="3"/>
      <c r="E3" s="141"/>
      <c r="F3" s="123"/>
      <c r="G3" s="145">
        <f>'1 Summary'!G3</f>
        <v>0</v>
      </c>
      <c r="H3" s="132"/>
      <c r="I3" s="133"/>
    </row>
    <row r="4" spans="1:9">
      <c r="A4" s="18"/>
      <c r="B4" s="18"/>
      <c r="C4" s="131"/>
      <c r="D4" s="134"/>
      <c r="E4" s="134"/>
      <c r="F4" s="134"/>
      <c r="G4" s="134"/>
      <c r="H4" s="123"/>
      <c r="I4" s="123"/>
    </row>
    <row r="5" spans="1:9" ht="17.399999999999999">
      <c r="A5" s="6" t="s">
        <v>2354</v>
      </c>
      <c r="B5" s="25"/>
      <c r="C5" s="25"/>
      <c r="D5" s="135"/>
      <c r="E5" s="135"/>
      <c r="F5" s="135"/>
      <c r="G5" s="135"/>
      <c r="H5" s="123"/>
      <c r="I5" s="123"/>
    </row>
    <row r="6" spans="1:9" ht="17.399999999999999">
      <c r="A6" s="25"/>
      <c r="B6" s="25"/>
      <c r="C6" s="42"/>
      <c r="D6" s="136"/>
      <c r="E6" s="136"/>
      <c r="F6" s="136"/>
      <c r="G6" s="136"/>
      <c r="H6" s="136"/>
      <c r="I6" s="136"/>
    </row>
    <row r="7" spans="1:9" ht="13.8">
      <c r="A7" s="42"/>
      <c r="B7" s="42"/>
      <c r="C7" s="42"/>
      <c r="D7" s="136"/>
      <c r="E7" s="136"/>
      <c r="F7" s="136"/>
      <c r="G7" s="136"/>
      <c r="H7" s="136"/>
      <c r="I7" s="136"/>
    </row>
    <row r="8" spans="1:9" ht="13.8">
      <c r="A8" s="42"/>
      <c r="B8" s="42"/>
      <c r="C8" s="42"/>
      <c r="D8" s="2378" t="s">
        <v>1328</v>
      </c>
      <c r="E8" s="205"/>
      <c r="F8" s="2378" t="s">
        <v>1035</v>
      </c>
      <c r="G8" s="136"/>
      <c r="H8" s="2378" t="s">
        <v>1036</v>
      </c>
      <c r="I8" s="136"/>
    </row>
    <row r="9" spans="1:9" ht="13.8">
      <c r="A9" s="42"/>
      <c r="B9" s="42"/>
      <c r="C9" s="42"/>
      <c r="D9" s="2378"/>
      <c r="E9" s="205"/>
      <c r="F9" s="2378"/>
      <c r="G9" s="136"/>
      <c r="H9" s="2378"/>
      <c r="I9" s="136"/>
    </row>
    <row r="10" spans="1:9" ht="13.8">
      <c r="A10" s="42"/>
      <c r="B10" s="42"/>
      <c r="C10" s="42"/>
      <c r="D10" s="136"/>
      <c r="E10" s="136"/>
      <c r="F10" s="136"/>
      <c r="G10" s="136"/>
      <c r="H10" s="206"/>
      <c r="I10" s="206"/>
    </row>
    <row r="11" spans="1:9">
      <c r="A11" s="108">
        <v>7.2</v>
      </c>
      <c r="B11" s="31" t="s">
        <v>2168</v>
      </c>
      <c r="C11" s="31"/>
      <c r="D11" s="89"/>
      <c r="E11" s="123"/>
      <c r="F11" s="89"/>
      <c r="G11" s="123"/>
      <c r="H11" s="207"/>
      <c r="I11" s="66"/>
    </row>
    <row r="12" spans="1:9">
      <c r="A12" s="108"/>
      <c r="B12" s="31"/>
      <c r="C12" s="1"/>
      <c r="D12" s="1"/>
      <c r="E12" s="1"/>
      <c r="F12" s="1"/>
      <c r="G12" s="1"/>
      <c r="H12" s="207"/>
      <c r="I12" s="1"/>
    </row>
    <row r="13" spans="1:9">
      <c r="A13" s="18">
        <v>7.21</v>
      </c>
      <c r="B13" s="31" t="s">
        <v>2247</v>
      </c>
      <c r="C13" s="101"/>
      <c r="D13" s="278">
        <f>'GSN Benchmarks'!B160</f>
        <v>1340.41</v>
      </c>
      <c r="E13" s="209"/>
      <c r="F13" s="277">
        <f>D13</f>
        <v>1340.41</v>
      </c>
      <c r="G13" s="1"/>
      <c r="H13" s="195">
        <f>ROUND(D11*D13+F11*F13,0)</f>
        <v>0</v>
      </c>
      <c r="I13" s="156"/>
    </row>
    <row r="14" spans="1:9">
      <c r="A14" s="18"/>
      <c r="B14" s="1"/>
      <c r="C14" s="101"/>
      <c r="D14" s="209"/>
      <c r="E14" s="209"/>
      <c r="F14" s="208"/>
      <c r="G14" s="137"/>
      <c r="H14" s="1"/>
      <c r="I14" s="156"/>
    </row>
    <row r="15" spans="1:9">
      <c r="A15" s="18">
        <v>7.23</v>
      </c>
      <c r="B15" s="31" t="s">
        <v>2584</v>
      </c>
      <c r="C15" s="1"/>
      <c r="D15" s="1"/>
      <c r="E15" s="137"/>
      <c r="F15" s="137"/>
      <c r="G15" s="137"/>
      <c r="H15" s="701">
        <v>123</v>
      </c>
      <c r="I15" s="66"/>
    </row>
    <row r="16" spans="1:9">
      <c r="A16" s="18"/>
      <c r="B16" s="139"/>
      <c r="C16" s="101"/>
      <c r="D16" s="123"/>
      <c r="E16" s="123"/>
      <c r="F16" s="137"/>
      <c r="G16" s="137"/>
      <c r="H16" s="137"/>
      <c r="I16" s="137"/>
    </row>
    <row r="17" spans="1:9">
      <c r="A17" s="18"/>
      <c r="B17" s="139"/>
      <c r="C17" s="101"/>
      <c r="D17" s="123"/>
      <c r="E17" s="123"/>
      <c r="F17" s="137"/>
      <c r="G17" s="137"/>
      <c r="H17" s="140"/>
      <c r="I17" s="137"/>
    </row>
    <row r="18" spans="1:9">
      <c r="A18" s="18">
        <v>7.24</v>
      </c>
      <c r="B18" s="47" t="s">
        <v>2248</v>
      </c>
      <c r="C18" s="1"/>
      <c r="D18" s="123"/>
      <c r="E18" s="123"/>
      <c r="F18" s="137"/>
      <c r="G18" s="137"/>
      <c r="H18" s="1482">
        <f>ROUND(MIN(H13,H15),0)</f>
        <v>0</v>
      </c>
      <c r="I18" s="156">
        <f>A18</f>
        <v>7.24</v>
      </c>
    </row>
    <row r="19" spans="1:9" ht="118.8">
      <c r="A19" s="138"/>
      <c r="B19" s="265" t="s">
        <v>2652</v>
      </c>
      <c r="C19" s="101"/>
      <c r="D19" s="123"/>
      <c r="E19" s="123"/>
      <c r="F19" s="137"/>
      <c r="G19" s="137"/>
      <c r="H19" s="140"/>
      <c r="I19" s="137"/>
    </row>
    <row r="20" spans="1:9">
      <c r="A20" s="138"/>
      <c r="B20" s="139"/>
      <c r="C20" s="265"/>
      <c r="D20" s="123"/>
      <c r="E20" s="123"/>
      <c r="F20" s="137"/>
      <c r="G20" s="137"/>
      <c r="H20" s="140"/>
      <c r="I20" s="137"/>
    </row>
    <row r="21" spans="1:9">
      <c r="A21" s="138"/>
      <c r="B21" s="139"/>
      <c r="C21" s="264"/>
      <c r="D21" s="123"/>
      <c r="E21" s="123"/>
      <c r="F21" s="137"/>
      <c r="G21" s="137"/>
      <c r="H21" s="140"/>
      <c r="I21" s="137"/>
    </row>
    <row r="22" spans="1:9">
      <c r="A22" s="138"/>
      <c r="B22" s="139"/>
      <c r="C22" s="101"/>
      <c r="D22" s="123"/>
      <c r="E22" s="123"/>
      <c r="F22" s="137"/>
      <c r="G22" s="137"/>
      <c r="H22" s="140"/>
      <c r="I22" s="137"/>
    </row>
    <row r="23" spans="1:9">
      <c r="A23" s="138"/>
      <c r="B23" s="139"/>
      <c r="C23" s="101"/>
      <c r="D23" s="123"/>
      <c r="E23" s="123"/>
      <c r="F23" s="137"/>
      <c r="G23" s="137"/>
      <c r="H23" s="140"/>
      <c r="I23" s="137"/>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sheetData>
  <sheetProtection password="C797" sheet="1" objects="1" scenarios="1"/>
  <mergeCells count="4">
    <mergeCell ref="G2:H2"/>
    <mergeCell ref="D8:D9"/>
    <mergeCell ref="F8:F9"/>
    <mergeCell ref="H8:H9"/>
  </mergeCells>
  <phoneticPr fontId="15" type="noConversion"/>
  <pageMargins left="0" right="0" top="1" bottom="1" header="0.5" footer="0.5"/>
  <pageSetup scale="68" orientation="landscape" horizontalDpi="4294967295" verticalDpi="4294967295" r:id="rId1"/>
  <headerFooter alignWithMargins="0">
    <oddFooter>&amp;L&amp;D,&amp;" ,Regular" &amp;T
&amp;CPage &amp;P of &amp;N&amp;R2015/16 School Authority Estimates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U69"/>
  <sheetViews>
    <sheetView topLeftCell="A22" zoomScale="75" zoomScaleNormal="75" workbookViewId="0">
      <selection activeCell="G47" sqref="G47"/>
    </sheetView>
  </sheetViews>
  <sheetFormatPr defaultColWidth="0" defaultRowHeight="0" customHeight="1" zeroHeight="1"/>
  <cols>
    <col min="1" max="1" width="7.6640625" style="199" customWidth="1"/>
    <col min="2" max="2" width="28.88671875" style="1236" customWidth="1"/>
    <col min="3" max="4" width="15.6640625" style="1236" customWidth="1"/>
    <col min="5" max="5" width="30.88671875" style="1236" customWidth="1"/>
    <col min="6" max="6" width="9.44140625" style="1236" customWidth="1"/>
    <col min="7" max="7" width="19.33203125" style="1236" customWidth="1"/>
    <col min="8" max="8" width="8.44140625" style="199" customWidth="1"/>
    <col min="9" max="255" width="0" style="1078" hidden="1" customWidth="1"/>
    <col min="256" max="16384" width="0.109375" style="1078" hidden="1"/>
  </cols>
  <sheetData>
    <row r="1" spans="1:8" ht="4.5" customHeight="1" thickBot="1">
      <c r="A1" s="78"/>
      <c r="B1" s="78"/>
      <c r="C1" s="78"/>
      <c r="D1" s="78"/>
      <c r="E1" s="78"/>
      <c r="F1" s="78"/>
      <c r="G1" s="78"/>
      <c r="H1" s="78"/>
    </row>
    <row r="2" spans="1:8" ht="16.2" thickBot="1">
      <c r="A2" s="102" t="s">
        <v>638</v>
      </c>
      <c r="B2" s="78"/>
      <c r="C2" s="78"/>
      <c r="D2" s="78"/>
      <c r="E2" s="1484" t="s">
        <v>166</v>
      </c>
      <c r="F2" s="1383" t="str">
        <f>+'1 Summary'!$G$2</f>
        <v/>
      </c>
      <c r="G2" s="1485"/>
      <c r="H2" s="1486"/>
    </row>
    <row r="3" spans="1:8" ht="16.2" thickBot="1">
      <c r="E3" s="1484" t="s">
        <v>165</v>
      </c>
      <c r="F3" s="911">
        <f>+'1 Summary'!$G$3</f>
        <v>0</v>
      </c>
      <c r="G3" s="875"/>
      <c r="H3" s="1487"/>
    </row>
    <row r="4" spans="1:8" ht="5.25" customHeight="1">
      <c r="A4" s="102"/>
      <c r="B4" s="78"/>
      <c r="C4" s="78"/>
      <c r="D4" s="78"/>
      <c r="E4" s="1484"/>
      <c r="F4" s="1488"/>
      <c r="G4" s="875"/>
      <c r="H4" s="1487"/>
    </row>
    <row r="5" spans="1:8" ht="15.6">
      <c r="A5" s="102" t="s">
        <v>1653</v>
      </c>
      <c r="B5" s="78"/>
      <c r="C5" s="78"/>
      <c r="D5" s="78"/>
      <c r="E5" s="1484"/>
      <c r="F5" s="1488"/>
      <c r="G5" s="875"/>
      <c r="H5" s="1123"/>
    </row>
    <row r="6" spans="1:8" ht="15.6">
      <c r="A6" s="1051"/>
      <c r="B6" s="1051"/>
      <c r="C6" s="199"/>
      <c r="D6" s="199"/>
      <c r="E6" s="1489"/>
      <c r="F6" s="340"/>
      <c r="G6" s="923"/>
      <c r="H6" s="1122"/>
    </row>
    <row r="7" spans="1:8" ht="15.6">
      <c r="A7" s="102">
        <v>9.1</v>
      </c>
      <c r="B7" s="102" t="s">
        <v>2617</v>
      </c>
      <c r="C7" s="78"/>
      <c r="D7" s="78"/>
      <c r="E7" s="1484"/>
      <c r="F7" s="78"/>
      <c r="G7" s="78"/>
      <c r="H7" s="1123">
        <f>+A7</f>
        <v>9.1</v>
      </c>
    </row>
    <row r="8" spans="1:8" ht="7.5" customHeight="1">
      <c r="A8" s="102"/>
      <c r="B8" s="642"/>
      <c r="C8" s="78"/>
      <c r="D8" s="78"/>
      <c r="E8" s="1484"/>
      <c r="F8" s="642"/>
      <c r="G8" s="642"/>
      <c r="H8" s="1123"/>
    </row>
    <row r="9" spans="1:8" ht="15.6">
      <c r="A9" s="102" t="s">
        <v>1654</v>
      </c>
      <c r="B9" s="403" t="s">
        <v>221</v>
      </c>
      <c r="C9" s="642"/>
      <c r="D9" s="642"/>
      <c r="E9" s="642"/>
      <c r="F9" s="347">
        <v>902</v>
      </c>
      <c r="G9" s="1059">
        <f>+'App F1 Transportation'!O26</f>
        <v>0</v>
      </c>
      <c r="H9" s="1123" t="str">
        <f>+A9</f>
        <v>9.1.1</v>
      </c>
    </row>
    <row r="10" spans="1:8" ht="12.75" customHeight="1">
      <c r="A10" s="102"/>
      <c r="B10" s="403" t="s">
        <v>421</v>
      </c>
      <c r="C10" s="642"/>
      <c r="D10" s="642"/>
      <c r="E10" s="642"/>
      <c r="F10" s="1490"/>
      <c r="G10" s="923"/>
      <c r="H10" s="1123"/>
    </row>
    <row r="11" spans="1:8" ht="7.5" customHeight="1">
      <c r="A11" s="102"/>
      <c r="B11" s="642"/>
      <c r="C11" s="642"/>
      <c r="D11" s="642"/>
      <c r="E11" s="642"/>
      <c r="F11" s="1490"/>
      <c r="G11" s="642"/>
      <c r="H11" s="1123"/>
    </row>
    <row r="12" spans="1:8" ht="12.75" customHeight="1">
      <c r="A12" s="102" t="s">
        <v>2013</v>
      </c>
      <c r="B12" s="642" t="s">
        <v>2014</v>
      </c>
      <c r="C12" s="642"/>
      <c r="D12" s="642"/>
      <c r="E12" s="642"/>
      <c r="F12" s="314">
        <v>910</v>
      </c>
      <c r="G12" s="1059">
        <f>+'App F1 Transportation'!Q26</f>
        <v>0</v>
      </c>
      <c r="H12" s="1123" t="str">
        <f>+A12</f>
        <v>9.1.2.1</v>
      </c>
    </row>
    <row r="13" spans="1:8" ht="12.75" customHeight="1">
      <c r="A13" s="102"/>
      <c r="B13" s="403" t="s">
        <v>2070</v>
      </c>
      <c r="C13" s="642"/>
      <c r="D13" s="642"/>
      <c r="E13" s="642"/>
      <c r="F13" s="1490"/>
      <c r="G13" s="923"/>
      <c r="H13" s="1123"/>
    </row>
    <row r="14" spans="1:8" ht="7.5" customHeight="1">
      <c r="A14" s="102"/>
      <c r="B14" s="403"/>
      <c r="C14" s="642"/>
      <c r="D14" s="642"/>
      <c r="E14" s="642"/>
      <c r="F14" s="1490"/>
      <c r="G14" s="923"/>
      <c r="H14" s="1123"/>
    </row>
    <row r="15" spans="1:8" ht="12.75" customHeight="1">
      <c r="A15" s="102" t="s">
        <v>2220</v>
      </c>
      <c r="B15" s="403" t="s">
        <v>2221</v>
      </c>
      <c r="C15" s="642"/>
      <c r="D15" s="642"/>
      <c r="E15" s="642"/>
      <c r="F15" s="314"/>
      <c r="G15" s="1491"/>
      <c r="H15" s="1123" t="str">
        <f>+A15</f>
        <v>9.1.2.2</v>
      </c>
    </row>
    <row r="16" spans="1:8" ht="12.75" customHeight="1">
      <c r="A16" s="102"/>
      <c r="B16" s="403"/>
      <c r="C16" s="642"/>
      <c r="D16" s="642"/>
      <c r="E16" s="642"/>
      <c r="F16" s="1490"/>
      <c r="G16" s="642"/>
      <c r="H16" s="1123"/>
    </row>
    <row r="17" spans="1:8" ht="12.75" customHeight="1">
      <c r="A17" s="102" t="s">
        <v>2222</v>
      </c>
      <c r="B17" s="642" t="s">
        <v>1687</v>
      </c>
      <c r="C17" s="642"/>
      <c r="D17" s="642"/>
      <c r="E17" s="642"/>
      <c r="F17" s="314"/>
      <c r="G17" s="1059">
        <f>+G12-G15</f>
        <v>0</v>
      </c>
      <c r="H17" s="1123" t="str">
        <f>+A17</f>
        <v>9.1.2.3</v>
      </c>
    </row>
    <row r="18" spans="1:8" ht="12.75" customHeight="1">
      <c r="A18" s="102"/>
      <c r="B18" s="403" t="s">
        <v>420</v>
      </c>
      <c r="C18" s="642"/>
      <c r="D18" s="642"/>
      <c r="E18" s="642"/>
      <c r="F18" s="1490"/>
      <c r="G18" s="923"/>
      <c r="H18" s="1123"/>
    </row>
    <row r="19" spans="1:8" ht="7.5" customHeight="1">
      <c r="A19" s="102"/>
      <c r="B19" s="403"/>
      <c r="C19" s="642"/>
      <c r="D19" s="642"/>
      <c r="E19" s="642"/>
      <c r="F19" s="1490"/>
      <c r="G19" s="923"/>
      <c r="H19" s="1123"/>
    </row>
    <row r="20" spans="1:8" ht="12.75" customHeight="1">
      <c r="A20" s="102" t="s">
        <v>1693</v>
      </c>
      <c r="B20" s="642" t="s">
        <v>1688</v>
      </c>
      <c r="C20" s="642"/>
      <c r="D20" s="642"/>
      <c r="E20" s="1484"/>
      <c r="F20" s="314">
        <v>913</v>
      </c>
      <c r="G20" s="1059">
        <f>IF(MIN(G9,G17)&lt;0,0,MIN(G9,G17))</f>
        <v>0</v>
      </c>
      <c r="H20" s="1123" t="str">
        <f>+A20</f>
        <v>9.1.3</v>
      </c>
    </row>
    <row r="21" spans="1:8" ht="12.75" customHeight="1">
      <c r="A21" s="102"/>
      <c r="B21" s="1220" t="s">
        <v>1300</v>
      </c>
      <c r="C21" s="642"/>
      <c r="D21" s="642"/>
      <c r="E21" s="1484"/>
      <c r="F21" s="1492"/>
      <c r="G21" s="1484"/>
      <c r="H21" s="1247"/>
    </row>
    <row r="22" spans="1:8" ht="12.75" customHeight="1">
      <c r="A22" s="102"/>
      <c r="B22" s="86"/>
      <c r="C22" s="642"/>
      <c r="D22" s="642"/>
      <c r="E22" s="642"/>
      <c r="F22" s="1492"/>
      <c r="G22" s="923"/>
      <c r="H22" s="1247"/>
    </row>
    <row r="23" spans="1:8" ht="18" customHeight="1">
      <c r="A23" s="102">
        <v>9.1999999999999993</v>
      </c>
      <c r="B23" s="102" t="s">
        <v>2618</v>
      </c>
      <c r="C23" s="86"/>
      <c r="D23" s="642"/>
      <c r="E23" s="1493"/>
      <c r="F23" s="1494"/>
      <c r="G23" s="78"/>
      <c r="H23" s="1123">
        <f>+A23</f>
        <v>9.1999999999999993</v>
      </c>
    </row>
    <row r="24" spans="1:8" ht="7.5" customHeight="1">
      <c r="A24" s="78"/>
      <c r="B24" s="78"/>
      <c r="C24" s="78"/>
      <c r="D24" s="78"/>
      <c r="E24" s="78"/>
      <c r="F24" s="1494"/>
      <c r="G24" s="78"/>
      <c r="H24" s="78"/>
    </row>
    <row r="25" spans="1:8" ht="12.75" customHeight="1">
      <c r="A25" s="102" t="s">
        <v>185</v>
      </c>
      <c r="B25" s="78" t="s">
        <v>1150</v>
      </c>
      <c r="C25" s="78"/>
      <c r="D25" s="78"/>
      <c r="E25" s="78"/>
      <c r="F25" s="314" t="s">
        <v>1755</v>
      </c>
      <c r="G25" s="1059">
        <f>+'App F2 Board Lodging'!F43</f>
        <v>0</v>
      </c>
      <c r="H25" s="1123" t="str">
        <f>+A25</f>
        <v>9.2.1</v>
      </c>
    </row>
    <row r="26" spans="1:8" ht="12.75" customHeight="1">
      <c r="A26" s="78"/>
      <c r="B26" s="78" t="s">
        <v>410</v>
      </c>
      <c r="C26" s="78"/>
      <c r="D26" s="78"/>
      <c r="E26" s="78"/>
      <c r="F26" s="1494"/>
      <c r="G26" s="78"/>
      <c r="H26" s="404"/>
    </row>
    <row r="27" spans="1:8" ht="7.5" customHeight="1">
      <c r="A27" s="78"/>
      <c r="B27" s="78"/>
      <c r="C27" s="78"/>
      <c r="D27" s="78"/>
      <c r="E27" s="78"/>
      <c r="F27" s="1494"/>
      <c r="G27" s="78"/>
      <c r="H27" s="404"/>
    </row>
    <row r="28" spans="1:8" ht="15.6">
      <c r="A28" s="102" t="s">
        <v>631</v>
      </c>
      <c r="B28" s="642" t="s">
        <v>1012</v>
      </c>
      <c r="C28" s="78"/>
      <c r="D28" s="961"/>
      <c r="E28" s="1495"/>
      <c r="F28" s="314" t="s">
        <v>1756</v>
      </c>
      <c r="G28" s="1059">
        <f>ROUND(G25*500,0)</f>
        <v>0</v>
      </c>
      <c r="H28" s="1123" t="str">
        <f>+A28</f>
        <v>9.2.2</v>
      </c>
    </row>
    <row r="29" spans="1:8" ht="12.75" customHeight="1">
      <c r="A29" s="78"/>
      <c r="B29" s="78" t="s">
        <v>2071</v>
      </c>
      <c r="C29" s="78"/>
      <c r="D29" s="78"/>
      <c r="E29" s="78"/>
      <c r="F29" s="1494"/>
      <c r="G29" s="78"/>
      <c r="H29" s="404"/>
    </row>
    <row r="30" spans="1:8" ht="7.5" customHeight="1">
      <c r="A30" s="78"/>
      <c r="B30" s="78"/>
      <c r="C30" s="78"/>
      <c r="D30" s="78"/>
      <c r="E30" s="78"/>
      <c r="F30" s="1494"/>
      <c r="G30" s="78"/>
      <c r="H30" s="404"/>
    </row>
    <row r="31" spans="1:8" ht="15.6">
      <c r="A31" s="102" t="s">
        <v>632</v>
      </c>
      <c r="B31" s="78" t="s">
        <v>1013</v>
      </c>
      <c r="C31" s="78"/>
      <c r="D31" s="78"/>
      <c r="E31" s="78"/>
      <c r="F31" s="314">
        <v>911</v>
      </c>
      <c r="G31" s="1491"/>
      <c r="H31" s="1123" t="str">
        <f>+A31</f>
        <v>9.2.3</v>
      </c>
    </row>
    <row r="32" spans="1:8" ht="12.75" customHeight="1">
      <c r="A32" s="78"/>
      <c r="B32" s="78"/>
      <c r="C32" s="78"/>
      <c r="D32" s="78"/>
      <c r="E32" s="78"/>
      <c r="F32" s="1494"/>
      <c r="G32" s="78"/>
      <c r="H32" s="404"/>
    </row>
    <row r="33" spans="1:8" ht="15.6">
      <c r="A33" s="102" t="s">
        <v>1848</v>
      </c>
      <c r="B33" s="78" t="s">
        <v>2059</v>
      </c>
      <c r="C33" s="78"/>
      <c r="D33" s="78"/>
      <c r="E33" s="78"/>
      <c r="F33" s="314" t="s">
        <v>1757</v>
      </c>
      <c r="G33" s="1059">
        <f>IF(G31="",0,MIN(G28,G31))</f>
        <v>0</v>
      </c>
      <c r="H33" s="1123" t="str">
        <f>+A33</f>
        <v>9.2.4</v>
      </c>
    </row>
    <row r="34" spans="1:8" ht="15">
      <c r="A34" s="78"/>
      <c r="B34" s="1496" t="s">
        <v>1299</v>
      </c>
      <c r="C34" s="78"/>
      <c r="D34" s="78"/>
      <c r="E34" s="78"/>
      <c r="F34" s="1494"/>
      <c r="G34" s="78"/>
      <c r="H34" s="78"/>
    </row>
    <row r="35" spans="1:8" ht="15">
      <c r="A35" s="78"/>
      <c r="B35" s="1496"/>
      <c r="C35" s="78"/>
      <c r="D35" s="78"/>
      <c r="E35" s="78"/>
      <c r="F35" s="1494"/>
      <c r="G35" s="78"/>
      <c r="H35" s="78"/>
    </row>
    <row r="36" spans="1:8" ht="15.6">
      <c r="A36" s="102">
        <v>9.5</v>
      </c>
      <c r="B36" s="102" t="s">
        <v>251</v>
      </c>
      <c r="C36" s="642"/>
      <c r="D36" s="642"/>
      <c r="E36" s="1484"/>
      <c r="F36" s="1484"/>
      <c r="G36" s="1484"/>
      <c r="H36" s="1247"/>
    </row>
    <row r="37" spans="1:8" ht="7.5" customHeight="1">
      <c r="A37" s="102"/>
      <c r="B37" s="1220"/>
      <c r="C37" s="642"/>
      <c r="D37" s="642"/>
      <c r="E37" s="1484"/>
      <c r="F37" s="1484"/>
      <c r="G37" s="1484"/>
      <c r="H37" s="1247"/>
    </row>
    <row r="38" spans="1:8" ht="15.6">
      <c r="A38" s="102" t="s">
        <v>2077</v>
      </c>
      <c r="B38" s="642" t="s">
        <v>2619</v>
      </c>
      <c r="C38" s="642"/>
      <c r="D38" s="642"/>
      <c r="E38" s="1484"/>
      <c r="F38" s="314"/>
      <c r="G38" s="1497"/>
      <c r="H38" s="1123" t="str">
        <f>+A38</f>
        <v>9.5.1</v>
      </c>
    </row>
    <row r="39" spans="1:8" ht="15.6">
      <c r="A39" s="102"/>
      <c r="B39" s="642" t="s">
        <v>2620</v>
      </c>
      <c r="C39" s="642"/>
      <c r="D39" s="642"/>
      <c r="E39" s="1484"/>
      <c r="F39" s="1484"/>
      <c r="G39" s="1484"/>
      <c r="H39" s="1247"/>
    </row>
    <row r="40" spans="1:8" ht="12.75" customHeight="1">
      <c r="A40" s="102"/>
      <c r="B40" s="642"/>
      <c r="C40" s="642"/>
      <c r="D40" s="642"/>
      <c r="E40" s="1498" t="s">
        <v>2079</v>
      </c>
      <c r="F40" s="1484"/>
      <c r="G40" s="1484"/>
      <c r="H40" s="1247"/>
    </row>
    <row r="41" spans="1:8" ht="12.75" customHeight="1">
      <c r="A41" s="102" t="s">
        <v>2078</v>
      </c>
      <c r="B41" s="642" t="s">
        <v>1301</v>
      </c>
      <c r="C41" s="642"/>
      <c r="D41" s="642"/>
      <c r="E41" s="1064">
        <v>1000</v>
      </c>
      <c r="F41" s="314"/>
      <c r="G41" s="1499">
        <f>ROUND(G38*E41,0)</f>
        <v>0</v>
      </c>
      <c r="H41" s="1123" t="str">
        <f>+A41</f>
        <v>9.5.2</v>
      </c>
    </row>
    <row r="42" spans="1:8" ht="12.75" customHeight="1">
      <c r="A42" s="102"/>
      <c r="B42" s="642"/>
      <c r="C42" s="642"/>
      <c r="D42" s="642"/>
      <c r="E42" s="1064"/>
      <c r="F42" s="642"/>
      <c r="G42" s="1500"/>
      <c r="H42" s="1123"/>
    </row>
    <row r="43" spans="1:8" ht="12.75" customHeight="1">
      <c r="A43" s="102" t="s">
        <v>1302</v>
      </c>
      <c r="B43" s="78" t="s">
        <v>1303</v>
      </c>
      <c r="C43" s="78"/>
      <c r="D43" s="78"/>
      <c r="E43" s="78"/>
      <c r="F43" s="314"/>
      <c r="G43" s="1491"/>
      <c r="H43" s="1123" t="str">
        <f>+A43</f>
        <v>9.5.3</v>
      </c>
    </row>
    <row r="44" spans="1:8" ht="12.75" customHeight="1">
      <c r="A44" s="102"/>
      <c r="B44" s="642"/>
      <c r="C44" s="642"/>
      <c r="D44" s="642"/>
      <c r="E44" s="1064"/>
      <c r="F44" s="642"/>
      <c r="G44" s="1500"/>
      <c r="H44" s="1123"/>
    </row>
    <row r="45" spans="1:8" ht="12.75" customHeight="1">
      <c r="A45" s="102" t="s">
        <v>1304</v>
      </c>
      <c r="B45" s="78" t="s">
        <v>1305</v>
      </c>
      <c r="C45" s="78"/>
      <c r="D45" s="78"/>
      <c r="E45" s="78"/>
      <c r="F45" s="314"/>
      <c r="G45" s="1499">
        <f>MIN(G41,G43)</f>
        <v>0</v>
      </c>
      <c r="H45" s="1123" t="str">
        <f>+A45</f>
        <v>9.5.4</v>
      </c>
    </row>
    <row r="46" spans="1:8" ht="12.75" customHeight="1">
      <c r="A46" s="78"/>
      <c r="B46" s="78"/>
      <c r="C46" s="78"/>
      <c r="D46" s="78"/>
      <c r="E46" s="78"/>
      <c r="F46" s="78"/>
      <c r="G46" s="78"/>
      <c r="H46" s="78"/>
    </row>
    <row r="47" spans="1:8" ht="15.6">
      <c r="A47" s="102">
        <v>9.6</v>
      </c>
      <c r="B47" s="102" t="s">
        <v>1116</v>
      </c>
      <c r="C47" s="28"/>
      <c r="D47" s="28"/>
      <c r="E47" s="28"/>
      <c r="F47" s="314"/>
      <c r="G47" s="1317">
        <f>ROUND(G20+G33+G45,0)</f>
        <v>0</v>
      </c>
      <c r="H47" s="1123">
        <f>+A47</f>
        <v>9.6</v>
      </c>
    </row>
    <row r="48" spans="1:8" ht="15">
      <c r="A48" s="78"/>
      <c r="B48" s="1496" t="s">
        <v>2455</v>
      </c>
      <c r="C48" s="78"/>
      <c r="D48" s="78"/>
      <c r="E48" s="78"/>
      <c r="F48" s="78"/>
      <c r="G48" s="78"/>
      <c r="H48" s="78"/>
    </row>
    <row r="49" spans="1:8" ht="12" customHeight="1">
      <c r="A49" s="78"/>
      <c r="B49" s="1496"/>
      <c r="C49" s="78"/>
      <c r="D49" s="78"/>
      <c r="E49" s="78"/>
      <c r="F49" s="78"/>
      <c r="G49" s="218"/>
      <c r="H49" s="78"/>
    </row>
    <row r="50" spans="1:8" ht="12" hidden="1" customHeight="1">
      <c r="A50" s="1078"/>
      <c r="B50" s="1078"/>
      <c r="C50" s="1078"/>
      <c r="D50" s="1078"/>
      <c r="E50" s="1078"/>
      <c r="F50" s="1078"/>
      <c r="G50" s="1078"/>
      <c r="H50" s="1078"/>
    </row>
    <row r="51" spans="1:8" ht="15" hidden="1">
      <c r="A51" s="1078"/>
      <c r="B51" s="1078"/>
      <c r="C51" s="1078"/>
      <c r="D51" s="1078"/>
      <c r="E51" s="1078"/>
      <c r="F51" s="1078"/>
      <c r="G51" s="1078"/>
      <c r="H51" s="1078"/>
    </row>
    <row r="52" spans="1:8" ht="15" hidden="1">
      <c r="A52" s="1078"/>
      <c r="B52" s="1078"/>
      <c r="C52" s="1078"/>
      <c r="D52" s="1078"/>
      <c r="E52" s="1078"/>
      <c r="F52" s="1078"/>
      <c r="G52" s="1078"/>
      <c r="H52" s="1078"/>
    </row>
    <row r="53" spans="1:8" ht="12.75" hidden="1" customHeight="1">
      <c r="A53" s="1078"/>
      <c r="B53" s="1078"/>
      <c r="C53" s="1078"/>
      <c r="D53" s="1078"/>
      <c r="E53" s="1078"/>
      <c r="F53" s="1078"/>
      <c r="G53" s="1078"/>
      <c r="H53" s="1078"/>
    </row>
    <row r="54" spans="1:8" ht="12.75" hidden="1" customHeight="1">
      <c r="A54" s="1078"/>
      <c r="B54" s="1078"/>
      <c r="C54" s="1078"/>
      <c r="D54" s="1078"/>
      <c r="E54" s="1078"/>
      <c r="F54" s="1078"/>
      <c r="G54" s="1078"/>
      <c r="H54" s="1078"/>
    </row>
    <row r="55" spans="1:8" ht="12.75" hidden="1" customHeight="1">
      <c r="A55" s="1078"/>
      <c r="B55" s="1078"/>
      <c r="C55" s="1078"/>
      <c r="D55" s="1078"/>
      <c r="E55" s="1078"/>
      <c r="F55" s="1078"/>
      <c r="G55" s="1078"/>
      <c r="H55" s="1078"/>
    </row>
    <row r="56" spans="1:8" ht="12.75" hidden="1" customHeight="1">
      <c r="A56" s="1078"/>
      <c r="B56" s="1078"/>
      <c r="C56" s="1078"/>
      <c r="D56" s="1078"/>
      <c r="E56" s="1078"/>
      <c r="F56" s="1078"/>
      <c r="G56" s="1078"/>
      <c r="H56" s="1078"/>
    </row>
    <row r="57" spans="1:8" ht="12.75" hidden="1" customHeight="1">
      <c r="A57" s="1078"/>
      <c r="B57" s="1078"/>
      <c r="C57" s="1078"/>
      <c r="D57" s="1078"/>
      <c r="E57" s="1078"/>
      <c r="F57" s="1078"/>
      <c r="G57" s="1078"/>
      <c r="H57" s="1078"/>
    </row>
    <row r="58" spans="1:8" ht="12.75" hidden="1" customHeight="1">
      <c r="A58" s="1078"/>
      <c r="B58" s="1078"/>
      <c r="C58" s="1078"/>
      <c r="D58" s="1078"/>
      <c r="E58" s="1078"/>
      <c r="F58" s="1078"/>
      <c r="G58" s="1078"/>
      <c r="H58" s="1078"/>
    </row>
    <row r="59" spans="1:8" ht="12.75" hidden="1" customHeight="1">
      <c r="A59" s="1078"/>
      <c r="B59" s="1078"/>
      <c r="C59" s="1078"/>
      <c r="D59" s="1078"/>
      <c r="E59" s="1078"/>
      <c r="F59" s="1078"/>
      <c r="G59" s="1078"/>
      <c r="H59" s="1078"/>
    </row>
    <row r="60" spans="1:8" ht="12.75" hidden="1" customHeight="1">
      <c r="A60" s="1078"/>
      <c r="B60" s="1078"/>
      <c r="C60" s="1078"/>
      <c r="D60" s="1078"/>
      <c r="E60" s="1078"/>
      <c r="F60" s="1078"/>
      <c r="G60" s="1078"/>
      <c r="H60" s="1078"/>
    </row>
    <row r="61" spans="1:8" ht="12.75" hidden="1" customHeight="1">
      <c r="A61" s="1078"/>
      <c r="B61" s="1078"/>
      <c r="C61" s="1078"/>
      <c r="D61" s="1078"/>
      <c r="E61" s="1078"/>
      <c r="F61" s="1078"/>
      <c r="G61" s="1078"/>
      <c r="H61" s="1078"/>
    </row>
    <row r="62" spans="1:8" ht="12.75" hidden="1" customHeight="1">
      <c r="A62" s="1078"/>
      <c r="B62" s="1078"/>
      <c r="C62" s="1078"/>
      <c r="D62" s="1078"/>
      <c r="E62" s="1078"/>
      <c r="F62" s="1078"/>
      <c r="G62" s="1078"/>
      <c r="H62" s="1078"/>
    </row>
    <row r="63" spans="1:8" ht="12.75" hidden="1" customHeight="1">
      <c r="A63" s="1078"/>
      <c r="B63" s="1078"/>
      <c r="C63" s="1078"/>
      <c r="D63" s="1078"/>
      <c r="E63" s="1078"/>
      <c r="F63" s="1078"/>
      <c r="G63" s="1078"/>
      <c r="H63" s="1078"/>
    </row>
    <row r="64" spans="1:8" ht="12.75" hidden="1" customHeight="1">
      <c r="A64" s="1078"/>
      <c r="B64" s="1078"/>
      <c r="C64" s="1078"/>
      <c r="D64" s="1078"/>
      <c r="E64" s="1078"/>
      <c r="F64" s="1078"/>
      <c r="G64" s="1078"/>
      <c r="H64" s="1078"/>
    </row>
    <row r="65" spans="1:8" ht="12.75" hidden="1" customHeight="1">
      <c r="A65" s="1078"/>
      <c r="B65" s="1078"/>
      <c r="C65" s="1078"/>
      <c r="D65" s="1078"/>
      <c r="E65" s="1078"/>
      <c r="F65" s="1078"/>
      <c r="G65" s="1078"/>
      <c r="H65" s="1078"/>
    </row>
    <row r="66" spans="1:8" ht="12.75" hidden="1" customHeight="1">
      <c r="A66" s="1078"/>
      <c r="B66" s="1078"/>
      <c r="C66" s="1078"/>
      <c r="D66" s="1078"/>
      <c r="E66" s="1078"/>
      <c r="F66" s="1078"/>
      <c r="G66" s="1078"/>
      <c r="H66" s="1078"/>
    </row>
    <row r="67" spans="1:8" ht="12.75" hidden="1" customHeight="1">
      <c r="A67" s="1078"/>
      <c r="B67" s="1078"/>
      <c r="C67" s="1078"/>
      <c r="D67" s="1078"/>
      <c r="E67" s="1078"/>
      <c r="F67" s="1078"/>
      <c r="G67" s="1078"/>
      <c r="H67" s="1078"/>
    </row>
    <row r="68" spans="1:8" ht="12.75" hidden="1" customHeight="1">
      <c r="A68" s="1078"/>
      <c r="B68" s="1078"/>
      <c r="C68" s="1078"/>
      <c r="D68" s="1078"/>
      <c r="E68" s="1078"/>
      <c r="F68" s="1078"/>
      <c r="G68" s="1078"/>
      <c r="H68" s="1078"/>
    </row>
    <row r="69" spans="1:8" ht="12.75" hidden="1" customHeight="1">
      <c r="A69" s="1078"/>
      <c r="B69" s="1078"/>
      <c r="C69" s="1078"/>
      <c r="D69" s="1078"/>
      <c r="E69" s="1078"/>
      <c r="F69" s="1078"/>
      <c r="G69" s="1078"/>
      <c r="H69" s="1078"/>
    </row>
  </sheetData>
  <sheetProtection password="C797" sheet="1" objects="1" scenarios="1"/>
  <protectedRanges>
    <protectedRange sqref="G43" name="Range4"/>
    <protectedRange sqref="G38" name="Range3"/>
    <protectedRange sqref="G31" name="Range2"/>
    <protectedRange sqref="G15" name="Range1"/>
  </protectedRanges>
  <phoneticPr fontId="0"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colBreaks count="1" manualBreakCount="1">
    <brk id="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21"/>
  <sheetViews>
    <sheetView topLeftCell="A55" zoomScale="75" zoomScaleNormal="75" workbookViewId="0">
      <selection activeCell="I74" sqref="I74"/>
    </sheetView>
  </sheetViews>
  <sheetFormatPr defaultColWidth="0" defaultRowHeight="12.75" customHeight="1" zeroHeight="1"/>
  <cols>
    <col min="1" max="3" width="14" style="710" customWidth="1"/>
    <col min="4" max="4" width="20.88671875" style="710" customWidth="1"/>
    <col min="5" max="7" width="14" style="710" customWidth="1"/>
    <col min="8" max="8" width="17.44140625" style="710" customWidth="1"/>
    <col min="9" max="10" width="14" style="710" customWidth="1"/>
    <col min="11" max="16384" width="0" style="710" hidden="1"/>
  </cols>
  <sheetData>
    <row r="1" spans="1:10" ht="6" customHeight="1" thickBot="1">
      <c r="A1" s="43"/>
      <c r="B1" s="43"/>
      <c r="C1" s="43"/>
      <c r="D1" s="43"/>
      <c r="E1" s="43"/>
      <c r="F1" s="43"/>
      <c r="G1" s="43"/>
      <c r="H1" s="43"/>
      <c r="I1" s="43"/>
      <c r="J1" s="709"/>
    </row>
    <row r="2" spans="1:10" ht="16.2" thickBot="1">
      <c r="A2" s="102" t="s">
        <v>637</v>
      </c>
      <c r="B2" s="78"/>
      <c r="C2" s="78"/>
      <c r="D2" s="78"/>
      <c r="E2" s="1028" t="s">
        <v>166</v>
      </c>
      <c r="F2" s="1028"/>
      <c r="G2" s="1029" t="str">
        <f>'1 Summary'!G2</f>
        <v/>
      </c>
      <c r="H2" s="1030"/>
      <c r="I2" s="1031"/>
      <c r="J2" s="1032"/>
    </row>
    <row r="3" spans="1:10" ht="16.2" thickBot="1">
      <c r="A3" s="102" t="s">
        <v>2621</v>
      </c>
      <c r="B3" s="78"/>
      <c r="C3" s="78"/>
      <c r="D3" s="78"/>
      <c r="E3" s="1028" t="s">
        <v>165</v>
      </c>
      <c r="F3" s="1028"/>
      <c r="G3" s="1033">
        <f>'1 Summary'!G3</f>
        <v>0</v>
      </c>
      <c r="H3" s="1034"/>
      <c r="I3" s="875"/>
      <c r="J3" s="405"/>
    </row>
    <row r="4" spans="1:10" ht="15">
      <c r="A4" s="403"/>
      <c r="B4" s="78"/>
      <c r="C4" s="78"/>
      <c r="D4" s="78"/>
      <c r="E4" s="1028"/>
      <c r="F4" s="1028"/>
      <c r="G4" s="78"/>
      <c r="H4" s="78"/>
      <c r="I4" s="78"/>
      <c r="J4" s="1035"/>
    </row>
    <row r="5" spans="1:10" ht="15">
      <c r="A5" s="403"/>
      <c r="B5" s="78"/>
      <c r="C5" s="78"/>
      <c r="D5" s="78"/>
      <c r="E5" s="1028"/>
      <c r="F5" s="1028"/>
      <c r="G5" s="78"/>
      <c r="H5" s="78"/>
      <c r="I5" s="1036"/>
      <c r="J5" s="1035"/>
    </row>
    <row r="6" spans="1:10" ht="15.6">
      <c r="A6" s="102"/>
      <c r="B6" s="78"/>
      <c r="C6" s="78"/>
      <c r="D6" s="78"/>
      <c r="E6" s="961"/>
      <c r="F6" s="961"/>
      <c r="G6" s="946"/>
      <c r="H6" s="78"/>
      <c r="I6" s="78"/>
      <c r="J6" s="1037"/>
    </row>
    <row r="7" spans="1:10" ht="15.6">
      <c r="A7" s="102">
        <v>10.1</v>
      </c>
      <c r="B7" s="78" t="s">
        <v>2496</v>
      </c>
      <c r="C7" s="78"/>
      <c r="D7" s="78"/>
      <c r="E7" s="1038">
        <f>'Sch 13 Enrolment'!T79+'Sch 13 Enrolment'!T84</f>
        <v>0</v>
      </c>
      <c r="F7" s="78"/>
      <c r="G7" s="1039"/>
      <c r="H7" s="78"/>
      <c r="I7" s="1040">
        <f>E7</f>
        <v>0</v>
      </c>
      <c r="J7" s="1037">
        <f>A7</f>
        <v>10.1</v>
      </c>
    </row>
    <row r="8" spans="1:10" ht="15.6">
      <c r="A8" s="102"/>
      <c r="B8" s="78"/>
      <c r="C8" s="78"/>
      <c r="D8" s="78"/>
      <c r="E8" s="1039"/>
      <c r="F8" s="78"/>
      <c r="G8" s="1039"/>
      <c r="H8" s="78"/>
      <c r="I8" s="1039"/>
      <c r="J8" s="1037"/>
    </row>
    <row r="9" spans="1:10" ht="15">
      <c r="A9" s="403"/>
      <c r="B9" s="78"/>
      <c r="C9" s="78"/>
      <c r="D9" s="78"/>
      <c r="E9" s="1028"/>
      <c r="F9" s="1028"/>
      <c r="G9" s="78"/>
      <c r="H9" s="78"/>
      <c r="I9" s="1036"/>
      <c r="J9" s="1035"/>
    </row>
    <row r="10" spans="1:10" ht="15.6">
      <c r="A10" s="102">
        <v>10.199999999999999</v>
      </c>
      <c r="B10" s="28" t="s">
        <v>1098</v>
      </c>
      <c r="C10" s="78"/>
      <c r="D10" s="78"/>
      <c r="E10" s="78"/>
      <c r="F10" s="78"/>
      <c r="G10" s="1028"/>
      <c r="H10" s="1028"/>
      <c r="I10" s="78"/>
      <c r="J10" s="404"/>
    </row>
    <row r="11" spans="1:10" ht="15.6">
      <c r="A11" s="102"/>
      <c r="B11" s="78"/>
      <c r="C11" s="78"/>
      <c r="D11" s="78"/>
      <c r="E11" s="78"/>
      <c r="F11" s="78"/>
      <c r="G11" s="1028"/>
      <c r="H11" s="78"/>
      <c r="I11" s="78"/>
      <c r="J11" s="404"/>
    </row>
    <row r="12" spans="1:10" ht="15.6">
      <c r="A12" s="102" t="s">
        <v>959</v>
      </c>
      <c r="B12" s="78" t="s">
        <v>2497</v>
      </c>
      <c r="C12" s="78"/>
      <c r="D12" s="78"/>
      <c r="E12" s="78"/>
      <c r="F12" s="78"/>
      <c r="G12" s="78"/>
      <c r="H12" s="314">
        <v>915</v>
      </c>
      <c r="I12" s="1041">
        <f>IF($G$3=0,0,VLOOKUP($G$3,Tables!$A$5:$AN8,12,FALSE))</f>
        <v>0</v>
      </c>
      <c r="J12" s="1037" t="str">
        <f>A12</f>
        <v>10.2.1</v>
      </c>
    </row>
    <row r="13" spans="1:10" ht="15.6">
      <c r="A13" s="102" t="s">
        <v>960</v>
      </c>
      <c r="B13" s="78" t="s">
        <v>2498</v>
      </c>
      <c r="C13" s="78"/>
      <c r="D13" s="78"/>
      <c r="E13" s="78"/>
      <c r="F13" s="78"/>
      <c r="G13" s="78"/>
      <c r="H13" s="78"/>
      <c r="I13" s="1041">
        <f>IF($G$3=0,0,VLOOKUP($G$3,Tables!$A$5:$AN8,13,FALSE))</f>
        <v>0</v>
      </c>
      <c r="J13" s="1037" t="str">
        <f>A13</f>
        <v>10.2.2</v>
      </c>
    </row>
    <row r="14" spans="1:10" ht="15.6">
      <c r="A14" s="102" t="s">
        <v>961</v>
      </c>
      <c r="B14" s="78" t="s">
        <v>870</v>
      </c>
      <c r="C14" s="78"/>
      <c r="D14" s="78"/>
      <c r="E14" s="78"/>
      <c r="F14" s="78"/>
      <c r="G14" s="78"/>
      <c r="H14" s="78"/>
      <c r="I14" s="1042">
        <f>IF(I12=0,0,IF(I7&lt;=100,B15*I12,IF(I7&lt;=300,I12*B16,IF(I7&gt;300,I12*B17,0))))</f>
        <v>0</v>
      </c>
      <c r="J14" s="1037" t="str">
        <f>A14</f>
        <v>10.2.3</v>
      </c>
    </row>
    <row r="15" spans="1:10" ht="15.6">
      <c r="A15" s="102"/>
      <c r="B15" s="1043">
        <f>'GSN Benchmarks'!D175</f>
        <v>1500</v>
      </c>
      <c r="C15" s="642" t="s">
        <v>2267</v>
      </c>
      <c r="D15" s="642"/>
      <c r="E15" s="78"/>
      <c r="F15" s="78"/>
      <c r="G15" s="78"/>
      <c r="H15" s="78"/>
      <c r="I15" s="1044"/>
      <c r="J15" s="1037"/>
    </row>
    <row r="16" spans="1:10" ht="15.6">
      <c r="A16" s="102"/>
      <c r="B16" s="1043">
        <f>'GSN Benchmarks'!D176</f>
        <v>2000</v>
      </c>
      <c r="C16" s="642" t="s">
        <v>2268</v>
      </c>
      <c r="D16" s="642"/>
      <c r="E16" s="78"/>
      <c r="F16" s="78"/>
      <c r="G16" s="78"/>
      <c r="H16" s="78"/>
      <c r="I16" s="1044"/>
      <c r="J16" s="1037"/>
    </row>
    <row r="17" spans="1:10" ht="15.6">
      <c r="A17" s="102"/>
      <c r="B17" s="1043">
        <f>'GSN Benchmarks'!D177</f>
        <v>3000</v>
      </c>
      <c r="C17" s="642" t="s">
        <v>958</v>
      </c>
      <c r="D17" s="642"/>
      <c r="E17" s="78"/>
      <c r="F17" s="78"/>
      <c r="G17" s="78"/>
      <c r="H17" s="78"/>
      <c r="I17" s="1044"/>
      <c r="J17" s="1037"/>
    </row>
    <row r="18" spans="1:10" ht="15.6">
      <c r="A18" s="102"/>
      <c r="B18" s="78"/>
      <c r="C18" s="78"/>
      <c r="D18" s="78"/>
      <c r="E18" s="78"/>
      <c r="F18" s="78"/>
      <c r="G18" s="78"/>
      <c r="H18" s="876"/>
      <c r="I18" s="1045"/>
      <c r="J18" s="1037"/>
    </row>
    <row r="19" spans="1:10" ht="15.6">
      <c r="A19" s="102" t="s">
        <v>2311</v>
      </c>
      <c r="B19" s="28" t="s">
        <v>37</v>
      </c>
      <c r="C19" s="78"/>
      <c r="D19" s="78"/>
      <c r="E19" s="78"/>
      <c r="F19" s="78"/>
      <c r="G19" s="78"/>
      <c r="H19" s="339">
        <v>916</v>
      </c>
      <c r="I19" s="1042">
        <f>IF(I12=0,0,SUM(I13,I14))</f>
        <v>0</v>
      </c>
      <c r="J19" s="1037" t="str">
        <f>A19</f>
        <v>10.2.4</v>
      </c>
    </row>
    <row r="20" spans="1:10" ht="15.6">
      <c r="A20" s="102"/>
      <c r="B20" s="78" t="s">
        <v>901</v>
      </c>
      <c r="C20" s="78"/>
      <c r="D20" s="78"/>
      <c r="E20" s="78"/>
      <c r="F20" s="78"/>
      <c r="G20" s="78"/>
      <c r="H20" s="340"/>
      <c r="I20" s="1044"/>
      <c r="J20" s="1037"/>
    </row>
    <row r="21" spans="1:10" ht="15.6">
      <c r="A21" s="102"/>
      <c r="B21" s="78"/>
      <c r="C21" s="78"/>
      <c r="D21" s="78"/>
      <c r="E21" s="78"/>
      <c r="F21" s="78"/>
      <c r="G21" s="78"/>
      <c r="H21" s="340"/>
      <c r="I21" s="1044"/>
      <c r="J21" s="1037"/>
    </row>
    <row r="22" spans="1:10" ht="15.6">
      <c r="A22" s="102"/>
      <c r="B22" s="78"/>
      <c r="C22" s="78"/>
      <c r="D22" s="78"/>
      <c r="E22" s="78"/>
      <c r="F22" s="78"/>
      <c r="G22" s="78"/>
      <c r="H22" s="78"/>
      <c r="I22" s="1028"/>
      <c r="J22" s="1037"/>
    </row>
    <row r="23" spans="1:10" ht="15.6">
      <c r="A23" s="102">
        <v>10.3</v>
      </c>
      <c r="B23" s="28" t="s">
        <v>904</v>
      </c>
      <c r="C23" s="78"/>
      <c r="D23" s="78"/>
      <c r="E23" s="78"/>
      <c r="F23" s="78"/>
      <c r="G23" s="78"/>
      <c r="H23" s="78"/>
      <c r="I23" s="1028"/>
      <c r="J23" s="1037"/>
    </row>
    <row r="24" spans="1:10" ht="15.6">
      <c r="A24" s="102"/>
      <c r="B24" s="78"/>
      <c r="C24" s="78"/>
      <c r="D24" s="78"/>
      <c r="E24" s="78"/>
      <c r="F24" s="78"/>
      <c r="G24" s="78"/>
      <c r="H24" s="78"/>
      <c r="I24" s="1028"/>
      <c r="J24" s="1037"/>
    </row>
    <row r="25" spans="1:10" ht="15.6">
      <c r="A25" s="102" t="s">
        <v>895</v>
      </c>
      <c r="B25" s="78" t="s">
        <v>302</v>
      </c>
      <c r="C25" s="78"/>
      <c r="D25" s="78"/>
      <c r="E25" s="78"/>
      <c r="F25" s="78"/>
      <c r="G25" s="78"/>
      <c r="H25" s="78"/>
      <c r="I25" s="1046" t="str">
        <f>IF(E7=0,"N",IF(G7=0,"N","Y"))</f>
        <v>N</v>
      </c>
      <c r="J25" s="1037" t="str">
        <f>A25</f>
        <v>10.3.1</v>
      </c>
    </row>
    <row r="26" spans="1:10" ht="15.6">
      <c r="A26" s="102"/>
      <c r="B26" s="1047"/>
      <c r="C26" s="78"/>
      <c r="D26" s="78"/>
      <c r="E26" s="961"/>
      <c r="F26" s="961"/>
      <c r="G26" s="946"/>
      <c r="H26" s="78"/>
      <c r="I26" s="78"/>
      <c r="J26" s="404"/>
    </row>
    <row r="27" spans="1:10" ht="15.6">
      <c r="A27" s="102" t="s">
        <v>896</v>
      </c>
      <c r="B27" s="78" t="s">
        <v>1629</v>
      </c>
      <c r="C27" s="78"/>
      <c r="D27" s="78"/>
      <c r="E27" s="969">
        <f>IF($E$7=0,0,IF($E$7&gt;200,$B$31,IF($E$7&gt;100,$B$30,IF($E$7&gt;=50,$B$29,$B$28))))</f>
        <v>0</v>
      </c>
      <c r="F27" s="78"/>
      <c r="G27" s="1048"/>
      <c r="H27" s="1045"/>
      <c r="I27" s="1042">
        <f>E27</f>
        <v>0</v>
      </c>
      <c r="J27" s="1037" t="str">
        <f>A27</f>
        <v>10.3.2</v>
      </c>
    </row>
    <row r="28" spans="1:10" ht="15.6">
      <c r="A28" s="102"/>
      <c r="B28" s="1043">
        <f>'GSN Benchmarks'!B200</f>
        <v>21623.053474</v>
      </c>
      <c r="C28" s="78" t="s">
        <v>482</v>
      </c>
      <c r="D28" s="78"/>
      <c r="E28" s="339" t="s">
        <v>1840</v>
      </c>
      <c r="F28" s="78"/>
      <c r="G28" s="340"/>
      <c r="H28" s="1045"/>
      <c r="I28" s="1044"/>
      <c r="J28" s="1037"/>
    </row>
    <row r="29" spans="1:10" ht="15.6">
      <c r="A29" s="102"/>
      <c r="B29" s="1043">
        <f>'GSN Benchmarks'!B201</f>
        <v>25946.817069000004</v>
      </c>
      <c r="C29" s="78" t="s">
        <v>1806</v>
      </c>
      <c r="D29" s="78"/>
      <c r="E29" s="78"/>
      <c r="F29" s="78"/>
      <c r="G29" s="199"/>
      <c r="H29" s="1045"/>
      <c r="I29" s="1044"/>
      <c r="J29" s="1037"/>
    </row>
    <row r="30" spans="1:10" ht="15.6">
      <c r="A30" s="102"/>
      <c r="B30" s="1043">
        <f>'GSN Benchmarks'!B202</f>
        <v>32434.039509000002</v>
      </c>
      <c r="C30" s="78" t="s">
        <v>1807</v>
      </c>
      <c r="D30" s="78"/>
      <c r="E30" s="78"/>
      <c r="F30" s="78"/>
      <c r="G30" s="199"/>
      <c r="H30" s="1045"/>
      <c r="I30" s="1044"/>
      <c r="J30" s="1037"/>
    </row>
    <row r="31" spans="1:10" ht="15.6">
      <c r="A31" s="102"/>
      <c r="B31" s="1043">
        <f>'GSN Benchmarks'!B203</f>
        <v>43246.106948000001</v>
      </c>
      <c r="C31" s="78" t="s">
        <v>2056</v>
      </c>
      <c r="D31" s="78"/>
      <c r="E31" s="78"/>
      <c r="F31" s="78"/>
      <c r="G31" s="199"/>
      <c r="H31" s="1045"/>
      <c r="I31" s="1044"/>
      <c r="J31" s="1037"/>
    </row>
    <row r="32" spans="1:10" ht="15.6">
      <c r="A32" s="102"/>
      <c r="B32" s="1049"/>
      <c r="C32" s="78"/>
      <c r="D32" s="78"/>
      <c r="E32" s="78"/>
      <c r="F32" s="78"/>
      <c r="G32" s="199"/>
      <c r="H32" s="1045"/>
      <c r="I32" s="1044"/>
      <c r="J32" s="1037"/>
    </row>
    <row r="33" spans="1:10" ht="15.6">
      <c r="A33" s="102" t="s">
        <v>897</v>
      </c>
      <c r="B33" s="78" t="s">
        <v>902</v>
      </c>
      <c r="C33" s="78"/>
      <c r="D33" s="78"/>
      <c r="E33" s="78"/>
      <c r="F33" s="78"/>
      <c r="G33" s="1048"/>
      <c r="H33" s="1045"/>
      <c r="I33" s="1042">
        <f>ROUND(E27/3,0)</f>
        <v>0</v>
      </c>
      <c r="J33" s="1037" t="str">
        <f>A33</f>
        <v>10.3.3</v>
      </c>
    </row>
    <row r="34" spans="1:10" ht="15.6">
      <c r="A34" s="102"/>
      <c r="B34" s="78"/>
      <c r="C34" s="78"/>
      <c r="D34" s="78"/>
      <c r="E34" s="78"/>
      <c r="F34" s="199"/>
      <c r="G34" s="199"/>
      <c r="H34" s="1045"/>
      <c r="I34" s="1045"/>
      <c r="J34" s="1037"/>
    </row>
    <row r="35" spans="1:10" ht="15.6">
      <c r="A35" s="102" t="s">
        <v>898</v>
      </c>
      <c r="B35" s="78" t="s">
        <v>2499</v>
      </c>
      <c r="C35" s="78"/>
      <c r="D35" s="78"/>
      <c r="E35" s="78"/>
      <c r="F35" s="78"/>
      <c r="G35" s="199"/>
      <c r="H35" s="78"/>
      <c r="I35" s="1050">
        <f>IF($G$3=0,0,VLOOKUP($G$3,Tables!$A$5:$AN8,15,FALSE))</f>
        <v>0</v>
      </c>
      <c r="J35" s="1037" t="str">
        <f>A35</f>
        <v>10.3.4</v>
      </c>
    </row>
    <row r="36" spans="1:10" ht="15.6">
      <c r="A36" s="1051"/>
      <c r="B36" s="78"/>
      <c r="C36" s="199"/>
      <c r="D36" s="199"/>
      <c r="E36" s="78"/>
      <c r="F36" s="199"/>
      <c r="G36" s="199"/>
      <c r="H36" s="199"/>
      <c r="I36" s="1052"/>
      <c r="J36" s="1053"/>
    </row>
    <row r="37" spans="1:10" ht="15.6">
      <c r="A37" s="1054" t="s">
        <v>899</v>
      </c>
      <c r="B37" s="78" t="s">
        <v>2466</v>
      </c>
      <c r="C37" s="78"/>
      <c r="D37" s="78"/>
      <c r="E37" s="78"/>
      <c r="F37" s="78"/>
      <c r="G37" s="1048"/>
      <c r="H37" s="78"/>
      <c r="I37" s="1055">
        <f>+I33*I35</f>
        <v>0</v>
      </c>
      <c r="J37" s="1037" t="str">
        <f>A37</f>
        <v>10.3.5</v>
      </c>
    </row>
    <row r="38" spans="1:10" ht="15.6">
      <c r="A38" s="1056"/>
      <c r="B38" s="199"/>
      <c r="C38" s="199"/>
      <c r="D38" s="199"/>
      <c r="E38" s="78"/>
      <c r="F38" s="199"/>
      <c r="G38" s="340"/>
      <c r="H38" s="348"/>
      <c r="I38" s="199"/>
      <c r="J38" s="1057"/>
    </row>
    <row r="39" spans="1:10" ht="7.5" customHeight="1">
      <c r="A39" s="1054"/>
      <c r="B39" s="78"/>
      <c r="C39" s="78"/>
      <c r="D39" s="78"/>
      <c r="E39" s="78"/>
      <c r="F39" s="78"/>
      <c r="G39" s="199"/>
      <c r="H39" s="78"/>
      <c r="I39" s="1044"/>
      <c r="J39" s="1037"/>
    </row>
    <row r="40" spans="1:10" ht="9" customHeight="1">
      <c r="A40" s="1054"/>
      <c r="B40" s="78"/>
      <c r="C40" s="78"/>
      <c r="D40" s="78"/>
      <c r="E40" s="78"/>
      <c r="F40" s="78"/>
      <c r="G40" s="78"/>
      <c r="H40" s="78"/>
      <c r="I40" s="1058"/>
      <c r="J40" s="1037"/>
    </row>
    <row r="41" spans="1:10" ht="15.6">
      <c r="A41" s="544" t="s">
        <v>900</v>
      </c>
      <c r="B41" s="28" t="s">
        <v>903</v>
      </c>
      <c r="C41" s="78"/>
      <c r="D41" s="78"/>
      <c r="E41" s="78"/>
      <c r="F41" s="78"/>
      <c r="G41" s="78"/>
      <c r="H41" s="339">
        <v>917</v>
      </c>
      <c r="I41" s="1059">
        <f>+I27+I37</f>
        <v>0</v>
      </c>
      <c r="J41" s="1060" t="str">
        <f>A41</f>
        <v>10.3.6</v>
      </c>
    </row>
    <row r="42" spans="1:10" ht="15.6">
      <c r="A42" s="544"/>
      <c r="B42" s="78" t="s">
        <v>2477</v>
      </c>
      <c r="C42" s="78"/>
      <c r="D42" s="78"/>
      <c r="E42" s="78"/>
      <c r="F42" s="78"/>
      <c r="G42" s="78"/>
      <c r="H42" s="340"/>
      <c r="I42" s="923"/>
      <c r="J42" s="1060"/>
    </row>
    <row r="43" spans="1:10" ht="15.6">
      <c r="A43" s="544"/>
      <c r="B43" s="78"/>
      <c r="C43" s="78"/>
      <c r="D43" s="78"/>
      <c r="E43" s="78"/>
      <c r="F43" s="78"/>
      <c r="G43" s="78"/>
      <c r="H43" s="340"/>
      <c r="I43" s="923"/>
      <c r="J43" s="1060"/>
    </row>
    <row r="44" spans="1:10" ht="15">
      <c r="A44" s="403"/>
      <c r="B44" s="78"/>
      <c r="C44" s="78"/>
      <c r="D44" s="78"/>
      <c r="E44" s="78"/>
      <c r="F44" s="78"/>
      <c r="G44" s="78"/>
      <c r="H44" s="876"/>
      <c r="I44" s="1044"/>
      <c r="J44" s="1061"/>
    </row>
    <row r="45" spans="1:10" ht="15.6">
      <c r="A45" s="102"/>
      <c r="B45" s="28" t="s">
        <v>1099</v>
      </c>
      <c r="C45" s="78"/>
      <c r="D45" s="78"/>
      <c r="E45" s="78"/>
      <c r="F45" s="78"/>
      <c r="G45" s="78"/>
      <c r="H45" s="876"/>
      <c r="I45" s="1045"/>
      <c r="J45" s="1060"/>
    </row>
    <row r="46" spans="1:10" ht="15.6">
      <c r="A46" s="102"/>
      <c r="B46" s="28"/>
      <c r="C46" s="78"/>
      <c r="D46" s="78"/>
      <c r="E46" s="78"/>
      <c r="F46" s="78"/>
      <c r="G46" s="961" t="s">
        <v>1306</v>
      </c>
      <c r="H46" s="876"/>
      <c r="I46" s="1045"/>
      <c r="J46" s="1060"/>
    </row>
    <row r="47" spans="1:10" ht="15.6">
      <c r="A47" s="78"/>
      <c r="B47" s="78"/>
      <c r="C47" s="78"/>
      <c r="D47" s="78"/>
      <c r="E47" s="961"/>
      <c r="F47" s="78"/>
      <c r="G47" s="961" t="s">
        <v>2135</v>
      </c>
      <c r="H47" s="876"/>
      <c r="I47" s="1062"/>
      <c r="J47" s="1060"/>
    </row>
    <row r="48" spans="1:10" ht="13.5" customHeight="1">
      <c r="A48" s="544">
        <v>10.119999999999999</v>
      </c>
      <c r="B48" s="78" t="s">
        <v>905</v>
      </c>
      <c r="C48" s="78"/>
      <c r="D48" s="78"/>
      <c r="E48" s="1063"/>
      <c r="F48" s="1063"/>
      <c r="G48" s="1064">
        <f>'GSN Benchmarks'!B215</f>
        <v>69000.464577999985</v>
      </c>
      <c r="H48" s="876"/>
      <c r="I48" s="1042">
        <f>IF(G3=0,0,G48)</f>
        <v>0</v>
      </c>
      <c r="J48" s="1060">
        <f>+A48</f>
        <v>10.119999999999999</v>
      </c>
    </row>
    <row r="49" spans="1:10" ht="13.5" customHeight="1">
      <c r="A49" s="544"/>
      <c r="B49" s="78"/>
      <c r="C49" s="78"/>
      <c r="D49" s="78"/>
      <c r="E49" s="1063"/>
      <c r="F49" s="1063"/>
      <c r="G49" s="1065"/>
      <c r="H49" s="876"/>
      <c r="I49" s="1044"/>
      <c r="J49" s="1060"/>
    </row>
    <row r="50" spans="1:10" ht="15" customHeight="1">
      <c r="A50" s="102">
        <v>10.130000000000001</v>
      </c>
      <c r="B50" s="78" t="s">
        <v>1313</v>
      </c>
      <c r="C50" s="78"/>
      <c r="D50" s="78"/>
      <c r="E50" s="78"/>
      <c r="F50" s="78"/>
      <c r="G50" s="199"/>
      <c r="H50" s="876"/>
      <c r="I50" s="1066"/>
      <c r="J50" s="404"/>
    </row>
    <row r="51" spans="1:10" ht="15.6">
      <c r="A51" s="102"/>
      <c r="B51" s="1067">
        <f>'GSN Benchmarks'!B217</f>
        <v>487.79992799999997</v>
      </c>
      <c r="C51" s="120" t="s">
        <v>1307</v>
      </c>
      <c r="D51" s="78"/>
      <c r="E51" s="1068">
        <f>ROUND(IF(I7=0,0,IF(I7&lt;=149,B51*I7,B51*150)),0)</f>
        <v>0</v>
      </c>
      <c r="F51" s="1069"/>
      <c r="G51" s="1070"/>
      <c r="H51" s="1069"/>
      <c r="I51" s="1071"/>
      <c r="J51" s="1060"/>
    </row>
    <row r="52" spans="1:10" ht="15.6">
      <c r="A52" s="102"/>
      <c r="B52" s="1067">
        <f>'GSN Benchmarks'!B218</f>
        <v>417.72391199999993</v>
      </c>
      <c r="C52" s="120" t="s">
        <v>1308</v>
      </c>
      <c r="D52" s="78"/>
      <c r="E52" s="1068">
        <f>ROUND(IF(I7=0,0,IF(I7&gt;150,IF(I7&lt;=300,(I7-150)*B52,150*B52),0)),0)</f>
        <v>0</v>
      </c>
      <c r="F52" s="1069"/>
      <c r="G52" s="1070"/>
      <c r="H52" s="1069"/>
      <c r="I52" s="1071"/>
      <c r="J52" s="1060"/>
    </row>
    <row r="53" spans="1:10" ht="12.75" customHeight="1">
      <c r="A53" s="102"/>
      <c r="B53" s="1067">
        <f>'GSN Benchmarks'!B219</f>
        <v>208.88697599999998</v>
      </c>
      <c r="C53" s="120" t="s">
        <v>1298</v>
      </c>
      <c r="D53" s="78"/>
      <c r="E53" s="1068">
        <f>ROUND(IF(I7=0,0,IF(I7&gt;300,(I7-300)*B53,0)),0)</f>
        <v>0</v>
      </c>
      <c r="F53" s="1069"/>
      <c r="G53" s="1070"/>
      <c r="H53" s="1069"/>
      <c r="I53" s="1042">
        <f>SUM(E51:E53)</f>
        <v>0</v>
      </c>
      <c r="J53" s="1060">
        <f>+A50</f>
        <v>10.130000000000001</v>
      </c>
    </row>
    <row r="54" spans="1:10" ht="15.6">
      <c r="A54" s="544"/>
      <c r="B54" s="78"/>
      <c r="C54" s="78"/>
      <c r="D54" s="78"/>
      <c r="E54" s="1072"/>
      <c r="F54" s="1070"/>
      <c r="G54" s="1072"/>
      <c r="H54" s="1070"/>
      <c r="I54" s="1072"/>
      <c r="J54" s="1060"/>
    </row>
    <row r="55" spans="1:10" ht="15.6">
      <c r="A55" s="544">
        <v>10.14</v>
      </c>
      <c r="B55" s="78" t="s">
        <v>1978</v>
      </c>
      <c r="C55" s="78"/>
      <c r="D55" s="78"/>
      <c r="E55" s="78"/>
      <c r="F55" s="78"/>
      <c r="G55" s="1073">
        <f>'GSN Benchmarks'!B223</f>
        <v>0.11940000000000001</v>
      </c>
      <c r="H55" s="78"/>
      <c r="I55" s="1042">
        <f>ROUND('5 Remote and Rural'!J29*G55,0)</f>
        <v>0</v>
      </c>
      <c r="J55" s="1060">
        <f>A55</f>
        <v>10.14</v>
      </c>
    </row>
    <row r="56" spans="1:10" ht="15.6">
      <c r="A56" s="544"/>
      <c r="B56" s="78"/>
      <c r="C56" s="78"/>
      <c r="D56" s="78"/>
      <c r="E56" s="78"/>
      <c r="F56" s="78"/>
      <c r="G56" s="961"/>
      <c r="H56" s="78"/>
      <c r="I56" s="1074"/>
      <c r="J56" s="1060"/>
    </row>
    <row r="57" spans="1:10" ht="15.6">
      <c r="A57" s="544">
        <v>10.15</v>
      </c>
      <c r="B57" s="402" t="s">
        <v>1766</v>
      </c>
      <c r="C57" s="78"/>
      <c r="D57" s="78"/>
      <c r="E57" s="78"/>
      <c r="F57" s="78"/>
      <c r="G57" s="1073">
        <f>'GSN Benchmarks'!B224</f>
        <v>6.1999999999999998E-3</v>
      </c>
      <c r="H57" s="78"/>
      <c r="I57" s="1042">
        <f>ROUND('13 Learning Opportunities'!H6*G57,0)</f>
        <v>0</v>
      </c>
      <c r="J57" s="1060">
        <f>A57</f>
        <v>10.15</v>
      </c>
    </row>
    <row r="58" spans="1:10" ht="15.6">
      <c r="A58" s="544"/>
      <c r="B58" s="78"/>
      <c r="C58" s="78"/>
      <c r="D58" s="78"/>
      <c r="E58" s="78"/>
      <c r="F58" s="78"/>
      <c r="G58" s="78"/>
      <c r="H58" s="78"/>
      <c r="I58" s="1075"/>
      <c r="J58" s="1060"/>
    </row>
    <row r="59" spans="1:10" ht="15.6">
      <c r="A59" s="1056"/>
      <c r="B59" s="222"/>
      <c r="C59" s="199"/>
      <c r="D59" s="199"/>
      <c r="E59" s="199"/>
      <c r="F59" s="199"/>
      <c r="G59" s="199"/>
      <c r="H59" s="199"/>
      <c r="I59" s="1044"/>
      <c r="J59" s="1060"/>
    </row>
    <row r="60" spans="1:10" ht="15.6">
      <c r="A60" s="544"/>
      <c r="B60" s="78"/>
      <c r="C60" s="78"/>
      <c r="D60" s="78"/>
      <c r="E60" s="78"/>
      <c r="F60" s="78"/>
      <c r="G60" s="78"/>
      <c r="H60" s="78"/>
      <c r="I60" s="1058"/>
      <c r="J60" s="1060"/>
    </row>
    <row r="61" spans="1:10" ht="15.6">
      <c r="A61" s="544">
        <v>10.16</v>
      </c>
      <c r="B61" s="28" t="s">
        <v>78</v>
      </c>
      <c r="C61" s="78"/>
      <c r="D61" s="78"/>
      <c r="E61" s="78"/>
      <c r="F61" s="78"/>
      <c r="G61" s="961"/>
      <c r="H61" s="347">
        <v>918</v>
      </c>
      <c r="I61" s="1059">
        <f>SUM(I48:I59)</f>
        <v>0</v>
      </c>
      <c r="J61" s="1060">
        <f>A61</f>
        <v>10.16</v>
      </c>
    </row>
    <row r="62" spans="1:10" ht="15.6">
      <c r="A62" s="544"/>
      <c r="B62" s="78" t="s">
        <v>2456</v>
      </c>
      <c r="C62" s="78"/>
      <c r="D62" s="78"/>
      <c r="E62" s="78"/>
      <c r="F62" s="78"/>
      <c r="G62" s="961"/>
      <c r="H62" s="340"/>
      <c r="I62" s="923"/>
      <c r="J62" s="1060"/>
    </row>
    <row r="63" spans="1:10" ht="15.6">
      <c r="A63" s="544"/>
      <c r="B63" s="78"/>
      <c r="C63" s="78"/>
      <c r="D63" s="78"/>
      <c r="E63" s="78"/>
      <c r="F63" s="78"/>
      <c r="G63" s="961"/>
      <c r="H63" s="340"/>
      <c r="I63" s="923"/>
      <c r="J63" s="1060"/>
    </row>
    <row r="64" spans="1:10" ht="15.6">
      <c r="A64" s="1056"/>
      <c r="B64" s="199"/>
      <c r="C64" s="199"/>
      <c r="D64" s="199"/>
      <c r="E64" s="199"/>
      <c r="F64" s="199"/>
      <c r="G64" s="946"/>
      <c r="H64" s="340"/>
      <c r="I64" s="1076"/>
      <c r="J64" s="1057"/>
    </row>
    <row r="65" spans="1:10" ht="15.6">
      <c r="A65" s="544"/>
      <c r="B65" s="78"/>
      <c r="C65" s="78"/>
      <c r="D65" s="78"/>
      <c r="E65" s="199"/>
      <c r="F65" s="78"/>
      <c r="G65" s="961"/>
      <c r="H65" s="340"/>
      <c r="I65" s="1076"/>
      <c r="J65" s="1060"/>
    </row>
    <row r="66" spans="1:10" ht="15.6">
      <c r="A66" s="544">
        <v>10.18</v>
      </c>
      <c r="B66" s="28" t="s">
        <v>2072</v>
      </c>
      <c r="C66" s="78"/>
      <c r="D66" s="78"/>
      <c r="E66" s="199"/>
      <c r="F66" s="78"/>
      <c r="G66" s="961"/>
      <c r="H66" s="340"/>
      <c r="I66" s="1076"/>
      <c r="J66" s="1060"/>
    </row>
    <row r="67" spans="1:10" ht="15.6">
      <c r="A67" s="544"/>
      <c r="B67" s="78"/>
      <c r="C67" s="78"/>
      <c r="D67" s="78"/>
      <c r="E67" s="199"/>
      <c r="F67" s="78"/>
      <c r="G67" s="961"/>
      <c r="H67" s="340"/>
      <c r="I67" s="1076"/>
      <c r="J67" s="1060"/>
    </row>
    <row r="68" spans="1:10" ht="15.6">
      <c r="A68" s="544" t="s">
        <v>2076</v>
      </c>
      <c r="B68" s="78" t="s">
        <v>2073</v>
      </c>
      <c r="C68" s="78"/>
      <c r="D68" s="78"/>
      <c r="E68" s="199"/>
      <c r="F68" s="78"/>
      <c r="G68" s="961"/>
      <c r="H68" s="340"/>
      <c r="I68" s="1042">
        <f>IF(G3=0,0,500)</f>
        <v>0</v>
      </c>
      <c r="J68" s="1060"/>
    </row>
    <row r="69" spans="1:10" ht="16.2" thickBot="1">
      <c r="A69" s="544"/>
      <c r="B69" s="78"/>
      <c r="C69" s="78"/>
      <c r="D69" s="78"/>
      <c r="E69" s="199"/>
      <c r="F69" s="78"/>
      <c r="G69" s="961"/>
      <c r="H69" s="340"/>
      <c r="I69" s="1076"/>
      <c r="J69" s="1060"/>
    </row>
    <row r="70" spans="1:10" ht="16.2" thickBot="1">
      <c r="A70" s="544">
        <v>10.19</v>
      </c>
      <c r="B70" s="28" t="s">
        <v>1802</v>
      </c>
      <c r="C70" s="78"/>
      <c r="D70" s="78"/>
      <c r="E70" s="78"/>
      <c r="F70" s="78"/>
      <c r="G70" s="78"/>
      <c r="H70" s="78"/>
      <c r="I70" s="1077">
        <f>ROUND(I19+I41+I61+I68,0)</f>
        <v>0</v>
      </c>
      <c r="J70" s="1060">
        <f>A70</f>
        <v>10.19</v>
      </c>
    </row>
    <row r="71" spans="1:10" ht="15.6">
      <c r="A71" s="544"/>
      <c r="B71" s="78" t="s">
        <v>2478</v>
      </c>
      <c r="C71" s="78"/>
      <c r="D71" s="78"/>
      <c r="E71" s="78"/>
      <c r="F71" s="78"/>
      <c r="G71" s="961"/>
      <c r="H71" s="78"/>
      <c r="I71" s="28"/>
      <c r="J71" s="1060"/>
    </row>
    <row r="72" spans="1:10" ht="16.2" thickBot="1">
      <c r="A72" s="544"/>
      <c r="B72" s="78"/>
      <c r="C72" s="78"/>
      <c r="D72" s="78"/>
      <c r="E72" s="78"/>
      <c r="F72" s="78"/>
      <c r="G72" s="961"/>
      <c r="H72" s="78"/>
      <c r="I72" s="28"/>
      <c r="J72" s="1060"/>
    </row>
    <row r="73" spans="1:10" ht="16.2" thickBot="1">
      <c r="A73" s="544">
        <v>10.199999999999999</v>
      </c>
      <c r="B73" s="28" t="s">
        <v>2612</v>
      </c>
      <c r="C73" s="78"/>
      <c r="D73" s="78"/>
      <c r="E73" s="78"/>
      <c r="F73" s="78"/>
      <c r="G73" s="78"/>
      <c r="H73" s="78"/>
      <c r="I73" s="1077">
        <f>ROUND(IF($G$3=0,0,VLOOKUP($G$3,Tables!$A$5:$BA$8,52,FALSE)),0)</f>
        <v>0</v>
      </c>
      <c r="J73" s="1060">
        <f>A73</f>
        <v>10.199999999999999</v>
      </c>
    </row>
    <row r="74" spans="1:10" ht="15">
      <c r="A74" s="78"/>
      <c r="B74" s="78"/>
      <c r="C74" s="78"/>
      <c r="D74" s="78"/>
      <c r="E74" s="78"/>
      <c r="F74" s="78"/>
      <c r="G74" s="78"/>
      <c r="H74" s="78"/>
      <c r="I74" s="78"/>
      <c r="J74" s="404"/>
    </row>
    <row r="75" spans="1:10" ht="15">
      <c r="A75" s="78"/>
      <c r="B75" s="78"/>
      <c r="C75" s="78"/>
      <c r="D75" s="78"/>
      <c r="E75" s="78"/>
      <c r="F75" s="78"/>
      <c r="G75" s="78"/>
      <c r="H75" s="78"/>
      <c r="I75" s="78"/>
      <c r="J75" s="404"/>
    </row>
    <row r="76" spans="1:10" ht="13.8" hidden="1">
      <c r="A76" s="814"/>
      <c r="B76" s="814"/>
      <c r="C76" s="814"/>
      <c r="D76" s="814"/>
      <c r="E76" s="814"/>
      <c r="F76" s="814"/>
      <c r="G76" s="814"/>
      <c r="H76" s="814"/>
      <c r="I76" s="814"/>
      <c r="J76" s="1027"/>
    </row>
    <row r="77" spans="1:10" ht="13.8" hidden="1">
      <c r="A77" s="814"/>
      <c r="B77" s="814"/>
      <c r="C77" s="814"/>
      <c r="D77" s="814"/>
      <c r="E77" s="814"/>
      <c r="F77" s="814"/>
      <c r="G77" s="814"/>
      <c r="H77" s="814"/>
      <c r="I77" s="814"/>
      <c r="J77" s="1027"/>
    </row>
    <row r="78" spans="1:10" ht="12.75" hidden="1" customHeight="1">
      <c r="A78" s="814"/>
      <c r="B78" s="814"/>
      <c r="C78" s="814"/>
      <c r="D78" s="814"/>
      <c r="E78" s="814"/>
      <c r="F78" s="814"/>
      <c r="G78" s="814"/>
      <c r="H78" s="814"/>
      <c r="I78" s="814"/>
      <c r="J78" s="1027"/>
    </row>
    <row r="79" spans="1:10" ht="12.75" hidden="1" customHeight="1">
      <c r="A79" s="814"/>
      <c r="B79" s="814"/>
      <c r="C79" s="814"/>
      <c r="D79" s="814"/>
      <c r="E79" s="814"/>
      <c r="F79" s="814"/>
      <c r="G79" s="814"/>
      <c r="H79" s="814"/>
      <c r="I79" s="814"/>
      <c r="J79" s="1027"/>
    </row>
    <row r="80" spans="1:10" ht="12.75" hidden="1" customHeight="1">
      <c r="A80" s="814"/>
      <c r="B80" s="814"/>
      <c r="C80" s="814"/>
      <c r="D80" s="814"/>
      <c r="E80" s="814"/>
      <c r="F80" s="814"/>
      <c r="G80" s="814"/>
      <c r="H80" s="814"/>
      <c r="I80" s="814"/>
      <c r="J80" s="1027"/>
    </row>
    <row r="81" spans="1:10" ht="12.75" hidden="1" customHeight="1">
      <c r="A81" s="814"/>
      <c r="B81" s="814"/>
      <c r="C81" s="814"/>
      <c r="D81" s="814"/>
      <c r="E81" s="814"/>
      <c r="F81" s="814"/>
      <c r="G81" s="814"/>
      <c r="H81" s="814"/>
      <c r="I81" s="814"/>
      <c r="J81" s="1027"/>
    </row>
    <row r="82" spans="1:10" ht="12.75" hidden="1" customHeight="1">
      <c r="A82" s="814"/>
      <c r="B82" s="814"/>
      <c r="C82" s="814"/>
      <c r="D82" s="814"/>
      <c r="E82" s="814"/>
      <c r="F82" s="814"/>
      <c r="G82" s="814"/>
      <c r="H82" s="814"/>
      <c r="I82" s="814"/>
      <c r="J82" s="1027"/>
    </row>
    <row r="83" spans="1:10" ht="12.75" hidden="1" customHeight="1">
      <c r="A83" s="814"/>
      <c r="B83" s="814"/>
      <c r="C83" s="814"/>
      <c r="D83" s="814"/>
      <c r="E83" s="814"/>
      <c r="F83" s="814"/>
      <c r="G83" s="814"/>
      <c r="H83" s="814"/>
      <c r="I83" s="814"/>
      <c r="J83" s="1027"/>
    </row>
    <row r="84" spans="1:10" ht="12.75" hidden="1" customHeight="1">
      <c r="A84" s="814"/>
      <c r="B84" s="814"/>
      <c r="C84" s="814"/>
      <c r="D84" s="814"/>
      <c r="E84" s="814"/>
      <c r="F84" s="814"/>
      <c r="G84" s="814"/>
      <c r="H84" s="814"/>
      <c r="I84" s="814"/>
      <c r="J84" s="1027"/>
    </row>
    <row r="85" spans="1:10" ht="12.75" hidden="1" customHeight="1">
      <c r="A85" s="814"/>
      <c r="B85" s="814"/>
      <c r="C85" s="814"/>
      <c r="D85" s="814"/>
      <c r="E85" s="814"/>
      <c r="F85" s="814"/>
      <c r="G85" s="814"/>
      <c r="H85" s="814"/>
      <c r="I85" s="814"/>
      <c r="J85" s="1027"/>
    </row>
    <row r="86" spans="1:10" ht="12.75" hidden="1" customHeight="1">
      <c r="A86" s="814"/>
      <c r="B86" s="814"/>
      <c r="C86" s="814"/>
      <c r="D86" s="814"/>
      <c r="E86" s="814"/>
      <c r="F86" s="814"/>
      <c r="G86" s="814"/>
      <c r="H86" s="814"/>
      <c r="I86" s="814"/>
      <c r="J86" s="1027"/>
    </row>
    <row r="87" spans="1:10" ht="12.75" hidden="1" customHeight="1">
      <c r="A87" s="814"/>
      <c r="B87" s="814"/>
      <c r="C87" s="814"/>
      <c r="D87" s="814"/>
      <c r="E87" s="814"/>
      <c r="F87" s="814"/>
      <c r="G87" s="814"/>
      <c r="H87" s="814"/>
      <c r="I87" s="814"/>
      <c r="J87" s="1027"/>
    </row>
    <row r="88" spans="1:10" ht="12.75" hidden="1" customHeight="1">
      <c r="A88" s="814"/>
      <c r="B88" s="814"/>
      <c r="C88" s="814"/>
      <c r="D88" s="814"/>
      <c r="E88" s="814"/>
      <c r="F88" s="814"/>
      <c r="G88" s="814"/>
      <c r="H88" s="814"/>
      <c r="I88" s="814"/>
      <c r="J88" s="1027"/>
    </row>
    <row r="89" spans="1:10" ht="12.75" hidden="1" customHeight="1">
      <c r="A89" s="814"/>
      <c r="B89" s="814"/>
      <c r="C89" s="814"/>
      <c r="D89" s="814"/>
      <c r="E89" s="814"/>
      <c r="F89" s="814"/>
      <c r="G89" s="814"/>
      <c r="H89" s="814"/>
      <c r="I89" s="814"/>
      <c r="J89" s="1027"/>
    </row>
    <row r="90" spans="1:10" ht="12.75" hidden="1" customHeight="1">
      <c r="A90" s="814"/>
      <c r="B90" s="814"/>
      <c r="C90" s="814"/>
      <c r="D90" s="814"/>
      <c r="E90" s="814"/>
      <c r="F90" s="814"/>
      <c r="G90" s="814"/>
      <c r="H90" s="814"/>
      <c r="I90" s="814"/>
      <c r="J90" s="1027"/>
    </row>
    <row r="91" spans="1:10" ht="12.75" hidden="1" customHeight="1">
      <c r="A91" s="814"/>
      <c r="B91" s="814"/>
      <c r="C91" s="814"/>
      <c r="D91" s="814"/>
      <c r="E91" s="814"/>
      <c r="F91" s="814"/>
      <c r="G91" s="814"/>
      <c r="H91" s="814"/>
      <c r="I91" s="814"/>
      <c r="J91" s="1027"/>
    </row>
    <row r="92" spans="1:10" ht="12.75" hidden="1" customHeight="1">
      <c r="A92" s="43"/>
      <c r="B92" s="43"/>
      <c r="C92" s="43"/>
      <c r="D92" s="43"/>
      <c r="E92" s="43"/>
      <c r="F92" s="43"/>
      <c r="G92" s="43"/>
      <c r="H92" s="43"/>
      <c r="I92" s="43"/>
      <c r="J92" s="709"/>
    </row>
    <row r="93" spans="1:10" ht="12.75" hidden="1" customHeight="1">
      <c r="A93" s="43"/>
      <c r="B93" s="43"/>
      <c r="C93" s="43"/>
      <c r="D93" s="43"/>
      <c r="E93" s="43"/>
      <c r="F93" s="43"/>
      <c r="G93" s="43"/>
      <c r="H93" s="43"/>
      <c r="I93" s="43"/>
      <c r="J93" s="709"/>
    </row>
    <row r="94" spans="1:10" ht="12.75" hidden="1" customHeight="1">
      <c r="A94" s="43"/>
      <c r="B94" s="43"/>
      <c r="C94" s="43"/>
      <c r="D94" s="43"/>
      <c r="E94" s="43"/>
      <c r="F94" s="43"/>
      <c r="G94" s="43"/>
      <c r="H94" s="43"/>
      <c r="I94" s="43"/>
      <c r="J94" s="709"/>
    </row>
    <row r="95" spans="1:10" ht="12.75" hidden="1" customHeight="1">
      <c r="A95" s="43"/>
      <c r="B95" s="43"/>
      <c r="C95" s="43"/>
      <c r="D95" s="43"/>
      <c r="E95" s="43"/>
      <c r="F95" s="43"/>
      <c r="G95" s="43"/>
      <c r="H95" s="43"/>
      <c r="I95" s="43"/>
      <c r="J95" s="709"/>
    </row>
    <row r="96" spans="1:10" ht="12.75" hidden="1" customHeight="1">
      <c r="A96" s="43"/>
      <c r="B96" s="43"/>
      <c r="C96" s="43"/>
      <c r="D96" s="43"/>
      <c r="E96" s="43"/>
      <c r="F96" s="43"/>
      <c r="G96" s="43"/>
      <c r="H96" s="43"/>
      <c r="I96" s="43"/>
      <c r="J96" s="709"/>
    </row>
    <row r="97" spans="1:10" ht="12.75" hidden="1" customHeight="1">
      <c r="A97" s="43"/>
      <c r="B97" s="43"/>
      <c r="C97" s="43"/>
      <c r="D97" s="43"/>
      <c r="E97" s="43"/>
      <c r="F97" s="43"/>
      <c r="G97" s="43"/>
      <c r="H97" s="43"/>
      <c r="I97" s="43"/>
      <c r="J97" s="709"/>
    </row>
    <row r="98" spans="1:10" ht="12.75" hidden="1" customHeight="1">
      <c r="A98" s="43"/>
      <c r="B98" s="43"/>
      <c r="C98" s="43"/>
      <c r="D98" s="43"/>
      <c r="E98" s="43"/>
      <c r="F98" s="43"/>
      <c r="G98" s="43"/>
      <c r="H98" s="43"/>
      <c r="I98" s="43"/>
      <c r="J98" s="709"/>
    </row>
    <row r="99" spans="1:10" ht="12.75" hidden="1" customHeight="1">
      <c r="A99" s="43"/>
      <c r="B99" s="43"/>
      <c r="C99" s="43"/>
      <c r="D99" s="43"/>
      <c r="E99" s="43"/>
      <c r="F99" s="43"/>
      <c r="G99" s="43"/>
      <c r="H99" s="43"/>
      <c r="I99" s="43"/>
      <c r="J99" s="709"/>
    </row>
    <row r="100" spans="1:10" ht="12.75" hidden="1" customHeight="1">
      <c r="A100" s="43"/>
      <c r="B100" s="43"/>
      <c r="C100" s="43"/>
      <c r="D100" s="43"/>
      <c r="E100" s="43"/>
      <c r="F100" s="43"/>
      <c r="G100" s="43"/>
      <c r="H100" s="43"/>
      <c r="I100" s="43"/>
      <c r="J100" s="709"/>
    </row>
    <row r="101" spans="1:10" ht="12.75" hidden="1" customHeight="1">
      <c r="A101" s="43"/>
      <c r="B101" s="43"/>
      <c r="C101" s="43"/>
      <c r="D101" s="43"/>
      <c r="E101" s="43"/>
      <c r="F101" s="43"/>
      <c r="G101" s="43"/>
      <c r="H101" s="43"/>
      <c r="I101" s="43"/>
      <c r="J101" s="709"/>
    </row>
    <row r="102" spans="1:10" ht="12.75" hidden="1" customHeight="1">
      <c r="A102" s="43"/>
      <c r="B102" s="43"/>
      <c r="C102" s="43"/>
      <c r="D102" s="43"/>
      <c r="E102" s="43"/>
      <c r="F102" s="43"/>
      <c r="G102" s="43"/>
      <c r="H102" s="43"/>
      <c r="I102" s="43"/>
      <c r="J102" s="709"/>
    </row>
    <row r="103" spans="1:10" ht="12.75" hidden="1" customHeight="1">
      <c r="A103" s="43"/>
      <c r="B103" s="43"/>
      <c r="C103" s="43"/>
      <c r="D103" s="43"/>
      <c r="E103" s="43"/>
      <c r="F103" s="43"/>
      <c r="G103" s="43"/>
      <c r="H103" s="43"/>
      <c r="I103" s="43"/>
      <c r="J103" s="709"/>
    </row>
    <row r="104" spans="1:10" ht="12.75" hidden="1" customHeight="1">
      <c r="A104" s="43"/>
      <c r="B104" s="43"/>
      <c r="C104" s="43"/>
      <c r="D104" s="43"/>
      <c r="E104" s="43"/>
      <c r="F104" s="43"/>
      <c r="G104" s="43"/>
      <c r="H104" s="43"/>
      <c r="I104" s="43"/>
      <c r="J104" s="709"/>
    </row>
    <row r="105" spans="1:10" ht="12.75" hidden="1" customHeight="1">
      <c r="A105" s="43"/>
      <c r="B105" s="43"/>
      <c r="C105" s="43"/>
      <c r="D105" s="43"/>
      <c r="E105" s="43"/>
      <c r="F105" s="43"/>
      <c r="G105" s="43"/>
      <c r="H105" s="43"/>
      <c r="I105" s="43"/>
      <c r="J105" s="709"/>
    </row>
    <row r="106" spans="1:10" ht="12.75" hidden="1" customHeight="1">
      <c r="A106" s="43"/>
      <c r="B106" s="43"/>
      <c r="C106" s="43"/>
      <c r="D106" s="43"/>
      <c r="E106" s="43"/>
      <c r="F106" s="43"/>
      <c r="G106" s="43"/>
      <c r="H106" s="43"/>
      <c r="I106" s="43"/>
      <c r="J106" s="709"/>
    </row>
    <row r="107" spans="1:10" ht="12.75" hidden="1" customHeight="1">
      <c r="A107" s="43"/>
      <c r="B107" s="43"/>
      <c r="C107" s="43"/>
      <c r="D107" s="43"/>
      <c r="E107" s="43"/>
      <c r="F107" s="43"/>
      <c r="G107" s="43"/>
      <c r="H107" s="43"/>
      <c r="I107" s="43"/>
      <c r="J107" s="709"/>
    </row>
    <row r="108" spans="1:10" ht="12.75" hidden="1" customHeight="1">
      <c r="A108" s="43"/>
      <c r="B108" s="43"/>
      <c r="C108" s="43"/>
      <c r="D108" s="43"/>
      <c r="E108" s="43"/>
      <c r="F108" s="43"/>
      <c r="G108" s="43"/>
      <c r="H108" s="43"/>
      <c r="I108" s="43"/>
      <c r="J108" s="709"/>
    </row>
    <row r="109" spans="1:10" ht="12.75" hidden="1" customHeight="1">
      <c r="A109" s="43"/>
      <c r="B109" s="43"/>
      <c r="C109" s="43"/>
      <c r="D109" s="43"/>
      <c r="E109" s="43"/>
      <c r="F109" s="43"/>
      <c r="G109" s="43"/>
      <c r="H109" s="43"/>
      <c r="I109" s="43"/>
      <c r="J109" s="709"/>
    </row>
    <row r="110" spans="1:10" ht="12.75" hidden="1" customHeight="1">
      <c r="A110" s="43"/>
      <c r="B110" s="43"/>
      <c r="C110" s="43"/>
      <c r="D110" s="43"/>
      <c r="E110" s="43"/>
      <c r="F110" s="43"/>
      <c r="G110" s="43"/>
      <c r="H110" s="43"/>
      <c r="I110" s="43"/>
      <c r="J110" s="709"/>
    </row>
    <row r="111" spans="1:10" ht="12.75" hidden="1" customHeight="1">
      <c r="A111" s="43"/>
      <c r="B111" s="43"/>
      <c r="C111" s="43"/>
      <c r="D111" s="43"/>
      <c r="E111" s="43"/>
      <c r="F111" s="43"/>
      <c r="G111" s="43"/>
      <c r="H111" s="43"/>
      <c r="I111" s="43"/>
      <c r="J111" s="709"/>
    </row>
    <row r="112" spans="1:10" ht="12.75" hidden="1" customHeight="1">
      <c r="A112" s="43"/>
      <c r="B112" s="43"/>
      <c r="C112" s="43"/>
      <c r="D112" s="43"/>
      <c r="E112" s="43"/>
      <c r="F112" s="43"/>
      <c r="G112" s="43"/>
      <c r="H112" s="43"/>
      <c r="I112" s="43"/>
      <c r="J112" s="709"/>
    </row>
    <row r="113" spans="1:10" ht="12.75" hidden="1" customHeight="1">
      <c r="A113" s="43"/>
      <c r="B113" s="43"/>
      <c r="C113" s="43"/>
      <c r="D113" s="43"/>
      <c r="E113" s="43"/>
      <c r="F113" s="43"/>
      <c r="G113" s="43"/>
      <c r="H113" s="43"/>
      <c r="I113" s="43"/>
      <c r="J113" s="709"/>
    </row>
    <row r="114" spans="1:10" ht="12.75" hidden="1" customHeight="1">
      <c r="A114" s="43"/>
      <c r="B114" s="43"/>
      <c r="C114" s="43"/>
      <c r="D114" s="43"/>
      <c r="E114" s="43"/>
      <c r="F114" s="43"/>
      <c r="G114" s="43"/>
      <c r="H114" s="43"/>
      <c r="I114" s="43"/>
      <c r="J114" s="709"/>
    </row>
    <row r="115" spans="1:10" ht="12.75" hidden="1" customHeight="1">
      <c r="A115" s="43"/>
      <c r="B115" s="43"/>
      <c r="C115" s="43"/>
      <c r="D115" s="43"/>
      <c r="E115" s="43"/>
      <c r="F115" s="43"/>
      <c r="G115" s="43"/>
      <c r="H115" s="43"/>
      <c r="I115" s="43"/>
      <c r="J115" s="709"/>
    </row>
    <row r="116" spans="1:10" ht="12.75" hidden="1" customHeight="1">
      <c r="A116" s="43"/>
      <c r="B116" s="43"/>
      <c r="C116" s="43"/>
      <c r="D116" s="43"/>
      <c r="E116" s="43"/>
      <c r="F116" s="43"/>
      <c r="G116" s="43"/>
      <c r="H116" s="43"/>
      <c r="I116" s="43"/>
      <c r="J116" s="709"/>
    </row>
    <row r="117" spans="1:10" ht="12.75" hidden="1" customHeight="1">
      <c r="A117" s="43"/>
      <c r="B117" s="43"/>
      <c r="C117" s="43"/>
      <c r="D117" s="43"/>
      <c r="E117" s="43"/>
      <c r="F117" s="43"/>
      <c r="G117" s="43"/>
      <c r="H117" s="43"/>
      <c r="I117" s="43"/>
      <c r="J117" s="709"/>
    </row>
    <row r="118" spans="1:10" ht="12.75" hidden="1" customHeight="1">
      <c r="A118" s="43"/>
      <c r="B118" s="43"/>
      <c r="C118" s="43"/>
      <c r="D118" s="43"/>
      <c r="E118" s="43"/>
      <c r="F118" s="43"/>
      <c r="G118" s="43"/>
      <c r="H118" s="43"/>
      <c r="I118" s="43"/>
      <c r="J118" s="709"/>
    </row>
    <row r="119" spans="1:10" ht="12.75" hidden="1" customHeight="1">
      <c r="A119" s="43"/>
      <c r="B119" s="43"/>
      <c r="C119" s="43"/>
      <c r="D119" s="43"/>
      <c r="E119" s="43"/>
      <c r="F119" s="43"/>
      <c r="G119" s="43"/>
      <c r="H119" s="43"/>
      <c r="I119" s="43"/>
      <c r="J119" s="709"/>
    </row>
    <row r="120" spans="1:10" ht="12.75" hidden="1" customHeight="1">
      <c r="A120" s="43"/>
      <c r="B120" s="43"/>
      <c r="C120" s="43"/>
      <c r="D120" s="43"/>
      <c r="E120" s="43"/>
      <c r="F120" s="43"/>
      <c r="G120" s="43"/>
      <c r="H120" s="43"/>
      <c r="I120" s="43"/>
      <c r="J120" s="709"/>
    </row>
    <row r="121" spans="1:10" ht="12.75" hidden="1" customHeight="1"/>
  </sheetData>
  <sheetProtection password="C797" sheet="1" objects="1" scenarios="1"/>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44"/>
  <sheetViews>
    <sheetView topLeftCell="A25" zoomScale="75" zoomScaleNormal="75" workbookViewId="0">
      <selection activeCell="I53" sqref="I53"/>
    </sheetView>
  </sheetViews>
  <sheetFormatPr defaultColWidth="0" defaultRowHeight="12.75" customHeight="1" zeroHeight="1"/>
  <cols>
    <col min="1" max="1" width="12.6640625" style="1078" customWidth="1"/>
    <col min="2" max="2" width="4.6640625" style="1078" customWidth="1"/>
    <col min="3" max="3" width="9.109375" style="1078" customWidth="1"/>
    <col min="4" max="4" width="66.33203125" style="1078" customWidth="1"/>
    <col min="5" max="5" width="5.5546875" style="1078" customWidth="1"/>
    <col min="6" max="6" width="8.109375" style="1078" customWidth="1"/>
    <col min="7" max="7" width="16" style="1078" customWidth="1"/>
    <col min="8" max="8" width="9.33203125" style="1078" customWidth="1"/>
    <col min="9" max="9" width="15.6640625" style="1078" customWidth="1"/>
    <col min="10" max="10" width="14" style="1078" customWidth="1"/>
    <col min="11" max="16384" width="0" style="1078" hidden="1"/>
  </cols>
  <sheetData>
    <row r="1" spans="1:10" ht="4.5" customHeight="1" thickBot="1">
      <c r="A1" s="875"/>
      <c r="B1" s="78"/>
      <c r="C1" s="78"/>
      <c r="D1" s="78"/>
      <c r="E1" s="78"/>
      <c r="F1" s="78"/>
      <c r="G1" s="78"/>
      <c r="H1" s="78"/>
      <c r="I1" s="78"/>
      <c r="J1" s="875"/>
    </row>
    <row r="2" spans="1:10" ht="16.2" thickBot="1">
      <c r="A2" s="1079" t="s">
        <v>637</v>
      </c>
      <c r="B2" s="78"/>
      <c r="C2" s="78"/>
      <c r="D2" s="78"/>
      <c r="E2" s="78"/>
      <c r="F2" s="1028" t="s">
        <v>166</v>
      </c>
      <c r="G2" s="78"/>
      <c r="H2" s="1080" t="str">
        <f>+'1 Summary'!G2</f>
        <v/>
      </c>
      <c r="I2" s="1081"/>
      <c r="J2" s="1034"/>
    </row>
    <row r="3" spans="1:10" ht="16.2" thickBot="1">
      <c r="A3" s="1079" t="s">
        <v>1846</v>
      </c>
      <c r="B3" s="78"/>
      <c r="C3" s="78"/>
      <c r="D3" s="78"/>
      <c r="E3" s="78"/>
      <c r="F3" s="1028" t="s">
        <v>165</v>
      </c>
      <c r="G3" s="78"/>
      <c r="H3" s="1082">
        <f>+'1 Summary'!G3</f>
        <v>0</v>
      </c>
      <c r="I3" s="1034"/>
      <c r="J3" s="875"/>
    </row>
    <row r="4" spans="1:10" ht="15">
      <c r="A4" s="1083"/>
      <c r="B4" s="78"/>
      <c r="C4" s="78"/>
      <c r="D4" s="78"/>
      <c r="E4" s="78"/>
      <c r="F4" s="1028"/>
      <c r="G4" s="1084"/>
      <c r="H4" s="1084"/>
      <c r="I4" s="404"/>
      <c r="J4" s="875"/>
    </row>
    <row r="5" spans="1:10" ht="15">
      <c r="A5" s="1083"/>
      <c r="B5" s="78"/>
      <c r="C5" s="78"/>
      <c r="D5" s="78"/>
      <c r="E5" s="78"/>
      <c r="F5" s="1028"/>
      <c r="G5" s="1084"/>
      <c r="H5" s="1084"/>
      <c r="I5" s="1085"/>
      <c r="J5" s="875"/>
    </row>
    <row r="6" spans="1:10" ht="15.6">
      <c r="A6" s="1086" t="s">
        <v>1847</v>
      </c>
      <c r="B6" s="28" t="s">
        <v>2043</v>
      </c>
      <c r="C6" s="78"/>
      <c r="D6" s="78"/>
      <c r="E6" s="78"/>
      <c r="F6" s="78"/>
      <c r="G6" s="78"/>
      <c r="H6" s="78"/>
      <c r="I6" s="404"/>
      <c r="J6" s="875"/>
    </row>
    <row r="7" spans="1:10" ht="15.6">
      <c r="A7" s="1086"/>
      <c r="B7" s="78"/>
      <c r="C7" s="78"/>
      <c r="D7" s="78"/>
      <c r="E7" s="78"/>
      <c r="F7" s="78"/>
      <c r="G7" s="78"/>
      <c r="H7" s="78"/>
      <c r="I7" s="404"/>
      <c r="J7" s="875"/>
    </row>
    <row r="8" spans="1:10" ht="15.6">
      <c r="A8" s="1087"/>
      <c r="B8" s="28" t="s">
        <v>2044</v>
      </c>
      <c r="C8" s="961"/>
      <c r="D8" s="961"/>
      <c r="E8" s="961"/>
      <c r="F8" s="961"/>
      <c r="G8" s="961" t="s">
        <v>424</v>
      </c>
      <c r="H8" s="78"/>
      <c r="I8" s="404"/>
      <c r="J8" s="875"/>
    </row>
    <row r="9" spans="1:10" ht="15">
      <c r="A9" s="1087"/>
      <c r="B9" s="78"/>
      <c r="C9" s="961"/>
      <c r="D9" s="961"/>
      <c r="E9" s="961"/>
      <c r="F9" s="78"/>
      <c r="G9" s="78"/>
      <c r="H9" s="78"/>
      <c r="I9" s="404"/>
      <c r="J9" s="875"/>
    </row>
    <row r="10" spans="1:10" ht="15.6">
      <c r="A10" s="1088">
        <v>11.1</v>
      </c>
      <c r="B10" s="78" t="s">
        <v>2500</v>
      </c>
      <c r="C10" s="961"/>
      <c r="D10" s="961"/>
      <c r="E10" s="961"/>
      <c r="F10" s="961"/>
      <c r="G10" s="642"/>
      <c r="H10" s="314">
        <v>919</v>
      </c>
      <c r="I10" s="1089">
        <f>IF($H$3=15148,0,IF($H$3=0,0,VLOOKUP($H$3,Tables!$A$5:$Z$8,16,FALSE)))</f>
        <v>0</v>
      </c>
      <c r="J10" s="1090">
        <v>11.1</v>
      </c>
    </row>
    <row r="11" spans="1:10" ht="15.6">
      <c r="A11" s="1088"/>
      <c r="B11" s="1091"/>
      <c r="C11" s="78"/>
      <c r="D11" s="78"/>
      <c r="E11" s="78"/>
      <c r="F11" s="78"/>
      <c r="G11" s="961"/>
      <c r="H11" s="1092"/>
      <c r="I11" s="1093"/>
      <c r="J11" s="1090"/>
    </row>
    <row r="12" spans="1:10" ht="15.6">
      <c r="A12" s="1088">
        <v>11.2</v>
      </c>
      <c r="B12" s="78" t="str">
        <f>"Elementary allocation for school operations (Line 11.1 x $"&amp;G12&amp;")"</f>
        <v>Elementary allocation for school operations (Line 11.1 x $81.15)</v>
      </c>
      <c r="C12" s="78"/>
      <c r="D12" s="78"/>
      <c r="E12" s="78"/>
      <c r="F12" s="78"/>
      <c r="G12" s="1067">
        <f>'GSN Benchmarks'!B311</f>
        <v>81.150000000000006</v>
      </c>
      <c r="H12" s="78"/>
      <c r="I12" s="1094">
        <f>ROUND(IF(I10=0,0,I10*G12),0)</f>
        <v>0</v>
      </c>
      <c r="J12" s="1090">
        <f>A12</f>
        <v>11.2</v>
      </c>
    </row>
    <row r="13" spans="1:10" ht="15.6">
      <c r="A13" s="1088"/>
      <c r="B13" s="961"/>
      <c r="C13" s="78"/>
      <c r="D13" s="78"/>
      <c r="E13" s="78"/>
      <c r="F13" s="78"/>
      <c r="G13" s="78"/>
      <c r="H13" s="961"/>
      <c r="I13" s="1061"/>
      <c r="J13" s="1090"/>
    </row>
    <row r="14" spans="1:10" ht="15.6">
      <c r="A14" s="1088"/>
      <c r="B14" s="28" t="s">
        <v>978</v>
      </c>
      <c r="C14" s="78"/>
      <c r="D14" s="78"/>
      <c r="E14" s="78"/>
      <c r="F14" s="78"/>
      <c r="G14" s="78"/>
      <c r="H14" s="961"/>
      <c r="I14" s="1061"/>
      <c r="J14" s="1090"/>
    </row>
    <row r="15" spans="1:10" ht="15.6">
      <c r="A15" s="1088"/>
      <c r="B15" s="78"/>
      <c r="C15" s="78"/>
      <c r="D15" s="78"/>
      <c r="E15" s="78"/>
      <c r="F15" s="78"/>
      <c r="G15" s="78"/>
      <c r="H15" s="961"/>
      <c r="I15" s="1061"/>
      <c r="J15" s="1090"/>
    </row>
    <row r="16" spans="1:10" ht="15.6">
      <c r="A16" s="1088">
        <v>11.3</v>
      </c>
      <c r="B16" s="78" t="s">
        <v>2501</v>
      </c>
      <c r="C16" s="78"/>
      <c r="D16" s="78"/>
      <c r="E16" s="78"/>
      <c r="F16" s="78"/>
      <c r="G16" s="78"/>
      <c r="H16" s="314">
        <v>923</v>
      </c>
      <c r="I16" s="1050">
        <f>IF(H3=15148,IF($H$3=0,0,VLOOKUP($H$3,Tables!$A$5:$Z$8,16,FALSE)),0)</f>
        <v>0</v>
      </c>
      <c r="J16" s="1090">
        <v>11.3</v>
      </c>
    </row>
    <row r="17" spans="1:10" ht="15.6">
      <c r="A17" s="1088"/>
      <c r="B17" s="1095"/>
      <c r="C17" s="78"/>
      <c r="D17" s="78"/>
      <c r="E17" s="78"/>
      <c r="F17" s="78"/>
      <c r="G17" s="961"/>
      <c r="H17" s="78"/>
      <c r="I17" s="1093"/>
      <c r="J17" s="1090"/>
    </row>
    <row r="18" spans="1:10" ht="15.6">
      <c r="A18" s="1088">
        <v>11.4</v>
      </c>
      <c r="B18" s="78" t="str">
        <f>"Secondary allocation for school operations (Line 11.3 x $"&amp;G18&amp;")"</f>
        <v>Secondary allocation for school operations (Line 11.3 x $81.15)</v>
      </c>
      <c r="C18" s="78"/>
      <c r="D18" s="78"/>
      <c r="E18" s="78"/>
      <c r="F18" s="78"/>
      <c r="G18" s="1067">
        <f>'GSN Benchmarks'!B312</f>
        <v>81.150000000000006</v>
      </c>
      <c r="H18" s="78"/>
      <c r="I18" s="1094">
        <f>ROUND(IF(I16=0,0,I16*G18),0)</f>
        <v>0</v>
      </c>
      <c r="J18" s="1090">
        <f>A18</f>
        <v>11.4</v>
      </c>
    </row>
    <row r="19" spans="1:10" ht="6.9" customHeight="1">
      <c r="A19" s="1088"/>
      <c r="B19" s="78"/>
      <c r="C19" s="78"/>
      <c r="D19" s="78"/>
      <c r="E19" s="78"/>
      <c r="F19" s="78"/>
      <c r="G19" s="78"/>
      <c r="H19" s="78"/>
      <c r="I19" s="1096"/>
      <c r="J19" s="1090"/>
    </row>
    <row r="20" spans="1:10" ht="6.9" customHeight="1">
      <c r="A20" s="1088"/>
      <c r="B20" s="28"/>
      <c r="C20" s="78"/>
      <c r="D20" s="78"/>
      <c r="E20" s="78"/>
      <c r="F20" s="78"/>
      <c r="G20" s="78"/>
      <c r="H20" s="78"/>
      <c r="I20" s="1096"/>
      <c r="J20" s="1090"/>
    </row>
    <row r="21" spans="1:10" ht="6.9" customHeight="1">
      <c r="A21" s="1088"/>
      <c r="B21" s="28"/>
      <c r="C21" s="78"/>
      <c r="D21" s="78"/>
      <c r="E21" s="78"/>
      <c r="F21" s="78"/>
      <c r="G21" s="78"/>
      <c r="H21" s="78"/>
      <c r="I21" s="1096"/>
      <c r="J21" s="1090"/>
    </row>
    <row r="22" spans="1:10" ht="15.6">
      <c r="A22" s="1088"/>
      <c r="B22" s="28" t="s">
        <v>1114</v>
      </c>
      <c r="C22" s="78"/>
      <c r="D22" s="78"/>
      <c r="E22" s="78"/>
      <c r="F22" s="78"/>
      <c r="G22" s="78"/>
      <c r="H22" s="78"/>
      <c r="I22" s="1096"/>
      <c r="J22" s="1090"/>
    </row>
    <row r="23" spans="1:10" ht="15.6">
      <c r="A23" s="1088"/>
      <c r="B23" s="28"/>
      <c r="C23" s="78"/>
      <c r="D23" s="78"/>
      <c r="E23" s="78"/>
      <c r="F23" s="78"/>
      <c r="G23" s="78"/>
      <c r="H23" s="78"/>
      <c r="I23" s="1096"/>
      <c r="J23" s="1090"/>
    </row>
    <row r="24" spans="1:10" ht="15.6">
      <c r="A24" s="1088">
        <v>11.5</v>
      </c>
      <c r="B24" s="78" t="s">
        <v>186</v>
      </c>
      <c r="C24" s="78"/>
      <c r="D24" s="78"/>
      <c r="E24" s="78"/>
      <c r="F24" s="78"/>
      <c r="G24" s="78"/>
      <c r="H24" s="78"/>
      <c r="I24" s="1097">
        <f>'Sch 12 ConEd Summer'!E32+'Sch 12 ConEd Summer'!E33</f>
        <v>0</v>
      </c>
      <c r="J24" s="1090">
        <f>A24</f>
        <v>11.5</v>
      </c>
    </row>
    <row r="25" spans="1:10" ht="15.6">
      <c r="A25" s="1088"/>
      <c r="B25" s="78"/>
      <c r="C25" s="78"/>
      <c r="D25" s="78"/>
      <c r="E25" s="78"/>
      <c r="F25" s="78"/>
      <c r="G25" s="78"/>
      <c r="H25" s="78"/>
      <c r="I25" s="78"/>
      <c r="J25" s="1090"/>
    </row>
    <row r="26" spans="1:10" ht="15.6">
      <c r="A26" s="1088">
        <v>11.6</v>
      </c>
      <c r="B26" s="78" t="s">
        <v>187</v>
      </c>
      <c r="C26" s="78"/>
      <c r="D26" s="78"/>
      <c r="E26" s="78"/>
      <c r="F26" s="78"/>
      <c r="G26" s="961"/>
      <c r="H26" s="78"/>
      <c r="I26" s="1098"/>
      <c r="J26" s="1090"/>
    </row>
    <row r="27" spans="1:10" ht="15.6">
      <c r="A27" s="1088"/>
      <c r="B27" s="402" t="str">
        <f>"(Line 11.5 X 9.29 square metres X $"&amp;G27&amp;")"</f>
        <v>(Line 11.5 X 9.29 square metres X $81.15)</v>
      </c>
      <c r="C27" s="78"/>
      <c r="D27" s="78"/>
      <c r="E27" s="78"/>
      <c r="F27" s="78"/>
      <c r="G27" s="1067">
        <f>G12</f>
        <v>81.150000000000006</v>
      </c>
      <c r="H27" s="78"/>
      <c r="I27" s="1099">
        <f>ROUND(I24*9.29*G27,0)</f>
        <v>0</v>
      </c>
      <c r="J27" s="1090">
        <f>A26</f>
        <v>11.6</v>
      </c>
    </row>
    <row r="28" spans="1:10" ht="15.6">
      <c r="A28" s="1088"/>
      <c r="B28" s="402"/>
      <c r="C28" s="78"/>
      <c r="D28" s="78"/>
      <c r="E28" s="78"/>
      <c r="F28" s="78"/>
      <c r="G28" s="1067"/>
      <c r="H28" s="78"/>
      <c r="I28" s="1100"/>
      <c r="J28" s="1090"/>
    </row>
    <row r="29" spans="1:10" ht="12.75" customHeight="1">
      <c r="A29" s="1088"/>
      <c r="B29" s="78"/>
      <c r="C29" s="78"/>
      <c r="D29" s="78"/>
      <c r="E29" s="78"/>
      <c r="F29" s="78"/>
      <c r="G29" s="78"/>
      <c r="H29" s="78"/>
      <c r="I29" s="1096"/>
      <c r="J29" s="1090"/>
    </row>
    <row r="30" spans="1:10" ht="15.6">
      <c r="A30" s="1088">
        <v>11.8</v>
      </c>
      <c r="B30" s="28" t="s">
        <v>71</v>
      </c>
      <c r="C30" s="28"/>
      <c r="D30" s="1088"/>
      <c r="E30" s="28"/>
      <c r="F30" s="28"/>
      <c r="G30" s="28"/>
      <c r="H30" s="1101"/>
      <c r="I30" s="1502">
        <f>ROUND(I12+I18+I27,0)</f>
        <v>0</v>
      </c>
      <c r="J30" s="1090">
        <f>A30</f>
        <v>11.8</v>
      </c>
    </row>
    <row r="31" spans="1:10" ht="15.6">
      <c r="A31" s="1088"/>
      <c r="B31" s="1351" t="s">
        <v>2457</v>
      </c>
      <c r="C31" s="28"/>
      <c r="D31" s="1088"/>
      <c r="E31" s="28"/>
      <c r="F31" s="28"/>
      <c r="G31" s="28"/>
      <c r="H31" s="340"/>
      <c r="I31" s="1503"/>
      <c r="J31" s="1090"/>
    </row>
    <row r="32" spans="1:10" ht="15.6">
      <c r="A32" s="1088"/>
      <c r="B32" s="402"/>
      <c r="C32" s="78"/>
      <c r="D32" s="1088"/>
      <c r="E32" s="78"/>
      <c r="F32" s="78"/>
      <c r="G32" s="78"/>
      <c r="H32" s="340"/>
      <c r="I32" s="1103"/>
      <c r="J32" s="1090"/>
    </row>
    <row r="33" spans="1:10" ht="15.6">
      <c r="A33" s="1088"/>
      <c r="B33" s="78"/>
      <c r="C33" s="78"/>
      <c r="D33" s="1088"/>
      <c r="E33" s="78"/>
      <c r="F33" s="78"/>
      <c r="G33" s="78"/>
      <c r="H33" s="340"/>
      <c r="I33" s="1103"/>
      <c r="J33" s="1090"/>
    </row>
    <row r="34" spans="1:10" ht="15.6">
      <c r="A34" s="1086" t="s">
        <v>1484</v>
      </c>
      <c r="B34" s="28" t="s">
        <v>72</v>
      </c>
      <c r="C34" s="78"/>
      <c r="D34" s="1088"/>
      <c r="E34" s="78"/>
      <c r="F34" s="78"/>
      <c r="G34" s="78"/>
      <c r="H34" s="340"/>
      <c r="I34" s="1103"/>
      <c r="J34" s="1090"/>
    </row>
    <row r="35" spans="1:10" ht="12.75" customHeight="1">
      <c r="A35" s="1088"/>
      <c r="B35" s="78"/>
      <c r="C35" s="78"/>
      <c r="D35" s="1088"/>
      <c r="E35" s="78"/>
      <c r="F35" s="78"/>
      <c r="G35" s="78"/>
      <c r="H35" s="340"/>
      <c r="I35" s="1104"/>
      <c r="J35" s="1090"/>
    </row>
    <row r="36" spans="1:10" ht="12.75" customHeight="1">
      <c r="A36" s="1105" t="s">
        <v>216</v>
      </c>
      <c r="B36" s="78" t="s">
        <v>2063</v>
      </c>
      <c r="C36" s="78"/>
      <c r="D36" s="78"/>
      <c r="E36" s="78"/>
      <c r="F36" s="78"/>
      <c r="G36" s="78"/>
      <c r="H36" s="78"/>
      <c r="I36" s="1042">
        <f>IF('1 Summary'!$G$3="",0,1)</f>
        <v>0</v>
      </c>
      <c r="J36" s="1090" t="str">
        <f>A36</f>
        <v>11.9</v>
      </c>
    </row>
    <row r="37" spans="1:10" ht="12.75" customHeight="1">
      <c r="A37" s="1088"/>
      <c r="B37" s="78"/>
      <c r="C37" s="78"/>
      <c r="D37" s="78"/>
      <c r="E37" s="78"/>
      <c r="F37" s="78"/>
      <c r="G37" s="78"/>
      <c r="H37" s="78"/>
      <c r="I37" s="1061"/>
      <c r="J37" s="1090"/>
    </row>
    <row r="38" spans="1:10" ht="12.75" customHeight="1">
      <c r="A38" s="1088" t="s">
        <v>217</v>
      </c>
      <c r="B38" s="78" t="s">
        <v>422</v>
      </c>
      <c r="C38" s="78"/>
      <c r="D38" s="78"/>
      <c r="E38" s="78"/>
      <c r="F38" s="78"/>
      <c r="G38" s="78"/>
      <c r="H38" s="78"/>
      <c r="I38" s="1106">
        <f>IF(H3=15148,0,'Sch 13 Enrolment'!V70)</f>
        <v>0</v>
      </c>
      <c r="J38" s="1090" t="str">
        <f>A38</f>
        <v>11.10.1</v>
      </c>
    </row>
    <row r="39" spans="1:10" ht="12.75" customHeight="1">
      <c r="A39" s="1088"/>
      <c r="B39" s="78"/>
      <c r="C39" s="78"/>
      <c r="D39" s="78"/>
      <c r="E39" s="78"/>
      <c r="F39" s="78"/>
      <c r="G39" s="78"/>
      <c r="H39" s="78"/>
      <c r="I39" s="1061"/>
      <c r="J39" s="1090" t="s">
        <v>805</v>
      </c>
    </row>
    <row r="40" spans="1:10" ht="12.75" customHeight="1">
      <c r="A40" s="1088" t="s">
        <v>218</v>
      </c>
      <c r="B40" s="78" t="s">
        <v>423</v>
      </c>
      <c r="C40" s="78"/>
      <c r="D40" s="78"/>
      <c r="E40" s="78"/>
      <c r="F40" s="78"/>
      <c r="G40" s="78"/>
      <c r="H40" s="78"/>
      <c r="I40" s="1106">
        <f>IF(H3=15148,'Sch 13 Enrolment'!V70,0)</f>
        <v>0</v>
      </c>
      <c r="J40" s="1090" t="str">
        <f>A40</f>
        <v>11.10.2</v>
      </c>
    </row>
    <row r="41" spans="1:10" ht="15.6">
      <c r="A41" s="1088"/>
      <c r="B41" s="78"/>
      <c r="C41" s="1108"/>
      <c r="D41" s="1108"/>
      <c r="E41" s="78"/>
      <c r="F41" s="1107" t="s">
        <v>1226</v>
      </c>
      <c r="G41" s="1107" t="s">
        <v>867</v>
      </c>
      <c r="H41" s="78"/>
      <c r="I41" s="1111"/>
      <c r="J41" s="1090"/>
    </row>
    <row r="42" spans="1:10" ht="15.6">
      <c r="A42" s="1088" t="s">
        <v>1148</v>
      </c>
      <c r="B42" s="78" t="s">
        <v>2861</v>
      </c>
      <c r="C42" s="1108"/>
      <c r="D42" s="1108"/>
      <c r="E42" s="78"/>
      <c r="F42" s="961">
        <f>'GSN Benchmarks'!B322</f>
        <v>7.59</v>
      </c>
      <c r="G42" s="1109">
        <f>'GSN Benchmarks'!B308</f>
        <v>9.6999999999999993</v>
      </c>
      <c r="H42" s="314">
        <v>929</v>
      </c>
      <c r="I42" s="1110">
        <f>ROUND(IF(I38=0,0,I38*F42*G42),0)</f>
        <v>0</v>
      </c>
      <c r="J42" s="1090" t="str">
        <f>A42</f>
        <v>11.11.1</v>
      </c>
    </row>
    <row r="43" spans="1:10" ht="15.6">
      <c r="A43" s="1088"/>
      <c r="B43" s="78"/>
      <c r="C43" s="1108"/>
      <c r="D43" s="1108"/>
      <c r="E43" s="78"/>
      <c r="F43" s="961"/>
      <c r="G43" s="961"/>
      <c r="H43" s="961"/>
      <c r="I43" s="1061"/>
      <c r="J43" s="1090"/>
    </row>
    <row r="44" spans="1:10" ht="15.6">
      <c r="A44" s="1088" t="s">
        <v>1149</v>
      </c>
      <c r="B44" s="78" t="s">
        <v>2862</v>
      </c>
      <c r="C44" s="1108"/>
      <c r="D44" s="1108"/>
      <c r="E44" s="78"/>
      <c r="F44" s="961">
        <f>'GSN Benchmarks'!B324</f>
        <v>11.38</v>
      </c>
      <c r="G44" s="1109">
        <f>'GSN Benchmarks'!B309</f>
        <v>12.07</v>
      </c>
      <c r="H44" s="314">
        <v>932</v>
      </c>
      <c r="I44" s="1110">
        <f>ROUND(IF(I40=0,0,I40*F44*G44),0)</f>
        <v>0</v>
      </c>
      <c r="J44" s="1090" t="str">
        <f>A44</f>
        <v>11.11.2</v>
      </c>
    </row>
    <row r="45" spans="1:10" ht="15.6">
      <c r="A45" s="1088"/>
      <c r="B45" s="78"/>
      <c r="C45" s="78"/>
      <c r="D45" s="78"/>
      <c r="E45" s="78"/>
      <c r="F45" s="78"/>
      <c r="G45" s="1109"/>
      <c r="H45" s="78"/>
      <c r="I45" s="1112"/>
      <c r="J45" s="1090"/>
    </row>
    <row r="46" spans="1:10" ht="15.6">
      <c r="A46" s="1113" t="s">
        <v>219</v>
      </c>
      <c r="B46" s="78" t="s">
        <v>1708</v>
      </c>
      <c r="C46" s="78"/>
      <c r="D46" s="78"/>
      <c r="E46" s="78"/>
      <c r="F46" s="78"/>
      <c r="G46" s="78"/>
      <c r="H46" s="314">
        <v>933</v>
      </c>
      <c r="I46" s="1110">
        <f>IF(I36=0,0,'GSN Benchmarks'!D326)</f>
        <v>0</v>
      </c>
      <c r="J46" s="1090" t="str">
        <f>A46</f>
        <v>11.12</v>
      </c>
    </row>
    <row r="47" spans="1:10" ht="15.6">
      <c r="A47" s="1088"/>
      <c r="B47" s="78"/>
      <c r="C47" s="78"/>
      <c r="D47" s="78"/>
      <c r="E47" s="78"/>
      <c r="F47" s="78"/>
      <c r="G47" s="78"/>
      <c r="H47" s="1114"/>
      <c r="I47" s="1111"/>
      <c r="J47" s="1090"/>
    </row>
    <row r="48" spans="1:10" ht="15.6">
      <c r="A48" s="1088">
        <v>11.13</v>
      </c>
      <c r="B48" s="78" t="s">
        <v>1699</v>
      </c>
      <c r="C48" s="78"/>
      <c r="D48" s="78"/>
      <c r="E48" s="78"/>
      <c r="F48" s="961">
        <f>+F44</f>
        <v>11.38</v>
      </c>
      <c r="G48" s="1109">
        <f>'GSN Benchmarks'!B308</f>
        <v>9.6999999999999993</v>
      </c>
      <c r="H48" s="340"/>
      <c r="I48" s="1110">
        <f>ROUND(I24*F48*G48,0)</f>
        <v>0</v>
      </c>
      <c r="J48" s="1090">
        <f>A48</f>
        <v>11.13</v>
      </c>
    </row>
    <row r="49" spans="1:10" ht="15.6">
      <c r="A49" s="1088"/>
      <c r="B49" s="78" t="s">
        <v>2863</v>
      </c>
      <c r="C49" s="78"/>
      <c r="D49" s="78"/>
      <c r="E49" s="78"/>
      <c r="F49" s="78"/>
      <c r="G49" s="78"/>
      <c r="H49" s="340"/>
      <c r="I49" s="1111"/>
      <c r="J49" s="1090"/>
    </row>
    <row r="50" spans="1:10" ht="6.9" customHeight="1">
      <c r="A50" s="1088"/>
      <c r="B50" s="78"/>
      <c r="C50" s="78"/>
      <c r="D50" s="78"/>
      <c r="E50" s="78"/>
      <c r="F50" s="78"/>
      <c r="G50" s="78"/>
      <c r="H50" s="340"/>
      <c r="I50" s="1111"/>
      <c r="J50" s="1090"/>
    </row>
    <row r="51" spans="1:10" ht="6.9" customHeight="1">
      <c r="A51" s="1088"/>
      <c r="B51" s="28"/>
      <c r="C51" s="78"/>
      <c r="D51" s="78"/>
      <c r="E51" s="78"/>
      <c r="F51" s="78"/>
      <c r="G51" s="78"/>
      <c r="H51" s="78"/>
      <c r="I51" s="1115"/>
      <c r="J51" s="1090"/>
    </row>
    <row r="52" spans="1:10" ht="15.6">
      <c r="A52" s="1088">
        <v>11.14</v>
      </c>
      <c r="B52" s="28" t="s">
        <v>576</v>
      </c>
      <c r="C52" s="28"/>
      <c r="D52" s="28"/>
      <c r="E52" s="28"/>
      <c r="F52" s="28"/>
      <c r="G52" s="28"/>
      <c r="H52" s="340"/>
      <c r="I52" s="1501">
        <f>ROUND(I42+I44+I46+I48,0)</f>
        <v>0</v>
      </c>
      <c r="J52" s="1090">
        <f>A52</f>
        <v>11.14</v>
      </c>
    </row>
    <row r="53" spans="1:10" ht="15.6">
      <c r="A53" s="1088"/>
      <c r="B53" s="1351" t="s">
        <v>2308</v>
      </c>
      <c r="C53" s="28"/>
      <c r="D53" s="28"/>
      <c r="E53" s="28"/>
      <c r="F53" s="28"/>
      <c r="G53" s="28"/>
      <c r="H53" s="340"/>
      <c r="I53" s="28"/>
      <c r="J53" s="1090"/>
    </row>
    <row r="54" spans="1:10" ht="15.6">
      <c r="A54" s="1088"/>
      <c r="B54" s="78"/>
      <c r="C54" s="78"/>
      <c r="D54" s="78"/>
      <c r="E54" s="78"/>
      <c r="F54" s="78"/>
      <c r="G54" s="78"/>
      <c r="H54" s="340"/>
      <c r="I54" s="78"/>
      <c r="J54" s="1090"/>
    </row>
    <row r="55" spans="1:10" ht="29.25" customHeight="1">
      <c r="A55" s="1086" t="s">
        <v>1483</v>
      </c>
      <c r="B55" s="28" t="s">
        <v>1692</v>
      </c>
      <c r="C55" s="78"/>
      <c r="D55" s="78"/>
      <c r="E55" s="78"/>
      <c r="F55" s="78"/>
      <c r="G55" s="78"/>
      <c r="H55" s="199"/>
      <c r="I55" s="1096"/>
      <c r="J55" s="1090"/>
    </row>
    <row r="56" spans="1:10" ht="15.6">
      <c r="A56" s="1088">
        <v>11.15</v>
      </c>
      <c r="B56" s="78" t="s">
        <v>776</v>
      </c>
      <c r="C56" s="78"/>
      <c r="D56" s="78"/>
      <c r="E56" s="78"/>
      <c r="F56" s="314" t="s">
        <v>971</v>
      </c>
      <c r="G56" s="1116"/>
      <c r="H56" s="199"/>
      <c r="I56" s="1096"/>
      <c r="J56" s="1090"/>
    </row>
    <row r="57" spans="1:10" ht="15.6">
      <c r="A57" s="1088">
        <v>11.16</v>
      </c>
      <c r="B57" s="78" t="s">
        <v>816</v>
      </c>
      <c r="C57" s="78"/>
      <c r="D57" s="78"/>
      <c r="E57" s="78"/>
      <c r="F57" s="314" t="s">
        <v>972</v>
      </c>
      <c r="G57" s="1116"/>
      <c r="H57" s="199"/>
      <c r="I57" s="1096"/>
      <c r="J57" s="1090"/>
    </row>
    <row r="58" spans="1:10" ht="15.6">
      <c r="A58" s="1088">
        <v>11.17</v>
      </c>
      <c r="B58" s="78" t="s">
        <v>1663</v>
      </c>
      <c r="C58" s="78"/>
      <c r="D58" s="78"/>
      <c r="E58" s="78"/>
      <c r="F58" s="78"/>
      <c r="G58" s="78"/>
      <c r="H58" s="199"/>
      <c r="I58" s="1102">
        <f>ROUND(+G56+G57,0)</f>
        <v>0</v>
      </c>
      <c r="J58" s="1117">
        <f>A58</f>
        <v>11.17</v>
      </c>
    </row>
    <row r="59" spans="1:10" ht="9" customHeight="1">
      <c r="A59" s="1088"/>
      <c r="B59" s="78"/>
      <c r="C59" s="78"/>
      <c r="D59" s="78"/>
      <c r="E59" s="78"/>
      <c r="F59" s="78"/>
      <c r="G59" s="78"/>
      <c r="H59" s="340"/>
      <c r="I59" s="78"/>
      <c r="J59" s="1090"/>
    </row>
    <row r="60" spans="1:10" ht="9" customHeight="1">
      <c r="A60" s="1088"/>
      <c r="B60" s="78"/>
      <c r="C60" s="78"/>
      <c r="D60" s="78"/>
      <c r="E60" s="78"/>
      <c r="F60" s="78"/>
      <c r="G60" s="78"/>
      <c r="H60" s="340"/>
      <c r="I60" s="78"/>
      <c r="J60" s="1090"/>
    </row>
    <row r="61" spans="1:10" ht="15" customHeight="1">
      <c r="A61" s="1088" t="s">
        <v>1709</v>
      </c>
      <c r="B61" s="78"/>
      <c r="C61" s="78"/>
      <c r="D61" s="78"/>
      <c r="E61" s="78"/>
      <c r="F61" s="78"/>
      <c r="G61" s="78"/>
      <c r="H61" s="340"/>
      <c r="I61" s="78"/>
      <c r="J61" s="1090"/>
    </row>
    <row r="62" spans="1:10" ht="12.75" hidden="1" customHeight="1">
      <c r="A62" s="875"/>
      <c r="B62" s="78"/>
      <c r="C62" s="78"/>
      <c r="D62" s="78"/>
      <c r="E62" s="78"/>
      <c r="F62" s="78"/>
      <c r="G62" s="78"/>
      <c r="H62" s="78"/>
      <c r="I62" s="78"/>
      <c r="J62" s="875"/>
    </row>
    <row r="63" spans="1:10" ht="12.75" hidden="1" customHeight="1"/>
    <row r="64" spans="1:10"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sheetData>
  <sheetProtection password="C797" sheet="1" objects="1" scenarios="1"/>
  <protectedRanges>
    <protectedRange sqref="G56:G57" name="Range1"/>
  </protectedRange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155"/>
  <sheetViews>
    <sheetView showGridLines="0" zoomScale="75" zoomScaleNormal="75" workbookViewId="0">
      <selection activeCell="H17" sqref="H17"/>
    </sheetView>
  </sheetViews>
  <sheetFormatPr defaultColWidth="0" defaultRowHeight="15" zeroHeight="1"/>
  <cols>
    <col min="1" max="1" width="7.44140625" style="1078" customWidth="1"/>
    <col min="2" max="2" width="78.109375" style="1078" hidden="1" customWidth="1"/>
    <col min="3" max="3" width="60" style="1078" customWidth="1"/>
    <col min="4" max="8" width="12.6640625" style="1078" customWidth="1"/>
    <col min="9" max="9" width="9.109375" style="1078" customWidth="1"/>
    <col min="10" max="16384" width="0" style="1078" hidden="1"/>
  </cols>
  <sheetData>
    <row r="1" spans="1:9" ht="12.75" customHeight="1" thickBot="1">
      <c r="A1" s="78"/>
      <c r="B1" s="78"/>
      <c r="C1" s="78"/>
      <c r="D1" s="78"/>
      <c r="E1" s="78"/>
      <c r="F1" s="78"/>
      <c r="G1" s="78"/>
      <c r="H1" s="78"/>
      <c r="I1" s="78"/>
    </row>
    <row r="2" spans="1:9" ht="15.6" thickBot="1">
      <c r="A2" s="78"/>
      <c r="B2" s="78"/>
      <c r="C2" s="78"/>
      <c r="D2" s="78"/>
      <c r="E2" s="1318" t="s">
        <v>166</v>
      </c>
      <c r="F2" s="1047"/>
      <c r="G2" s="1023" t="str">
        <f>'1 Summary'!G2</f>
        <v/>
      </c>
      <c r="H2" s="1319"/>
      <c r="I2" s="1320"/>
    </row>
    <row r="3" spans="1:9" ht="16.2" thickBot="1">
      <c r="A3" s="28" t="s">
        <v>637</v>
      </c>
      <c r="B3" s="102"/>
      <c r="C3" s="78"/>
      <c r="D3" s="78"/>
      <c r="E3" s="1318" t="s">
        <v>165</v>
      </c>
      <c r="F3" s="1047"/>
      <c r="G3" s="911">
        <f>'1 Summary'!G3</f>
        <v>0</v>
      </c>
      <c r="H3" s="1321"/>
      <c r="I3" s="1322"/>
    </row>
    <row r="4" spans="1:9" ht="15.6">
      <c r="A4" s="102"/>
      <c r="B4" s="102"/>
      <c r="C4" s="78"/>
      <c r="D4" s="1047"/>
      <c r="E4" s="1047"/>
      <c r="F4" s="1047"/>
      <c r="G4" s="1047"/>
      <c r="H4" s="1047"/>
      <c r="I4" s="1047"/>
    </row>
    <row r="5" spans="1:9" ht="15.6">
      <c r="A5" s="28" t="s">
        <v>2102</v>
      </c>
      <c r="B5" s="28"/>
      <c r="C5" s="28"/>
      <c r="D5" s="218"/>
      <c r="E5" s="218"/>
      <c r="F5" s="218"/>
      <c r="G5" s="218"/>
      <c r="H5" s="1047"/>
      <c r="I5" s="1047"/>
    </row>
    <row r="6" spans="1:9" ht="15.6">
      <c r="A6" s="28"/>
      <c r="B6" s="28" t="s">
        <v>1490</v>
      </c>
      <c r="C6" s="28"/>
      <c r="D6" s="218"/>
      <c r="E6" s="218"/>
      <c r="F6" s="218"/>
      <c r="G6" s="218"/>
      <c r="H6" s="218"/>
      <c r="I6" s="218"/>
    </row>
    <row r="7" spans="1:9" ht="15.6">
      <c r="A7" s="28"/>
      <c r="B7" s="28"/>
      <c r="C7" s="28"/>
      <c r="D7" s="218"/>
      <c r="E7" s="218"/>
      <c r="F7" s="218"/>
      <c r="G7" s="218"/>
      <c r="H7" s="218"/>
      <c r="I7" s="218"/>
    </row>
    <row r="8" spans="1:9" ht="15.6">
      <c r="A8" s="28"/>
      <c r="B8" s="28"/>
      <c r="C8" s="28"/>
      <c r="D8" s="2355"/>
      <c r="E8" s="1323"/>
      <c r="F8" s="2355"/>
      <c r="G8" s="218"/>
      <c r="H8" s="2355"/>
      <c r="I8" s="218"/>
    </row>
    <row r="9" spans="1:9" ht="15.6">
      <c r="A9" s="28"/>
      <c r="B9" s="28"/>
      <c r="C9" s="28"/>
      <c r="D9" s="2355"/>
      <c r="E9" s="1323"/>
      <c r="F9" s="2355"/>
      <c r="G9" s="218"/>
      <c r="H9" s="2355"/>
      <c r="I9" s="218"/>
    </row>
    <row r="10" spans="1:9" ht="15.6">
      <c r="A10" s="28"/>
      <c r="B10" s="28"/>
      <c r="C10" s="28"/>
      <c r="D10" s="218"/>
      <c r="E10" s="218"/>
      <c r="F10" s="218"/>
      <c r="G10" s="218"/>
      <c r="H10" s="1155"/>
      <c r="I10" s="1155"/>
    </row>
    <row r="11" spans="1:9" ht="15.6">
      <c r="A11" s="102" t="s">
        <v>2213</v>
      </c>
      <c r="B11" s="28" t="s">
        <v>2634</v>
      </c>
      <c r="C11" s="78" t="s">
        <v>1118</v>
      </c>
      <c r="D11" s="1330"/>
      <c r="E11" s="1326"/>
      <c r="F11" s="218"/>
      <c r="G11" s="1047"/>
      <c r="H11" s="1102">
        <f>IF($G$3=0,0,VLOOKUP($G$3,Tables!$A$5:$Z$8,20,FALSE))</f>
        <v>0</v>
      </c>
      <c r="I11" s="222"/>
    </row>
    <row r="12" spans="1:9" ht="15.6">
      <c r="A12" s="1267"/>
      <c r="B12" s="28"/>
      <c r="C12" s="78" t="s">
        <v>2502</v>
      </c>
      <c r="D12" s="28"/>
      <c r="E12" s="28"/>
      <c r="F12" s="218"/>
      <c r="G12" s="28"/>
      <c r="H12" s="1324"/>
      <c r="I12" s="28"/>
    </row>
    <row r="13" spans="1:9" ht="15.6">
      <c r="A13" s="102"/>
      <c r="B13" s="28"/>
      <c r="C13" s="403"/>
      <c r="D13" s="1326"/>
      <c r="E13" s="1326"/>
      <c r="F13" s="1326"/>
      <c r="G13" s="218"/>
      <c r="H13" s="28"/>
      <c r="I13" s="1122"/>
    </row>
    <row r="14" spans="1:9" ht="15.6">
      <c r="A14" s="102"/>
      <c r="B14" s="1333"/>
      <c r="C14" s="403"/>
      <c r="D14" s="1047"/>
      <c r="E14" s="1047"/>
      <c r="F14" s="218"/>
      <c r="G14" s="218"/>
      <c r="H14" s="218"/>
      <c r="I14" s="218"/>
    </row>
    <row r="15" spans="1:9" ht="15.6">
      <c r="A15" s="102"/>
      <c r="B15" s="1333"/>
      <c r="C15" s="403"/>
      <c r="D15" s="1047"/>
      <c r="E15" s="1047"/>
      <c r="F15" s="218"/>
      <c r="G15" s="218"/>
      <c r="H15" s="1334"/>
      <c r="I15" s="218"/>
    </row>
    <row r="16" spans="1:9" ht="15.6">
      <c r="A16" s="102" t="s">
        <v>2214</v>
      </c>
      <c r="B16" s="1333"/>
      <c r="C16" s="28" t="s">
        <v>2212</v>
      </c>
      <c r="D16" s="1346"/>
      <c r="E16" s="1047"/>
      <c r="F16" s="1346"/>
      <c r="G16" s="218"/>
      <c r="H16" s="1336">
        <f>ROUND(H11,0)</f>
        <v>0</v>
      </c>
      <c r="I16" s="1122" t="str">
        <f>+A16</f>
        <v>11.85.5</v>
      </c>
    </row>
    <row r="17" spans="1:9" ht="15.6">
      <c r="A17" s="1335"/>
      <c r="B17" s="1333"/>
      <c r="C17" s="403"/>
      <c r="D17" s="78"/>
      <c r="E17" s="1047"/>
      <c r="F17" s="78"/>
      <c r="G17" s="218"/>
      <c r="H17" s="1334"/>
      <c r="I17" s="218"/>
    </row>
    <row r="18" spans="1:9" ht="15.6">
      <c r="A18" s="1335"/>
      <c r="B18" s="1333"/>
      <c r="C18" s="403"/>
      <c r="D18" s="78"/>
      <c r="E18" s="1047"/>
      <c r="F18" s="78"/>
      <c r="G18" s="218"/>
      <c r="H18" s="1334"/>
      <c r="I18" s="218"/>
    </row>
    <row r="19" spans="1:9" ht="15.6">
      <c r="A19" s="1335"/>
      <c r="B19" s="1333"/>
      <c r="C19" s="403"/>
      <c r="D19" s="78"/>
      <c r="E19" s="1047"/>
      <c r="F19" s="78"/>
      <c r="G19" s="218"/>
      <c r="H19" s="1334"/>
      <c r="I19" s="218"/>
    </row>
    <row r="20" spans="1:9" ht="15.6">
      <c r="A20" s="1335"/>
      <c r="B20" s="1333"/>
      <c r="C20" s="403"/>
      <c r="D20" s="78"/>
      <c r="E20" s="1047"/>
      <c r="F20" s="78"/>
      <c r="G20" s="218"/>
      <c r="H20" s="1334"/>
      <c r="I20" s="218"/>
    </row>
    <row r="21" spans="1:9" ht="15.6">
      <c r="A21" s="1335"/>
      <c r="B21" s="1333"/>
      <c r="C21" s="403"/>
      <c r="D21" s="78"/>
      <c r="E21" s="1047"/>
      <c r="F21" s="78"/>
      <c r="G21" s="218"/>
      <c r="H21" s="1334"/>
      <c r="I21" s="218"/>
    </row>
    <row r="22" spans="1:9" ht="15.6">
      <c r="A22" s="1335"/>
      <c r="B22" s="1333"/>
      <c r="C22" s="218"/>
      <c r="D22" s="78"/>
      <c r="E22" s="1346"/>
      <c r="F22" s="78"/>
      <c r="G22" s="218"/>
      <c r="H22" s="1347"/>
      <c r="I22" s="1345"/>
    </row>
    <row r="23" spans="1:9" hidden="1">
      <c r="A23" s="79"/>
      <c r="B23" s="79"/>
      <c r="C23" s="79"/>
      <c r="D23" s="79"/>
      <c r="E23" s="79"/>
      <c r="F23" s="79"/>
      <c r="G23" s="79"/>
      <c r="H23" s="79"/>
      <c r="I23" s="79"/>
    </row>
    <row r="24" spans="1:9" hidden="1">
      <c r="A24" s="79"/>
      <c r="B24" s="79"/>
      <c r="C24" s="79"/>
      <c r="D24" s="79"/>
      <c r="E24" s="79"/>
      <c r="F24" s="79"/>
      <c r="G24" s="79" t="s">
        <v>1492</v>
      </c>
      <c r="H24" s="79"/>
      <c r="I24" s="79"/>
    </row>
    <row r="25" spans="1:9" hidden="1">
      <c r="A25" s="79"/>
      <c r="B25" s="79"/>
      <c r="C25" s="79"/>
      <c r="D25" s="79"/>
      <c r="E25" s="79"/>
      <c r="F25" s="79"/>
      <c r="G25" s="79" t="s">
        <v>1491</v>
      </c>
      <c r="H25" s="79"/>
      <c r="I25" s="79"/>
    </row>
    <row r="26" spans="1:9" hidden="1">
      <c r="A26" s="79"/>
      <c r="B26" s="79"/>
      <c r="C26" s="79"/>
      <c r="D26" s="79"/>
      <c r="E26" s="79"/>
      <c r="F26" s="79"/>
      <c r="G26" s="79"/>
      <c r="H26" s="79"/>
      <c r="I26" s="79"/>
    </row>
    <row r="27" spans="1:9" hidden="1">
      <c r="A27" s="79"/>
      <c r="B27" s="79"/>
      <c r="C27" s="79"/>
      <c r="D27" s="79"/>
      <c r="E27" s="79"/>
      <c r="F27" s="79"/>
      <c r="G27" s="79"/>
      <c r="H27" s="79"/>
      <c r="I27" s="79"/>
    </row>
    <row r="28" spans="1:9" hidden="1">
      <c r="A28" s="79"/>
      <c r="B28" s="79"/>
      <c r="C28" s="79"/>
      <c r="D28" s="79"/>
      <c r="E28" s="79"/>
      <c r="F28" s="79"/>
      <c r="G28" s="79"/>
      <c r="H28" s="79"/>
      <c r="I28" s="79"/>
    </row>
    <row r="29" spans="1:9" hidden="1">
      <c r="A29" s="79"/>
      <c r="B29" s="79"/>
      <c r="C29" s="79"/>
      <c r="D29" s="79"/>
      <c r="E29" s="79"/>
      <c r="F29" s="79"/>
      <c r="G29" s="79"/>
      <c r="H29" s="79"/>
      <c r="I29" s="79"/>
    </row>
    <row r="30" spans="1:9" hidden="1">
      <c r="A30" s="79"/>
      <c r="B30" s="79"/>
      <c r="C30" s="79"/>
      <c r="D30" s="79"/>
      <c r="E30" s="79"/>
      <c r="F30" s="79"/>
      <c r="G30" s="79"/>
      <c r="H30" s="79"/>
      <c r="I30" s="79"/>
    </row>
    <row r="31" spans="1:9" hidden="1">
      <c r="A31" s="79"/>
      <c r="B31" s="79"/>
      <c r="C31" s="79"/>
      <c r="D31" s="79"/>
      <c r="E31" s="79"/>
      <c r="F31" s="79"/>
      <c r="G31" s="79"/>
      <c r="H31" s="79"/>
      <c r="I31" s="79"/>
    </row>
    <row r="32" spans="1:9" hidden="1">
      <c r="A32" s="79"/>
      <c r="B32" s="79"/>
      <c r="C32" s="79"/>
      <c r="D32" s="79"/>
      <c r="E32" s="79"/>
      <c r="F32" s="79"/>
      <c r="G32" s="79"/>
      <c r="H32" s="79"/>
      <c r="I32" s="79"/>
    </row>
    <row r="33" spans="1:9" hidden="1">
      <c r="A33" s="79"/>
      <c r="B33" s="79"/>
      <c r="C33" s="79"/>
      <c r="D33" s="79"/>
      <c r="E33" s="79"/>
      <c r="F33" s="79"/>
      <c r="G33" s="79"/>
      <c r="H33" s="79"/>
      <c r="I33" s="79"/>
    </row>
    <row r="34" spans="1:9" hidden="1">
      <c r="A34" s="79"/>
      <c r="B34" s="79"/>
      <c r="C34" s="79"/>
      <c r="D34" s="79"/>
      <c r="E34" s="79"/>
      <c r="F34" s="79"/>
      <c r="G34" s="79"/>
      <c r="H34" s="79"/>
      <c r="I34" s="79"/>
    </row>
    <row r="35" spans="1:9" hidden="1">
      <c r="A35" s="79"/>
      <c r="B35" s="79"/>
      <c r="C35" s="79"/>
      <c r="D35" s="79"/>
      <c r="E35" s="79"/>
      <c r="F35" s="79"/>
      <c r="G35" s="79"/>
      <c r="H35" s="79"/>
      <c r="I35" s="79"/>
    </row>
    <row r="36" spans="1:9" hidden="1">
      <c r="A36" s="79"/>
      <c r="B36" s="79"/>
      <c r="C36" s="79"/>
      <c r="D36" s="79"/>
      <c r="E36" s="79"/>
      <c r="F36" s="79"/>
      <c r="G36" s="79"/>
      <c r="H36" s="79"/>
      <c r="I36" s="79"/>
    </row>
    <row r="37" spans="1:9" hidden="1">
      <c r="A37" s="79"/>
      <c r="B37" s="79"/>
      <c r="C37" s="79"/>
      <c r="D37" s="79"/>
      <c r="E37" s="79"/>
      <c r="F37" s="79"/>
      <c r="G37" s="79"/>
      <c r="H37" s="79"/>
      <c r="I37" s="79"/>
    </row>
    <row r="38" spans="1:9" hidden="1">
      <c r="A38" s="79"/>
      <c r="B38" s="79"/>
      <c r="C38" s="79"/>
      <c r="D38" s="79"/>
      <c r="E38" s="79"/>
      <c r="F38" s="79"/>
      <c r="G38" s="79"/>
      <c r="H38" s="79"/>
      <c r="I38" s="79"/>
    </row>
    <row r="39" spans="1:9" hidden="1">
      <c r="A39" s="79"/>
      <c r="B39" s="79"/>
      <c r="C39" s="79"/>
      <c r="D39" s="79"/>
      <c r="E39" s="79"/>
      <c r="F39" s="79"/>
      <c r="G39" s="79"/>
      <c r="H39" s="79"/>
      <c r="I39" s="79"/>
    </row>
    <row r="40" spans="1:9" hidden="1">
      <c r="A40" s="79"/>
      <c r="B40" s="79"/>
      <c r="C40" s="79"/>
      <c r="D40" s="79"/>
      <c r="E40" s="79"/>
      <c r="F40" s="79"/>
      <c r="G40" s="79"/>
      <c r="H40" s="79"/>
      <c r="I40" s="79"/>
    </row>
    <row r="41" spans="1:9" hidden="1">
      <c r="A41" s="79"/>
      <c r="B41" s="79"/>
      <c r="C41" s="79"/>
      <c r="D41" s="79"/>
      <c r="E41" s="79"/>
      <c r="F41" s="79"/>
      <c r="G41" s="79"/>
      <c r="H41" s="79"/>
      <c r="I41" s="79"/>
    </row>
    <row r="42" spans="1:9" hidden="1">
      <c r="A42" s="79"/>
      <c r="B42" s="79"/>
      <c r="C42" s="79"/>
      <c r="D42" s="79"/>
      <c r="E42" s="79"/>
      <c r="F42" s="79"/>
      <c r="G42" s="79"/>
      <c r="H42" s="79"/>
      <c r="I42" s="79"/>
    </row>
    <row r="43" spans="1:9" hidden="1">
      <c r="A43" s="79"/>
      <c r="B43" s="79"/>
      <c r="C43" s="79"/>
      <c r="D43" s="79"/>
      <c r="E43" s="79"/>
      <c r="F43" s="79"/>
      <c r="G43" s="79"/>
      <c r="H43" s="79"/>
      <c r="I43" s="79"/>
    </row>
    <row r="44" spans="1:9" hidden="1">
      <c r="A44" s="79"/>
      <c r="B44" s="79"/>
      <c r="C44" s="79"/>
      <c r="D44" s="79"/>
      <c r="E44" s="79"/>
      <c r="F44" s="79"/>
      <c r="G44" s="79"/>
      <c r="H44" s="79"/>
      <c r="I44" s="79"/>
    </row>
    <row r="45" spans="1:9" hidden="1">
      <c r="A45" s="79"/>
      <c r="B45" s="79"/>
      <c r="C45" s="79"/>
      <c r="D45" s="79"/>
      <c r="E45" s="79"/>
      <c r="F45" s="79"/>
      <c r="G45" s="79"/>
      <c r="H45" s="79"/>
      <c r="I45" s="79"/>
    </row>
    <row r="46" spans="1:9" hidden="1">
      <c r="A46" s="79"/>
      <c r="B46" s="79"/>
      <c r="C46" s="79"/>
      <c r="D46" s="79"/>
      <c r="E46" s="79"/>
      <c r="F46" s="79"/>
      <c r="G46" s="79"/>
      <c r="H46" s="79"/>
      <c r="I46" s="79"/>
    </row>
    <row r="47" spans="1:9" hidden="1">
      <c r="A47" s="79"/>
      <c r="B47" s="79"/>
      <c r="C47" s="79"/>
      <c r="D47" s="79"/>
      <c r="E47" s="79"/>
      <c r="F47" s="79"/>
      <c r="G47" s="79"/>
      <c r="H47" s="79"/>
      <c r="I47" s="79"/>
    </row>
    <row r="48" spans="1:9" hidden="1">
      <c r="A48" s="79"/>
      <c r="B48" s="79"/>
      <c r="C48" s="79"/>
      <c r="D48" s="79"/>
      <c r="E48" s="79"/>
      <c r="F48" s="79"/>
      <c r="G48" s="79"/>
      <c r="H48" s="79"/>
      <c r="I48" s="79"/>
    </row>
    <row r="49" spans="1:9" hidden="1">
      <c r="A49" s="79"/>
      <c r="B49" s="79"/>
      <c r="C49" s="79"/>
      <c r="D49" s="79"/>
      <c r="E49" s="79"/>
      <c r="F49" s="79"/>
      <c r="G49" s="79"/>
      <c r="H49" s="79"/>
      <c r="I49" s="79"/>
    </row>
    <row r="50" spans="1:9" hidden="1">
      <c r="A50" s="79"/>
      <c r="B50" s="79"/>
      <c r="C50" s="79"/>
      <c r="D50" s="79"/>
      <c r="E50" s="79"/>
      <c r="F50" s="79"/>
      <c r="G50" s="79"/>
      <c r="H50" s="79"/>
      <c r="I50" s="79"/>
    </row>
    <row r="51" spans="1:9" hidden="1">
      <c r="A51" s="79"/>
      <c r="B51" s="79"/>
      <c r="C51" s="79"/>
      <c r="D51" s="79"/>
      <c r="E51" s="79"/>
      <c r="F51" s="79"/>
      <c r="G51" s="79"/>
      <c r="H51" s="79"/>
      <c r="I51" s="79"/>
    </row>
    <row r="52" spans="1:9" hidden="1">
      <c r="A52" s="79"/>
      <c r="B52" s="79"/>
      <c r="C52" s="79"/>
      <c r="D52" s="79"/>
      <c r="E52" s="79"/>
      <c r="F52" s="79"/>
      <c r="G52" s="79"/>
      <c r="H52" s="79"/>
      <c r="I52" s="79"/>
    </row>
    <row r="53" spans="1:9" hidden="1">
      <c r="A53" s="79"/>
      <c r="B53" s="79"/>
      <c r="C53" s="79"/>
      <c r="D53" s="79"/>
      <c r="E53" s="79"/>
      <c r="F53" s="79"/>
      <c r="G53" s="79"/>
      <c r="H53" s="79"/>
      <c r="I53" s="79"/>
    </row>
    <row r="54" spans="1:9" hidden="1">
      <c r="A54" s="79"/>
      <c r="B54" s="79"/>
      <c r="C54" s="79"/>
      <c r="D54" s="79"/>
      <c r="E54" s="79"/>
      <c r="F54" s="79"/>
      <c r="G54" s="79"/>
      <c r="H54" s="79"/>
      <c r="I54" s="79"/>
    </row>
    <row r="55" spans="1:9" hidden="1">
      <c r="A55" s="79"/>
      <c r="B55" s="79"/>
      <c r="C55" s="79"/>
      <c r="D55" s="79"/>
      <c r="E55" s="79"/>
      <c r="F55" s="79"/>
      <c r="G55" s="79"/>
      <c r="H55" s="79"/>
      <c r="I55" s="79"/>
    </row>
    <row r="56" spans="1:9" hidden="1">
      <c r="A56" s="79"/>
      <c r="B56" s="79"/>
      <c r="C56" s="79"/>
      <c r="D56" s="79"/>
      <c r="E56" s="79"/>
      <c r="F56" s="79"/>
      <c r="G56" s="79"/>
      <c r="H56" s="79"/>
      <c r="I56" s="79"/>
    </row>
    <row r="57" spans="1:9" hidden="1">
      <c r="A57" s="79"/>
      <c r="B57" s="79"/>
      <c r="C57" s="79"/>
      <c r="D57" s="79"/>
      <c r="E57" s="79"/>
      <c r="F57" s="79"/>
      <c r="G57" s="79"/>
      <c r="H57" s="79"/>
      <c r="I57" s="79"/>
    </row>
    <row r="58" spans="1:9" hidden="1">
      <c r="A58" s="79"/>
      <c r="B58" s="79"/>
      <c r="C58" s="79"/>
      <c r="D58" s="79"/>
      <c r="E58" s="79"/>
      <c r="F58" s="79"/>
      <c r="G58" s="79"/>
      <c r="H58" s="79"/>
      <c r="I58" s="79"/>
    </row>
    <row r="59" spans="1:9" hidden="1">
      <c r="A59" s="79"/>
      <c r="B59" s="79"/>
      <c r="C59" s="79"/>
      <c r="D59" s="79"/>
      <c r="E59" s="79"/>
      <c r="F59" s="79"/>
      <c r="G59" s="79"/>
      <c r="H59" s="79"/>
      <c r="I59" s="79"/>
    </row>
    <row r="60" spans="1:9" hidden="1">
      <c r="A60" s="79"/>
      <c r="B60" s="79"/>
      <c r="C60" s="79"/>
      <c r="D60" s="79"/>
      <c r="E60" s="79"/>
      <c r="F60" s="79"/>
      <c r="G60" s="79"/>
      <c r="H60" s="79"/>
      <c r="I60" s="79"/>
    </row>
    <row r="61" spans="1:9" hidden="1">
      <c r="A61" s="79"/>
      <c r="B61" s="79"/>
      <c r="C61" s="79"/>
      <c r="D61" s="79"/>
      <c r="E61" s="79"/>
      <c r="F61" s="79"/>
      <c r="G61" s="79"/>
      <c r="H61" s="79"/>
      <c r="I61" s="79"/>
    </row>
    <row r="62" spans="1:9" hidden="1">
      <c r="A62" s="79"/>
      <c r="B62" s="79"/>
      <c r="C62" s="79"/>
      <c r="D62" s="79"/>
      <c r="E62" s="79"/>
      <c r="F62" s="79"/>
      <c r="G62" s="79"/>
      <c r="H62" s="79"/>
      <c r="I62" s="79"/>
    </row>
    <row r="63" spans="1:9" hidden="1">
      <c r="A63" s="79"/>
      <c r="B63" s="79"/>
      <c r="C63" s="79"/>
      <c r="D63" s="79"/>
      <c r="E63" s="79"/>
      <c r="F63" s="79"/>
      <c r="G63" s="79"/>
      <c r="H63" s="79"/>
      <c r="I63" s="79"/>
    </row>
    <row r="64" spans="1:9" hidden="1">
      <c r="A64" s="79"/>
      <c r="B64" s="79"/>
      <c r="C64" s="79"/>
      <c r="D64" s="79"/>
      <c r="E64" s="79"/>
      <c r="F64" s="79"/>
      <c r="G64" s="79"/>
      <c r="H64" s="79"/>
      <c r="I64" s="79"/>
    </row>
    <row r="65" spans="1:9" hidden="1">
      <c r="A65" s="79"/>
      <c r="B65" s="79"/>
      <c r="C65" s="79"/>
      <c r="D65" s="79"/>
      <c r="E65" s="79"/>
      <c r="F65" s="79"/>
      <c r="G65" s="79"/>
      <c r="H65" s="79"/>
      <c r="I65" s="79"/>
    </row>
    <row r="66" spans="1:9" hidden="1">
      <c r="A66" s="79"/>
      <c r="B66" s="79"/>
      <c r="C66" s="79"/>
      <c r="D66" s="79"/>
      <c r="E66" s="79"/>
      <c r="F66" s="79"/>
      <c r="G66" s="79"/>
      <c r="H66" s="79"/>
      <c r="I66" s="79"/>
    </row>
    <row r="67" spans="1:9" hidden="1">
      <c r="A67" s="79"/>
      <c r="B67" s="79"/>
      <c r="C67" s="79"/>
      <c r="D67" s="79"/>
      <c r="E67" s="79"/>
      <c r="F67" s="79"/>
      <c r="G67" s="79"/>
      <c r="H67" s="79"/>
      <c r="I67" s="79"/>
    </row>
    <row r="68" spans="1:9" hidden="1">
      <c r="A68" s="79"/>
      <c r="B68" s="79"/>
      <c r="C68" s="79"/>
      <c r="D68" s="79"/>
      <c r="E68" s="79"/>
      <c r="F68" s="79"/>
      <c r="G68" s="79"/>
      <c r="H68" s="79"/>
      <c r="I68" s="79"/>
    </row>
    <row r="69" spans="1:9" hidden="1">
      <c r="A69" s="79"/>
      <c r="B69" s="79"/>
      <c r="C69" s="79"/>
      <c r="D69" s="79"/>
      <c r="E69" s="79"/>
      <c r="F69" s="79"/>
      <c r="G69" s="79"/>
      <c r="H69" s="79"/>
      <c r="I69" s="79"/>
    </row>
    <row r="70" spans="1:9" hidden="1">
      <c r="A70" s="79"/>
      <c r="B70" s="79"/>
      <c r="C70" s="79"/>
      <c r="D70" s="79"/>
      <c r="E70" s="79"/>
      <c r="F70" s="79"/>
      <c r="G70" s="79"/>
      <c r="H70" s="79"/>
      <c r="I70" s="79"/>
    </row>
    <row r="71" spans="1:9" hidden="1">
      <c r="A71" s="79"/>
      <c r="B71" s="79"/>
      <c r="C71" s="79"/>
      <c r="D71" s="79"/>
      <c r="E71" s="79"/>
      <c r="F71" s="79"/>
      <c r="G71" s="79"/>
      <c r="H71" s="79"/>
      <c r="I71" s="79"/>
    </row>
    <row r="72" spans="1:9" hidden="1">
      <c r="A72" s="79"/>
      <c r="B72" s="79"/>
      <c r="C72" s="79"/>
      <c r="D72" s="79"/>
      <c r="E72" s="79"/>
      <c r="F72" s="79"/>
      <c r="G72" s="79"/>
      <c r="H72" s="79"/>
      <c r="I72" s="79"/>
    </row>
    <row r="73" spans="1:9" hidden="1">
      <c r="A73" s="79"/>
      <c r="B73" s="79"/>
      <c r="C73" s="79"/>
      <c r="D73" s="79"/>
      <c r="E73" s="79"/>
      <c r="F73" s="79"/>
      <c r="G73" s="79"/>
      <c r="H73" s="79"/>
      <c r="I73" s="79"/>
    </row>
    <row r="74" spans="1:9" hidden="1">
      <c r="A74" s="79"/>
      <c r="B74" s="79"/>
      <c r="C74" s="79"/>
      <c r="D74" s="79"/>
      <c r="E74" s="79"/>
      <c r="F74" s="79"/>
      <c r="G74" s="79"/>
      <c r="H74" s="79"/>
      <c r="I74" s="79"/>
    </row>
    <row r="75" spans="1:9" hidden="1">
      <c r="A75" s="79"/>
      <c r="B75" s="79"/>
      <c r="C75" s="79"/>
      <c r="D75" s="79"/>
      <c r="E75" s="79"/>
      <c r="F75" s="79"/>
      <c r="G75" s="79"/>
      <c r="H75" s="79"/>
      <c r="I75" s="79"/>
    </row>
    <row r="76" spans="1:9" hidden="1">
      <c r="A76" s="79"/>
      <c r="B76" s="79"/>
      <c r="C76" s="79"/>
      <c r="D76" s="79"/>
      <c r="E76" s="79"/>
      <c r="F76" s="79"/>
      <c r="G76" s="79"/>
      <c r="H76" s="79"/>
      <c r="I76" s="79"/>
    </row>
    <row r="77" spans="1:9" hidden="1">
      <c r="A77" s="79"/>
      <c r="B77" s="79"/>
      <c r="C77" s="79"/>
      <c r="D77" s="79"/>
      <c r="E77" s="79"/>
      <c r="F77" s="79"/>
      <c r="G77" s="79"/>
      <c r="H77" s="79"/>
      <c r="I77" s="79"/>
    </row>
    <row r="78" spans="1:9" hidden="1">
      <c r="A78" s="79"/>
      <c r="B78" s="79"/>
      <c r="C78" s="79"/>
      <c r="D78" s="79"/>
      <c r="E78" s="79"/>
      <c r="F78" s="79"/>
      <c r="G78" s="79"/>
      <c r="H78" s="79"/>
      <c r="I78" s="79"/>
    </row>
    <row r="79" spans="1:9" hidden="1">
      <c r="A79" s="79"/>
      <c r="B79" s="79"/>
      <c r="C79" s="79"/>
      <c r="D79" s="79"/>
      <c r="E79" s="79"/>
      <c r="F79" s="79"/>
      <c r="G79" s="79"/>
      <c r="H79" s="79"/>
      <c r="I79" s="79"/>
    </row>
    <row r="80" spans="1:9" hidden="1">
      <c r="A80" s="79"/>
      <c r="B80" s="79"/>
      <c r="C80" s="79"/>
      <c r="D80" s="79"/>
      <c r="E80" s="79"/>
      <c r="F80" s="79"/>
      <c r="G80" s="79"/>
      <c r="H80" s="79"/>
      <c r="I80" s="79"/>
    </row>
    <row r="81" spans="1:9" hidden="1">
      <c r="A81" s="79"/>
      <c r="B81" s="79"/>
      <c r="C81" s="79"/>
      <c r="D81" s="79"/>
      <c r="E81" s="79"/>
      <c r="F81" s="79"/>
      <c r="G81" s="79"/>
      <c r="H81" s="79"/>
      <c r="I81" s="79"/>
    </row>
    <row r="82" spans="1:9" hidden="1">
      <c r="A82" s="79"/>
      <c r="B82" s="79"/>
      <c r="C82" s="79"/>
      <c r="D82" s="79"/>
      <c r="E82" s="79"/>
      <c r="F82" s="79"/>
      <c r="G82" s="79"/>
      <c r="H82" s="79"/>
      <c r="I82" s="79"/>
    </row>
    <row r="83" spans="1:9" hidden="1">
      <c r="A83" s="79"/>
      <c r="B83" s="79"/>
      <c r="C83" s="79"/>
      <c r="D83" s="79"/>
      <c r="E83" s="79"/>
      <c r="F83" s="79"/>
      <c r="G83" s="79"/>
      <c r="H83" s="79"/>
      <c r="I83" s="79"/>
    </row>
    <row r="84" spans="1:9" hidden="1">
      <c r="A84" s="79"/>
      <c r="B84" s="79"/>
      <c r="C84" s="79"/>
      <c r="D84" s="79"/>
      <c r="E84" s="79"/>
      <c r="F84" s="79"/>
      <c r="G84" s="79"/>
      <c r="H84" s="79"/>
      <c r="I84" s="79"/>
    </row>
    <row r="85" spans="1:9" hidden="1">
      <c r="A85" s="79"/>
      <c r="B85" s="79"/>
      <c r="C85" s="79"/>
      <c r="D85" s="79"/>
      <c r="E85" s="79"/>
      <c r="F85" s="79"/>
      <c r="G85" s="79"/>
      <c r="H85" s="79"/>
      <c r="I85" s="79"/>
    </row>
    <row r="86" spans="1:9" hidden="1">
      <c r="A86" s="79"/>
      <c r="B86" s="79"/>
      <c r="C86" s="79"/>
      <c r="D86" s="79"/>
      <c r="E86" s="79"/>
      <c r="F86" s="79"/>
      <c r="G86" s="79"/>
      <c r="H86" s="79"/>
      <c r="I86" s="79"/>
    </row>
    <row r="87" spans="1:9" hidden="1">
      <c r="A87" s="79"/>
      <c r="B87" s="79"/>
      <c r="C87" s="79"/>
      <c r="D87" s="79"/>
      <c r="E87" s="79"/>
      <c r="F87" s="79"/>
      <c r="G87" s="79"/>
      <c r="H87" s="79"/>
      <c r="I87" s="79"/>
    </row>
    <row r="88" spans="1:9" hidden="1">
      <c r="A88" s="79"/>
      <c r="B88" s="79"/>
      <c r="C88" s="79"/>
      <c r="D88" s="79"/>
      <c r="E88" s="79"/>
      <c r="F88" s="79"/>
      <c r="G88" s="79"/>
      <c r="H88" s="79"/>
      <c r="I88" s="79"/>
    </row>
    <row r="89" spans="1:9" hidden="1">
      <c r="A89" s="79"/>
      <c r="B89" s="79"/>
      <c r="C89" s="79"/>
      <c r="D89" s="79"/>
      <c r="E89" s="79"/>
      <c r="F89" s="79"/>
      <c r="G89" s="79"/>
      <c r="H89" s="79"/>
      <c r="I89" s="79"/>
    </row>
    <row r="90" spans="1:9" hidden="1">
      <c r="A90" s="79"/>
      <c r="B90" s="79"/>
      <c r="C90" s="79"/>
      <c r="D90" s="79"/>
      <c r="E90" s="79"/>
      <c r="F90" s="79"/>
      <c r="G90" s="79"/>
      <c r="H90" s="79"/>
      <c r="I90" s="79"/>
    </row>
    <row r="91" spans="1:9" hidden="1">
      <c r="A91" s="79"/>
      <c r="B91" s="79"/>
      <c r="C91" s="79"/>
      <c r="D91" s="79"/>
      <c r="E91" s="79"/>
      <c r="F91" s="79"/>
      <c r="G91" s="79"/>
      <c r="H91" s="79"/>
      <c r="I91" s="79"/>
    </row>
    <row r="92" spans="1:9" hidden="1">
      <c r="A92" s="79"/>
      <c r="B92" s="79"/>
      <c r="C92" s="79"/>
      <c r="D92" s="79"/>
      <c r="E92" s="79"/>
      <c r="F92" s="79"/>
      <c r="G92" s="79"/>
      <c r="H92" s="79"/>
      <c r="I92" s="79"/>
    </row>
    <row r="93" spans="1:9" hidden="1">
      <c r="A93" s="79"/>
      <c r="B93" s="79"/>
      <c r="C93" s="79"/>
      <c r="D93" s="79"/>
      <c r="E93" s="79"/>
      <c r="F93" s="79"/>
      <c r="G93" s="79"/>
      <c r="H93" s="79"/>
      <c r="I93" s="79"/>
    </row>
    <row r="94" spans="1:9" hidden="1">
      <c r="A94" s="79"/>
      <c r="B94" s="79"/>
      <c r="C94" s="79"/>
      <c r="D94" s="79"/>
      <c r="E94" s="79"/>
      <c r="F94" s="79"/>
      <c r="G94" s="79"/>
      <c r="H94" s="79"/>
      <c r="I94" s="79"/>
    </row>
    <row r="95" spans="1:9" hidden="1">
      <c r="A95" s="79"/>
      <c r="B95" s="79"/>
      <c r="C95" s="79"/>
      <c r="D95" s="79"/>
      <c r="E95" s="79"/>
      <c r="F95" s="79"/>
      <c r="G95" s="79"/>
      <c r="H95" s="79"/>
      <c r="I95" s="79"/>
    </row>
    <row r="96" spans="1:9" hidden="1">
      <c r="A96" s="79"/>
      <c r="B96" s="79"/>
      <c r="C96" s="79"/>
      <c r="D96" s="79"/>
      <c r="E96" s="79"/>
      <c r="F96" s="79"/>
      <c r="G96" s="79"/>
      <c r="H96" s="79"/>
      <c r="I96" s="79"/>
    </row>
    <row r="97" spans="1:9" hidden="1">
      <c r="A97" s="79"/>
      <c r="B97" s="79"/>
      <c r="C97" s="79"/>
      <c r="D97" s="79"/>
      <c r="E97" s="79"/>
      <c r="F97" s="79"/>
      <c r="G97" s="79"/>
      <c r="H97" s="79"/>
      <c r="I97" s="79"/>
    </row>
    <row r="98" spans="1:9" hidden="1">
      <c r="A98" s="79"/>
      <c r="B98" s="79"/>
      <c r="C98" s="79"/>
      <c r="D98" s="79"/>
      <c r="E98" s="79"/>
      <c r="F98" s="79"/>
      <c r="G98" s="79"/>
      <c r="H98" s="79"/>
      <c r="I98" s="79"/>
    </row>
    <row r="99" spans="1:9" hidden="1">
      <c r="A99" s="79"/>
      <c r="B99" s="79"/>
      <c r="C99" s="79"/>
      <c r="D99" s="79"/>
      <c r="E99" s="79"/>
      <c r="F99" s="79"/>
      <c r="G99" s="79"/>
      <c r="H99" s="79"/>
      <c r="I99" s="79"/>
    </row>
    <row r="100" spans="1:9" hidden="1">
      <c r="A100" s="79"/>
      <c r="B100" s="79"/>
      <c r="C100" s="79"/>
      <c r="D100" s="79"/>
      <c r="E100" s="79"/>
      <c r="F100" s="79"/>
      <c r="G100" s="79"/>
      <c r="H100" s="79"/>
      <c r="I100" s="79"/>
    </row>
    <row r="101" spans="1:9" hidden="1">
      <c r="A101" s="79"/>
      <c r="B101" s="79"/>
      <c r="C101" s="79"/>
      <c r="D101" s="79"/>
      <c r="E101" s="79"/>
      <c r="F101" s="79"/>
      <c r="G101" s="79"/>
      <c r="H101" s="79"/>
      <c r="I101" s="79"/>
    </row>
    <row r="102" spans="1:9" hidden="1">
      <c r="A102" s="79"/>
      <c r="B102" s="79"/>
      <c r="C102" s="79"/>
      <c r="D102" s="79"/>
      <c r="E102" s="79"/>
      <c r="F102" s="79"/>
      <c r="G102" s="79"/>
      <c r="H102" s="79"/>
      <c r="I102" s="79"/>
    </row>
    <row r="103" spans="1:9" hidden="1">
      <c r="A103" s="79"/>
      <c r="B103" s="79"/>
      <c r="C103" s="79"/>
      <c r="D103" s="79"/>
      <c r="E103" s="79"/>
      <c r="F103" s="79"/>
      <c r="G103" s="79"/>
      <c r="H103" s="79"/>
      <c r="I103" s="79"/>
    </row>
    <row r="104" spans="1:9" hidden="1">
      <c r="A104" s="79"/>
      <c r="B104" s="79"/>
      <c r="C104" s="79"/>
      <c r="D104" s="79"/>
      <c r="E104" s="79"/>
      <c r="F104" s="79"/>
      <c r="G104" s="79"/>
      <c r="H104" s="79"/>
      <c r="I104" s="79"/>
    </row>
    <row r="105" spans="1:9" hidden="1">
      <c r="A105" s="79"/>
      <c r="B105" s="79"/>
      <c r="C105" s="79"/>
      <c r="D105" s="79"/>
      <c r="E105" s="79"/>
      <c r="F105" s="79"/>
      <c r="G105" s="79"/>
      <c r="H105" s="79"/>
      <c r="I105" s="79"/>
    </row>
    <row r="106" spans="1:9" hidden="1">
      <c r="A106" s="79"/>
      <c r="B106" s="79"/>
      <c r="C106" s="79"/>
      <c r="D106" s="79"/>
      <c r="E106" s="79"/>
      <c r="F106" s="79"/>
      <c r="G106" s="79"/>
      <c r="H106" s="79"/>
      <c r="I106" s="79"/>
    </row>
    <row r="107" spans="1:9" hidden="1">
      <c r="A107" s="79"/>
      <c r="B107" s="79"/>
      <c r="C107" s="79"/>
      <c r="D107" s="79"/>
      <c r="E107" s="79"/>
      <c r="F107" s="79"/>
      <c r="G107" s="79"/>
      <c r="H107" s="79"/>
      <c r="I107" s="79"/>
    </row>
    <row r="108" spans="1:9" hidden="1">
      <c r="A108" s="79"/>
      <c r="B108" s="79"/>
      <c r="C108" s="79"/>
      <c r="D108" s="79"/>
      <c r="E108" s="79"/>
      <c r="F108" s="79"/>
      <c r="G108" s="79"/>
      <c r="H108" s="79"/>
      <c r="I108" s="79"/>
    </row>
    <row r="109" spans="1:9" hidden="1">
      <c r="A109" s="79"/>
      <c r="B109" s="79"/>
      <c r="C109" s="79"/>
      <c r="D109" s="79"/>
      <c r="E109" s="79"/>
      <c r="F109" s="79"/>
      <c r="G109" s="79"/>
      <c r="H109" s="79"/>
      <c r="I109" s="79"/>
    </row>
    <row r="110" spans="1:9" hidden="1">
      <c r="A110" s="79"/>
      <c r="B110" s="79"/>
      <c r="C110" s="79"/>
      <c r="D110" s="79"/>
      <c r="E110" s="79"/>
      <c r="F110" s="79"/>
      <c r="G110" s="79"/>
      <c r="H110" s="79"/>
      <c r="I110" s="79"/>
    </row>
    <row r="111" spans="1:9" hidden="1">
      <c r="A111" s="79"/>
      <c r="B111" s="79"/>
      <c r="C111" s="79"/>
      <c r="D111" s="79"/>
      <c r="E111" s="79"/>
      <c r="F111" s="79"/>
      <c r="G111" s="79"/>
      <c r="H111" s="79"/>
      <c r="I111" s="79"/>
    </row>
    <row r="112" spans="1:9" hidden="1">
      <c r="A112" s="79"/>
      <c r="B112" s="79"/>
      <c r="C112" s="79"/>
      <c r="D112" s="79"/>
      <c r="E112" s="79"/>
      <c r="F112" s="79"/>
      <c r="G112" s="79"/>
      <c r="H112" s="79"/>
      <c r="I112" s="79"/>
    </row>
    <row r="113" spans="1:9" hidden="1">
      <c r="A113" s="79"/>
      <c r="B113" s="79"/>
      <c r="C113" s="79"/>
      <c r="D113" s="79"/>
      <c r="E113" s="79"/>
      <c r="F113" s="79"/>
      <c r="G113" s="79"/>
      <c r="H113" s="79"/>
      <c r="I113" s="79"/>
    </row>
    <row r="114" spans="1:9" hidden="1">
      <c r="A114" s="79"/>
      <c r="B114" s="79"/>
      <c r="C114" s="79"/>
      <c r="D114" s="79"/>
      <c r="E114" s="79"/>
      <c r="F114" s="79"/>
      <c r="G114" s="79"/>
      <c r="H114" s="79"/>
      <c r="I114" s="79"/>
    </row>
    <row r="115" spans="1:9" hidden="1">
      <c r="A115" s="79"/>
      <c r="B115" s="79"/>
      <c r="C115" s="79"/>
      <c r="D115" s="79"/>
      <c r="E115" s="79"/>
      <c r="F115" s="79"/>
      <c r="G115" s="79"/>
      <c r="H115" s="79"/>
      <c r="I115" s="79"/>
    </row>
    <row r="116" spans="1:9" hidden="1">
      <c r="A116" s="79"/>
      <c r="B116" s="79"/>
      <c r="C116" s="79"/>
      <c r="D116" s="79"/>
      <c r="E116" s="79"/>
      <c r="F116" s="79"/>
      <c r="G116" s="79"/>
      <c r="H116" s="79"/>
      <c r="I116" s="79"/>
    </row>
    <row r="117" spans="1:9" hidden="1">
      <c r="A117" s="79"/>
      <c r="B117" s="79"/>
      <c r="C117" s="79"/>
      <c r="D117" s="79"/>
      <c r="E117" s="79"/>
      <c r="F117" s="79"/>
      <c r="G117" s="79"/>
      <c r="H117" s="79"/>
      <c r="I117" s="79"/>
    </row>
    <row r="118" spans="1:9" hidden="1">
      <c r="A118" s="79"/>
      <c r="B118" s="79"/>
      <c r="C118" s="79"/>
      <c r="D118" s="79"/>
      <c r="E118" s="79"/>
      <c r="F118" s="79"/>
      <c r="G118" s="79"/>
      <c r="H118" s="79"/>
      <c r="I118" s="79"/>
    </row>
    <row r="119" spans="1:9" hidden="1">
      <c r="A119" s="79"/>
      <c r="B119" s="79"/>
      <c r="C119" s="79"/>
      <c r="D119" s="79"/>
      <c r="E119" s="79"/>
      <c r="F119" s="79"/>
      <c r="G119" s="79"/>
      <c r="H119" s="79"/>
      <c r="I119" s="79"/>
    </row>
    <row r="120" spans="1:9" hidden="1">
      <c r="A120" s="79"/>
      <c r="B120" s="79"/>
      <c r="C120" s="79"/>
      <c r="D120" s="79"/>
      <c r="E120" s="79"/>
      <c r="F120" s="79"/>
      <c r="G120" s="79"/>
      <c r="H120" s="79"/>
      <c r="I120" s="79"/>
    </row>
    <row r="121" spans="1:9" hidden="1">
      <c r="A121" s="79"/>
      <c r="B121" s="79"/>
      <c r="C121" s="79"/>
      <c r="D121" s="79"/>
      <c r="E121" s="79"/>
      <c r="F121" s="79"/>
      <c r="G121" s="79"/>
      <c r="H121" s="79"/>
      <c r="I121" s="79"/>
    </row>
    <row r="122" spans="1:9" hidden="1">
      <c r="A122" s="79"/>
      <c r="B122" s="79"/>
      <c r="C122" s="79"/>
      <c r="D122" s="79"/>
      <c r="E122" s="79"/>
      <c r="F122" s="79"/>
      <c r="G122" s="79"/>
      <c r="H122" s="79"/>
      <c r="I122" s="79"/>
    </row>
    <row r="123" spans="1:9" hidden="1">
      <c r="A123" s="79"/>
      <c r="B123" s="79"/>
      <c r="C123" s="79"/>
      <c r="D123" s="79"/>
      <c r="E123" s="79"/>
      <c r="F123" s="79"/>
      <c r="G123" s="79"/>
      <c r="H123" s="79"/>
      <c r="I123" s="79"/>
    </row>
    <row r="124" spans="1:9" hidden="1">
      <c r="A124" s="79"/>
      <c r="B124" s="79"/>
      <c r="C124" s="79"/>
      <c r="D124" s="79"/>
      <c r="E124" s="79"/>
      <c r="F124" s="79"/>
      <c r="G124" s="79"/>
      <c r="H124" s="79"/>
      <c r="I124" s="79"/>
    </row>
    <row r="125" spans="1:9" hidden="1">
      <c r="A125" s="79"/>
      <c r="B125" s="79"/>
      <c r="C125" s="79"/>
      <c r="D125" s="79"/>
      <c r="E125" s="79"/>
      <c r="F125" s="79"/>
      <c r="G125" s="79"/>
      <c r="H125" s="79"/>
      <c r="I125" s="79"/>
    </row>
    <row r="126" spans="1:9" hidden="1">
      <c r="A126" s="79"/>
      <c r="B126" s="79"/>
      <c r="C126" s="79"/>
      <c r="D126" s="79"/>
      <c r="E126" s="79"/>
      <c r="F126" s="79"/>
      <c r="G126" s="79"/>
      <c r="H126" s="79"/>
      <c r="I126" s="79"/>
    </row>
    <row r="127" spans="1:9" hidden="1">
      <c r="A127" s="79"/>
      <c r="B127" s="79"/>
      <c r="C127" s="79"/>
      <c r="D127" s="79"/>
      <c r="E127" s="79"/>
      <c r="F127" s="79"/>
      <c r="G127" s="79"/>
      <c r="H127" s="79"/>
      <c r="I127" s="79"/>
    </row>
    <row r="128" spans="1:9" hidden="1">
      <c r="A128" s="79"/>
      <c r="B128" s="79"/>
      <c r="C128" s="79"/>
      <c r="D128" s="79"/>
      <c r="E128" s="79"/>
      <c r="F128" s="79"/>
      <c r="G128" s="79"/>
      <c r="H128" s="79"/>
      <c r="I128" s="79"/>
    </row>
    <row r="129" spans="1:9" hidden="1">
      <c r="A129" s="79"/>
      <c r="B129" s="79"/>
      <c r="C129" s="79"/>
      <c r="D129" s="79"/>
      <c r="E129" s="79"/>
      <c r="F129" s="79"/>
      <c r="G129" s="79"/>
      <c r="H129" s="79"/>
      <c r="I129" s="79"/>
    </row>
    <row r="130" spans="1:9" hidden="1">
      <c r="A130" s="79"/>
      <c r="B130" s="79"/>
      <c r="C130" s="79"/>
      <c r="D130" s="79"/>
      <c r="E130" s="79"/>
      <c r="F130" s="79"/>
      <c r="G130" s="79"/>
      <c r="H130" s="79"/>
      <c r="I130" s="79"/>
    </row>
    <row r="131" spans="1:9" hidden="1">
      <c r="A131" s="79"/>
      <c r="B131" s="79"/>
      <c r="C131" s="79"/>
      <c r="D131" s="79"/>
      <c r="E131" s="79"/>
      <c r="F131" s="79"/>
      <c r="G131" s="79"/>
      <c r="H131" s="79"/>
      <c r="I131" s="79"/>
    </row>
    <row r="132" spans="1:9" hidden="1">
      <c r="A132" s="79"/>
      <c r="B132" s="79"/>
      <c r="C132" s="79"/>
      <c r="D132" s="79"/>
      <c r="E132" s="79"/>
      <c r="F132" s="79"/>
      <c r="G132" s="79"/>
      <c r="H132" s="79"/>
      <c r="I132" s="79"/>
    </row>
    <row r="133" spans="1:9" hidden="1">
      <c r="A133" s="79"/>
      <c r="B133" s="79"/>
      <c r="C133" s="79"/>
      <c r="D133" s="79"/>
      <c r="E133" s="79"/>
      <c r="F133" s="79"/>
      <c r="G133" s="79"/>
      <c r="H133" s="79"/>
      <c r="I133" s="79"/>
    </row>
    <row r="134" spans="1:9" hidden="1">
      <c r="A134" s="79"/>
      <c r="B134" s="79"/>
      <c r="C134" s="79"/>
      <c r="D134" s="79"/>
      <c r="E134" s="79"/>
      <c r="F134" s="79"/>
      <c r="G134" s="79"/>
      <c r="H134" s="79"/>
      <c r="I134" s="79"/>
    </row>
    <row r="135" spans="1:9" hidden="1">
      <c r="A135" s="79"/>
      <c r="B135" s="79"/>
      <c r="C135" s="79"/>
      <c r="D135" s="79"/>
      <c r="E135" s="79"/>
      <c r="F135" s="79"/>
      <c r="G135" s="79"/>
      <c r="H135" s="79"/>
      <c r="I135" s="79"/>
    </row>
    <row r="136" spans="1:9" hidden="1">
      <c r="A136" s="79"/>
      <c r="B136" s="79"/>
      <c r="C136" s="79"/>
      <c r="D136" s="79"/>
      <c r="E136" s="79"/>
      <c r="F136" s="79"/>
      <c r="G136" s="79"/>
      <c r="H136" s="79"/>
      <c r="I136" s="79"/>
    </row>
    <row r="137" spans="1:9" hidden="1">
      <c r="A137" s="79"/>
      <c r="B137" s="79"/>
      <c r="C137" s="79"/>
      <c r="D137" s="79"/>
      <c r="E137" s="79"/>
      <c r="F137" s="79"/>
      <c r="G137" s="79"/>
      <c r="H137" s="79"/>
      <c r="I137" s="79"/>
    </row>
    <row r="138" spans="1:9" hidden="1">
      <c r="A138" s="79"/>
      <c r="B138" s="79"/>
      <c r="C138" s="79"/>
      <c r="D138" s="79"/>
      <c r="E138" s="79"/>
      <c r="F138" s="79"/>
      <c r="G138" s="79"/>
      <c r="H138" s="79"/>
      <c r="I138" s="79"/>
    </row>
    <row r="139" spans="1:9" hidden="1">
      <c r="A139" s="79"/>
      <c r="B139" s="79"/>
      <c r="C139" s="79"/>
      <c r="D139" s="79"/>
      <c r="E139" s="79"/>
      <c r="F139" s="79"/>
      <c r="G139" s="79"/>
      <c r="H139" s="79"/>
      <c r="I139" s="79"/>
    </row>
    <row r="140" spans="1:9" hidden="1">
      <c r="A140" s="79"/>
      <c r="B140" s="79"/>
      <c r="C140" s="79"/>
      <c r="D140" s="79"/>
      <c r="E140" s="79"/>
      <c r="F140" s="79"/>
      <c r="G140" s="79"/>
      <c r="H140" s="79"/>
      <c r="I140" s="79"/>
    </row>
    <row r="141" spans="1:9" hidden="1">
      <c r="A141" s="79"/>
      <c r="B141" s="79"/>
      <c r="C141" s="79"/>
      <c r="D141" s="79"/>
      <c r="E141" s="79"/>
      <c r="F141" s="79"/>
      <c r="G141" s="79"/>
      <c r="H141" s="79"/>
      <c r="I141" s="79"/>
    </row>
    <row r="142" spans="1:9" hidden="1">
      <c r="A142" s="79"/>
      <c r="B142" s="79"/>
      <c r="C142" s="79"/>
      <c r="D142" s="79"/>
      <c r="E142" s="79"/>
      <c r="F142" s="79"/>
      <c r="G142" s="79"/>
      <c r="H142" s="79"/>
      <c r="I142" s="79"/>
    </row>
    <row r="143" spans="1:9" hidden="1">
      <c r="A143" s="79"/>
      <c r="B143" s="79"/>
      <c r="C143" s="79"/>
      <c r="D143" s="79"/>
      <c r="E143" s="79"/>
      <c r="F143" s="79"/>
      <c r="G143" s="79"/>
      <c r="H143" s="79"/>
      <c r="I143" s="79"/>
    </row>
    <row r="144" spans="1:9" hidden="1">
      <c r="A144" s="79"/>
      <c r="B144" s="79"/>
      <c r="C144" s="79"/>
      <c r="D144" s="79"/>
      <c r="E144" s="79"/>
      <c r="F144" s="79"/>
      <c r="G144" s="79"/>
      <c r="H144" s="79"/>
      <c r="I144" s="79"/>
    </row>
    <row r="145" spans="1:9" hidden="1">
      <c r="A145" s="79"/>
      <c r="B145" s="79"/>
      <c r="C145" s="79"/>
      <c r="D145" s="79"/>
      <c r="E145" s="79"/>
      <c r="F145" s="79"/>
      <c r="G145" s="79"/>
      <c r="H145" s="79"/>
      <c r="I145" s="79"/>
    </row>
    <row r="146" spans="1:9" hidden="1">
      <c r="A146" s="79"/>
      <c r="B146" s="79"/>
      <c r="C146" s="79"/>
      <c r="D146" s="79"/>
      <c r="E146" s="79"/>
      <c r="F146" s="79"/>
      <c r="G146" s="79"/>
      <c r="H146" s="79"/>
      <c r="I146" s="79"/>
    </row>
    <row r="147" spans="1:9" hidden="1">
      <c r="A147" s="79"/>
      <c r="B147" s="79"/>
      <c r="C147" s="79"/>
      <c r="D147" s="79"/>
      <c r="E147" s="79"/>
      <c r="F147" s="79"/>
      <c r="G147" s="79"/>
      <c r="H147" s="79"/>
      <c r="I147" s="79"/>
    </row>
    <row r="148" spans="1:9">
      <c r="A148" s="78"/>
      <c r="B148" s="78"/>
      <c r="C148" s="78"/>
      <c r="D148" s="78"/>
      <c r="E148" s="78"/>
      <c r="F148" s="78"/>
      <c r="G148" s="78"/>
      <c r="H148" s="78"/>
      <c r="I148" s="78"/>
    </row>
    <row r="149" spans="1:9">
      <c r="A149" s="78"/>
      <c r="B149" s="78"/>
      <c r="C149" s="78"/>
      <c r="D149" s="78"/>
      <c r="E149" s="78"/>
      <c r="F149" s="78"/>
      <c r="G149" s="78"/>
      <c r="H149" s="78"/>
      <c r="I149" s="78"/>
    </row>
    <row r="150" spans="1:9">
      <c r="A150" s="78"/>
      <c r="B150" s="78"/>
      <c r="C150" s="78"/>
      <c r="D150" s="78"/>
      <c r="E150" s="78"/>
      <c r="F150" s="78"/>
      <c r="G150" s="78"/>
      <c r="H150" s="78"/>
      <c r="I150" s="78"/>
    </row>
    <row r="151" spans="1:9">
      <c r="A151" s="78"/>
      <c r="B151" s="78"/>
      <c r="C151" s="78"/>
      <c r="D151" s="78"/>
      <c r="E151" s="78"/>
      <c r="F151" s="78"/>
      <c r="G151" s="78"/>
      <c r="H151" s="78"/>
      <c r="I151" s="78"/>
    </row>
    <row r="152" spans="1:9">
      <c r="A152" s="78"/>
      <c r="B152" s="78"/>
      <c r="C152" s="78"/>
      <c r="D152" s="78"/>
      <c r="E152" s="78"/>
      <c r="F152" s="78"/>
      <c r="G152" s="78"/>
      <c r="H152" s="78"/>
      <c r="I152" s="78"/>
    </row>
    <row r="153" spans="1:9">
      <c r="A153" s="78"/>
      <c r="B153" s="78"/>
      <c r="C153" s="78"/>
      <c r="D153" s="78"/>
      <c r="E153" s="78"/>
      <c r="F153" s="78"/>
      <c r="G153" s="78"/>
      <c r="H153" s="78"/>
      <c r="I153" s="78"/>
    </row>
    <row r="154" spans="1:9">
      <c r="A154" s="78"/>
      <c r="B154" s="78"/>
      <c r="C154" s="78"/>
      <c r="D154" s="78"/>
      <c r="E154" s="78"/>
      <c r="F154" s="78"/>
      <c r="G154" s="78"/>
      <c r="H154" s="78"/>
      <c r="I154" s="78"/>
    </row>
    <row r="155" spans="1:9">
      <c r="A155" s="78"/>
      <c r="B155" s="78"/>
      <c r="C155" s="78"/>
      <c r="D155" s="78"/>
      <c r="E155" s="78"/>
      <c r="F155" s="78"/>
      <c r="G155" s="78"/>
      <c r="H155" s="78"/>
      <c r="I155" s="78"/>
    </row>
  </sheetData>
  <sheetProtection password="C797" sheet="1" objects="1" scenarios="1"/>
  <mergeCells count="3">
    <mergeCell ref="D8:D9"/>
    <mergeCell ref="F8:F9"/>
    <mergeCell ref="H8:H9"/>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42"/>
  <sheetViews>
    <sheetView topLeftCell="A19" zoomScale="75" zoomScaleNormal="75" workbookViewId="0">
      <selection activeCell="J18" sqref="J18"/>
    </sheetView>
  </sheetViews>
  <sheetFormatPr defaultColWidth="0" defaultRowHeight="12.75" customHeight="1" zeroHeight="1"/>
  <cols>
    <col min="1" max="1" width="8" style="1078" customWidth="1"/>
    <col min="2" max="2" width="45.6640625" style="1078" customWidth="1"/>
    <col min="3" max="3" width="4.109375" style="1078" customWidth="1"/>
    <col min="4" max="4" width="10.5546875" style="1078" customWidth="1"/>
    <col min="5" max="5" width="15.5546875" style="1078" customWidth="1"/>
    <col min="6" max="6" width="12.6640625" style="1078" customWidth="1"/>
    <col min="7" max="7" width="8.5546875" style="1078" bestFit="1" customWidth="1"/>
    <col min="8" max="8" width="15" style="1078" customWidth="1"/>
    <col min="9" max="9" width="8.33203125" style="1078" customWidth="1"/>
    <col min="10" max="10" width="15.6640625" style="1078" customWidth="1"/>
    <col min="11" max="11" width="10.33203125" style="1078" customWidth="1"/>
    <col min="12" max="16384" width="0" style="1078" hidden="1"/>
  </cols>
  <sheetData>
    <row r="1" spans="1:11" ht="4.5" customHeight="1" thickBot="1">
      <c r="A1" s="78"/>
      <c r="B1" s="78"/>
      <c r="C1" s="78"/>
      <c r="D1" s="78"/>
      <c r="E1" s="78"/>
      <c r="F1" s="78"/>
      <c r="G1" s="78"/>
      <c r="H1" s="78"/>
      <c r="I1" s="78"/>
      <c r="J1" s="78"/>
      <c r="K1" s="78"/>
    </row>
    <row r="2" spans="1:11" ht="16.2" thickBot="1">
      <c r="A2" s="102" t="s">
        <v>637</v>
      </c>
      <c r="B2" s="78"/>
      <c r="C2" s="78"/>
      <c r="D2" s="78"/>
      <c r="E2" s="1028" t="s">
        <v>166</v>
      </c>
      <c r="F2" s="78"/>
      <c r="G2" s="1028"/>
      <c r="H2" s="1080" t="str">
        <f>+'1 Summary'!G2</f>
        <v/>
      </c>
      <c r="I2" s="1118"/>
      <c r="J2" s="1119"/>
      <c r="K2" s="1120"/>
    </row>
    <row r="3" spans="1:11" ht="16.2" thickBot="1">
      <c r="A3" s="102" t="s">
        <v>871</v>
      </c>
      <c r="B3" s="78"/>
      <c r="C3" s="78"/>
      <c r="D3" s="78"/>
      <c r="E3" s="1028" t="s">
        <v>165</v>
      </c>
      <c r="F3" s="78"/>
      <c r="G3" s="1121"/>
      <c r="H3" s="1082">
        <f>+'1 Summary'!G3</f>
        <v>0</v>
      </c>
      <c r="I3" s="923"/>
      <c r="J3" s="1111"/>
      <c r="K3" s="1122"/>
    </row>
    <row r="4" spans="1:11" ht="15.6">
      <c r="A4" s="403"/>
      <c r="B4" s="78"/>
      <c r="C4" s="78"/>
      <c r="D4" s="78"/>
      <c r="E4" s="78"/>
      <c r="F4" s="1028"/>
      <c r="G4" s="1028"/>
      <c r="H4" s="1084"/>
      <c r="I4" s="1084"/>
      <c r="J4" s="1085"/>
      <c r="K4" s="1123"/>
    </row>
    <row r="5" spans="1:11" ht="15.6">
      <c r="A5" s="403"/>
      <c r="B5" s="78"/>
      <c r="C5" s="78"/>
      <c r="D5" s="78"/>
      <c r="E5" s="78"/>
      <c r="F5" s="1028"/>
      <c r="G5" s="1028"/>
      <c r="H5" s="1084"/>
      <c r="I5" s="1084"/>
      <c r="J5" s="1085"/>
      <c r="K5" s="1124"/>
    </row>
    <row r="6" spans="1:11" ht="15.6">
      <c r="A6" s="78"/>
      <c r="B6" s="78"/>
      <c r="C6" s="78"/>
      <c r="D6" s="78"/>
      <c r="E6" s="78"/>
      <c r="F6" s="78"/>
      <c r="G6" s="78"/>
      <c r="H6" s="78"/>
      <c r="I6" s="78"/>
      <c r="J6" s="1085"/>
      <c r="K6" s="1123"/>
    </row>
    <row r="7" spans="1:11" ht="15.6">
      <c r="A7" s="102">
        <v>12.1</v>
      </c>
      <c r="B7" s="642" t="s">
        <v>2503</v>
      </c>
      <c r="C7" s="642"/>
      <c r="D7" s="642"/>
      <c r="E7" s="642"/>
      <c r="F7" s="78"/>
      <c r="G7" s="78"/>
      <c r="H7" s="78"/>
      <c r="I7" s="314" t="s">
        <v>973</v>
      </c>
      <c r="J7" s="1110">
        <f>H25+H26</f>
        <v>0</v>
      </c>
      <c r="K7" s="1123">
        <f>A7</f>
        <v>12.1</v>
      </c>
    </row>
    <row r="8" spans="1:11" ht="15.6">
      <c r="A8" s="102"/>
      <c r="B8" s="642"/>
      <c r="C8" s="642"/>
      <c r="D8" s="642"/>
      <c r="E8" s="642"/>
      <c r="F8" s="78"/>
      <c r="G8" s="78"/>
      <c r="H8" s="78"/>
      <c r="I8" s="78"/>
      <c r="J8" s="1085"/>
      <c r="K8" s="1123"/>
    </row>
    <row r="9" spans="1:11" ht="15.6">
      <c r="A9" s="102">
        <v>12.2</v>
      </c>
      <c r="B9" s="86" t="s">
        <v>1316</v>
      </c>
      <c r="C9" s="642"/>
      <c r="D9" s="642"/>
      <c r="E9" s="642"/>
      <c r="F9" s="78"/>
      <c r="G9" s="78"/>
      <c r="H9" s="78"/>
      <c r="I9" s="314" t="s">
        <v>477</v>
      </c>
      <c r="J9" s="1110">
        <f>ROUND(J7*800,0)</f>
        <v>0</v>
      </c>
      <c r="K9" s="1123">
        <f>A9</f>
        <v>12.2</v>
      </c>
    </row>
    <row r="10" spans="1:11" ht="15.6">
      <c r="A10" s="102"/>
      <c r="B10" s="642" t="s">
        <v>1809</v>
      </c>
      <c r="C10" s="642"/>
      <c r="D10" s="642"/>
      <c r="E10" s="78"/>
      <c r="F10" s="78"/>
      <c r="G10" s="78"/>
      <c r="H10" s="78"/>
      <c r="I10" s="78"/>
      <c r="J10" s="78"/>
      <c r="K10" s="78"/>
    </row>
    <row r="11" spans="1:11" ht="15.6">
      <c r="A11" s="102"/>
      <c r="B11" s="642"/>
      <c r="C11" s="642"/>
      <c r="D11" s="642"/>
      <c r="E11" s="78"/>
      <c r="F11" s="78"/>
      <c r="G11" s="78"/>
      <c r="H11" s="78"/>
      <c r="I11" s="78"/>
      <c r="J11" s="78"/>
      <c r="K11" s="78"/>
    </row>
    <row r="12" spans="1:11" ht="15.6">
      <c r="A12" s="102" t="s">
        <v>1317</v>
      </c>
      <c r="B12" s="642" t="s">
        <v>1155</v>
      </c>
      <c r="C12" s="642"/>
      <c r="D12" s="642"/>
      <c r="E12" s="78"/>
      <c r="F12" s="78"/>
      <c r="G12" s="78"/>
      <c r="H12" s="78"/>
      <c r="I12" s="78"/>
      <c r="J12" s="1050">
        <f>IF($H$3=0,0,VLOOKUP($H$3,Tables!$A$5:$Z$8,15,FALSE))</f>
        <v>0</v>
      </c>
      <c r="K12" s="1123" t="str">
        <f>A12</f>
        <v>12.3.1</v>
      </c>
    </row>
    <row r="13" spans="1:11" ht="15.6">
      <c r="A13" s="102"/>
      <c r="B13" s="642"/>
      <c r="C13" s="642"/>
      <c r="D13" s="642"/>
      <c r="E13" s="78"/>
      <c r="F13" s="78"/>
      <c r="G13" s="78"/>
      <c r="H13" s="78"/>
      <c r="I13" s="78"/>
      <c r="J13" s="78"/>
      <c r="K13" s="78"/>
    </row>
    <row r="14" spans="1:11" ht="15.6">
      <c r="A14" s="102" t="s">
        <v>2269</v>
      </c>
      <c r="B14" s="86" t="s">
        <v>1315</v>
      </c>
      <c r="C14" s="642"/>
      <c r="D14" s="642"/>
      <c r="E14" s="78"/>
      <c r="F14" s="78"/>
      <c r="G14" s="78"/>
      <c r="H14" s="78"/>
      <c r="I14" s="78"/>
      <c r="J14" s="969">
        <f>ROUND(IF(J12=0,0,J9*(J12-1)),0)</f>
        <v>0</v>
      </c>
      <c r="K14" s="1123" t="str">
        <f>A14</f>
        <v>12.3.2</v>
      </c>
    </row>
    <row r="15" spans="1:11" ht="15.6">
      <c r="A15" s="102"/>
      <c r="B15" s="642" t="s">
        <v>1810</v>
      </c>
      <c r="C15" s="642"/>
      <c r="D15" s="642"/>
      <c r="E15" s="78"/>
      <c r="F15" s="78"/>
      <c r="G15" s="78"/>
      <c r="H15" s="78"/>
      <c r="I15" s="78"/>
      <c r="J15" s="78"/>
      <c r="K15" s="78"/>
    </row>
    <row r="16" spans="1:11" ht="15.6">
      <c r="A16" s="102"/>
      <c r="B16" s="642"/>
      <c r="C16" s="642"/>
      <c r="D16" s="642"/>
      <c r="E16" s="78"/>
      <c r="F16" s="78"/>
      <c r="G16" s="78"/>
      <c r="H16" s="78"/>
      <c r="I16" s="78"/>
      <c r="J16" s="78"/>
      <c r="K16" s="78"/>
    </row>
    <row r="17" spans="1:11" ht="15.6">
      <c r="A17" s="102">
        <v>12.4</v>
      </c>
      <c r="B17" s="86" t="s">
        <v>1550</v>
      </c>
      <c r="C17" s="642"/>
      <c r="D17" s="642"/>
      <c r="E17" s="78"/>
      <c r="F17" s="78"/>
      <c r="G17" s="78"/>
      <c r="H17" s="78"/>
      <c r="I17" s="78"/>
      <c r="J17" s="1504">
        <f>ROUND(J9+J14,0)</f>
        <v>0</v>
      </c>
      <c r="K17" s="1123">
        <v>12.4</v>
      </c>
    </row>
    <row r="18" spans="1:11" ht="15.6">
      <c r="A18" s="102"/>
      <c r="B18" s="402" t="s">
        <v>1076</v>
      </c>
      <c r="C18" s="642"/>
      <c r="D18" s="642"/>
      <c r="E18" s="78"/>
      <c r="F18" s="78"/>
      <c r="G18" s="78"/>
      <c r="H18" s="78"/>
      <c r="I18" s="78"/>
      <c r="J18" s="1126"/>
      <c r="K18" s="1123"/>
    </row>
    <row r="19" spans="1:11" ht="15.6">
      <c r="A19" s="102"/>
      <c r="B19" s="402"/>
      <c r="C19" s="642"/>
      <c r="D19" s="642"/>
      <c r="E19" s="78"/>
      <c r="F19" s="78"/>
      <c r="G19" s="78"/>
      <c r="H19" s="78"/>
      <c r="I19" s="78"/>
      <c r="J19" s="1126"/>
      <c r="K19" s="1123"/>
    </row>
    <row r="20" spans="1:11" ht="15.6">
      <c r="A20" s="102"/>
      <c r="B20" s="642"/>
      <c r="C20" s="642"/>
      <c r="D20" s="642"/>
      <c r="E20" s="78"/>
      <c r="F20" s="78"/>
      <c r="G20" s="78"/>
      <c r="H20" s="78"/>
      <c r="I20" s="78"/>
      <c r="J20" s="78"/>
      <c r="K20" s="78"/>
    </row>
    <row r="21" spans="1:11" ht="15.6">
      <c r="A21" s="102"/>
      <c r="B21" s="86" t="s">
        <v>2064</v>
      </c>
      <c r="C21" s="642"/>
      <c r="D21" s="642"/>
      <c r="E21" s="78"/>
      <c r="F21" s="78"/>
      <c r="G21" s="78"/>
      <c r="H21" s="78"/>
      <c r="I21" s="78"/>
      <c r="J21" s="78"/>
      <c r="K21" s="78"/>
    </row>
    <row r="22" spans="1:11" ht="12.75" customHeight="1">
      <c r="A22" s="102"/>
      <c r="B22" s="86"/>
      <c r="C22" s="642"/>
      <c r="D22" s="78"/>
      <c r="E22" s="2379" t="s">
        <v>2624</v>
      </c>
      <c r="F22" s="78"/>
      <c r="G22" s="78"/>
      <c r="H22" s="2379" t="s">
        <v>2625</v>
      </c>
      <c r="I22" s="78"/>
      <c r="J22" s="78"/>
      <c r="K22" s="78"/>
    </row>
    <row r="23" spans="1:11" ht="15.6">
      <c r="A23" s="102"/>
      <c r="B23" s="86"/>
      <c r="C23" s="642"/>
      <c r="D23" s="78"/>
      <c r="E23" s="2379"/>
      <c r="F23" s="78"/>
      <c r="G23" s="78"/>
      <c r="H23" s="2379"/>
      <c r="I23" s="78"/>
      <c r="J23" s="78"/>
      <c r="K23" s="78"/>
    </row>
    <row r="24" spans="1:11" ht="15.6">
      <c r="A24" s="102"/>
      <c r="B24" s="86" t="s">
        <v>1664</v>
      </c>
      <c r="C24" s="642"/>
      <c r="D24" s="78"/>
      <c r="E24" s="2358"/>
      <c r="F24" s="78"/>
      <c r="G24" s="78"/>
      <c r="H24" s="2358"/>
      <c r="I24" s="78"/>
      <c r="J24" s="78"/>
      <c r="K24" s="78"/>
    </row>
    <row r="25" spans="1:11" ht="15.6">
      <c r="A25" s="1123" t="s">
        <v>164</v>
      </c>
      <c r="B25" s="642" t="s">
        <v>2065</v>
      </c>
      <c r="C25" s="642"/>
      <c r="D25" s="78"/>
      <c r="E25" s="1127"/>
      <c r="F25" s="78"/>
      <c r="G25" s="314" t="s">
        <v>1329</v>
      </c>
      <c r="H25" s="1127"/>
      <c r="I25" s="78"/>
      <c r="J25" s="78"/>
      <c r="K25" s="78"/>
    </row>
    <row r="26" spans="1:11" ht="15.6">
      <c r="A26" s="1123" t="s">
        <v>1882</v>
      </c>
      <c r="B26" s="642" t="s">
        <v>2068</v>
      </c>
      <c r="C26" s="642"/>
      <c r="D26" s="78"/>
      <c r="E26" s="1127"/>
      <c r="F26" s="78"/>
      <c r="G26" s="314" t="s">
        <v>1330</v>
      </c>
      <c r="H26" s="1127"/>
      <c r="I26" s="78"/>
      <c r="J26" s="78"/>
      <c r="K26" s="78"/>
    </row>
    <row r="27" spans="1:11" ht="15.6">
      <c r="A27" s="1123"/>
      <c r="B27" s="86" t="s">
        <v>273</v>
      </c>
      <c r="C27" s="642"/>
      <c r="D27" s="78"/>
      <c r="E27" s="1127"/>
      <c r="F27" s="78"/>
      <c r="G27" s="314"/>
      <c r="H27" s="1127"/>
      <c r="I27" s="78"/>
      <c r="J27" s="78"/>
      <c r="K27" s="78"/>
    </row>
    <row r="28" spans="1:11" ht="15.6">
      <c r="A28" s="1123" t="s">
        <v>1883</v>
      </c>
      <c r="B28" s="642" t="s">
        <v>2066</v>
      </c>
      <c r="C28" s="642"/>
      <c r="D28" s="78"/>
      <c r="E28" s="1127"/>
      <c r="F28" s="78"/>
      <c r="G28" s="314" t="s">
        <v>1331</v>
      </c>
      <c r="H28" s="1127"/>
      <c r="I28" s="78"/>
      <c r="J28" s="78"/>
      <c r="K28" s="78"/>
    </row>
    <row r="29" spans="1:11" ht="15.6">
      <c r="A29" s="1123" t="s">
        <v>1132</v>
      </c>
      <c r="B29" s="642" t="s">
        <v>2224</v>
      </c>
      <c r="C29" s="642"/>
      <c r="D29" s="78"/>
      <c r="E29" s="1127"/>
      <c r="F29" s="78"/>
      <c r="G29" s="314" t="s">
        <v>1332</v>
      </c>
      <c r="H29" s="1127"/>
      <c r="I29" s="78"/>
      <c r="J29" s="78"/>
      <c r="K29" s="78"/>
    </row>
    <row r="30" spans="1:11" ht="15.6">
      <c r="A30" s="1123" t="s">
        <v>1133</v>
      </c>
      <c r="B30" s="642" t="s">
        <v>1919</v>
      </c>
      <c r="C30" s="642"/>
      <c r="D30" s="78"/>
      <c r="E30" s="1127"/>
      <c r="F30" s="78"/>
      <c r="G30" s="314" t="s">
        <v>1333</v>
      </c>
      <c r="H30" s="1127"/>
      <c r="I30" s="78"/>
      <c r="J30" s="78"/>
      <c r="K30" s="78"/>
    </row>
    <row r="31" spans="1:11" ht="15.6">
      <c r="A31" s="1123" t="s">
        <v>963</v>
      </c>
      <c r="B31" s="642" t="s">
        <v>2067</v>
      </c>
      <c r="C31" s="642"/>
      <c r="D31" s="78"/>
      <c r="E31" s="1127"/>
      <c r="F31" s="78"/>
      <c r="G31" s="314" t="s">
        <v>1334</v>
      </c>
      <c r="H31" s="1127"/>
      <c r="I31" s="78"/>
      <c r="J31" s="78"/>
      <c r="K31" s="78"/>
    </row>
    <row r="32" spans="1:11" ht="15.6">
      <c r="A32" s="1123"/>
      <c r="B32" s="642" t="s">
        <v>2069</v>
      </c>
      <c r="C32" s="642"/>
      <c r="D32" s="78"/>
      <c r="E32" s="1128"/>
      <c r="F32" s="78"/>
      <c r="G32" s="78"/>
      <c r="H32" s="1129"/>
      <c r="I32" s="78"/>
      <c r="J32" s="78"/>
      <c r="K32" s="78"/>
    </row>
    <row r="33" spans="1:11" ht="15.6">
      <c r="A33" s="1123" t="s">
        <v>964</v>
      </c>
      <c r="B33" s="1130"/>
      <c r="C33" s="642"/>
      <c r="D33" s="78"/>
      <c r="E33" s="1127"/>
      <c r="F33" s="78"/>
      <c r="G33" s="314" t="s">
        <v>1335</v>
      </c>
      <c r="H33" s="1127"/>
      <c r="I33" s="78"/>
      <c r="J33" s="78"/>
      <c r="K33" s="78"/>
    </row>
    <row r="34" spans="1:11" ht="15.6">
      <c r="A34" s="1123" t="s">
        <v>965</v>
      </c>
      <c r="B34" s="1130"/>
      <c r="C34" s="642"/>
      <c r="D34" s="78"/>
      <c r="E34" s="1127"/>
      <c r="F34" s="78"/>
      <c r="G34" s="314" t="s">
        <v>1336</v>
      </c>
      <c r="H34" s="1127"/>
      <c r="I34" s="78"/>
      <c r="J34" s="78"/>
      <c r="K34" s="78"/>
    </row>
    <row r="35" spans="1:11" ht="15.6">
      <c r="A35" s="102"/>
      <c r="B35" s="642"/>
      <c r="C35" s="642"/>
      <c r="D35" s="78"/>
      <c r="E35" s="1129"/>
      <c r="F35" s="78"/>
      <c r="G35" s="78"/>
      <c r="H35" s="1129"/>
      <c r="I35" s="78"/>
      <c r="J35" s="78"/>
      <c r="K35" s="78"/>
    </row>
    <row r="36" spans="1:11" ht="15.6">
      <c r="A36" s="102"/>
      <c r="B36" s="86" t="s">
        <v>906</v>
      </c>
      <c r="C36" s="642"/>
      <c r="D36" s="78"/>
      <c r="E36" s="1131">
        <f>SUM(E25:E34)</f>
        <v>0</v>
      </c>
      <c r="F36" s="78"/>
      <c r="G36" s="78"/>
      <c r="H36" s="1131">
        <f>SUM(H25:H34)</f>
        <v>0</v>
      </c>
      <c r="I36" s="78"/>
      <c r="J36" s="78"/>
      <c r="K36" s="78"/>
    </row>
    <row r="37" spans="1:11" ht="15.6">
      <c r="A37" s="102"/>
      <c r="B37" s="642"/>
      <c r="C37" s="642"/>
      <c r="D37" s="642"/>
      <c r="E37" s="78"/>
      <c r="F37" s="78"/>
      <c r="G37" s="78"/>
      <c r="H37" s="78"/>
      <c r="I37" s="78"/>
      <c r="J37" s="78"/>
      <c r="K37" s="78"/>
    </row>
    <row r="38" spans="1:11" ht="15.6">
      <c r="A38" s="102"/>
      <c r="B38" s="642"/>
      <c r="C38" s="642"/>
      <c r="D38" s="642"/>
      <c r="E38" s="78"/>
      <c r="F38" s="78"/>
      <c r="G38" s="78"/>
      <c r="H38" s="78"/>
      <c r="I38" s="78"/>
      <c r="J38" s="78"/>
      <c r="K38" s="78"/>
    </row>
    <row r="39" spans="1:11" ht="15.6">
      <c r="A39" s="102"/>
      <c r="B39" s="642"/>
      <c r="C39" s="642"/>
      <c r="D39" s="642"/>
      <c r="E39" s="78"/>
      <c r="F39" s="78"/>
      <c r="G39" s="78"/>
      <c r="H39" s="78"/>
      <c r="I39" s="78"/>
      <c r="J39" s="78"/>
      <c r="K39" s="78"/>
    </row>
    <row r="40" spans="1:11" ht="15.6">
      <c r="A40" s="102"/>
      <c r="B40" s="642"/>
      <c r="C40" s="642"/>
      <c r="D40" s="642"/>
      <c r="E40" s="78"/>
      <c r="F40" s="78"/>
      <c r="G40" s="78"/>
      <c r="H40" s="78"/>
      <c r="I40" s="78"/>
      <c r="J40" s="78"/>
      <c r="K40" s="78"/>
    </row>
    <row r="41" spans="1:11" ht="15.6">
      <c r="A41" s="102"/>
      <c r="B41" s="642"/>
      <c r="C41" s="642"/>
      <c r="D41" s="642"/>
      <c r="E41" s="78"/>
      <c r="F41" s="78"/>
      <c r="G41" s="78"/>
      <c r="H41" s="78"/>
      <c r="I41" s="78"/>
      <c r="J41" s="78"/>
      <c r="K41" s="78"/>
    </row>
    <row r="42" spans="1:11" ht="15.6">
      <c r="A42" s="102"/>
      <c r="B42" s="642"/>
      <c r="C42" s="642"/>
      <c r="D42" s="642"/>
      <c r="E42" s="78"/>
      <c r="F42" s="78"/>
      <c r="G42" s="78"/>
      <c r="H42" s="78"/>
      <c r="I42" s="78"/>
      <c r="J42" s="78"/>
      <c r="K42" s="78"/>
    </row>
  </sheetData>
  <sheetProtection password="C797" sheet="1" objects="1" scenarios="1"/>
  <protectedRanges>
    <protectedRange sqref="B33:B34" name="Range5"/>
    <protectedRange sqref="H33:H34" name="Range4"/>
    <protectedRange sqref="E33:E34" name="Range3"/>
    <protectedRange sqref="H25:H31" name="Range2"/>
    <protectedRange sqref="E25:E31" name="Range1"/>
  </protectedRanges>
  <mergeCells count="2">
    <mergeCell ref="H22:H24"/>
    <mergeCell ref="E22:E24"/>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71"/>
  <sheetViews>
    <sheetView topLeftCell="A40" zoomScale="75" zoomScaleNormal="75" workbookViewId="0">
      <selection activeCell="H48" sqref="H48"/>
    </sheetView>
  </sheetViews>
  <sheetFormatPr defaultColWidth="0" defaultRowHeight="15" zeroHeight="1"/>
  <cols>
    <col min="1" max="1" width="8.33203125" style="1078" customWidth="1"/>
    <col min="2" max="2" width="1.5546875" style="1078" customWidth="1"/>
    <col min="3" max="3" width="9.109375" style="1078" customWidth="1"/>
    <col min="4" max="4" width="43.6640625" style="1078" customWidth="1"/>
    <col min="5" max="5" width="5.6640625" style="1078" customWidth="1"/>
    <col min="6" max="6" width="16.6640625" style="1078" customWidth="1"/>
    <col min="7" max="7" width="12.44140625" style="1078" customWidth="1"/>
    <col min="8" max="8" width="13" style="1078" customWidth="1"/>
    <col min="9" max="9" width="3.109375" style="1078" customWidth="1"/>
    <col min="10" max="10" width="6.6640625" style="1078" customWidth="1"/>
    <col min="11" max="11" width="1.33203125" style="1078" customWidth="1"/>
    <col min="12" max="16384" width="0" style="1078" hidden="1"/>
  </cols>
  <sheetData>
    <row r="1" spans="1:11" ht="6.75" customHeight="1" thickBot="1">
      <c r="A1" s="78"/>
      <c r="B1" s="78"/>
      <c r="C1" s="78"/>
      <c r="D1" s="78"/>
      <c r="E1" s="78"/>
      <c r="F1" s="78"/>
      <c r="G1" s="78"/>
      <c r="H1" s="78"/>
      <c r="I1" s="78"/>
      <c r="J1" s="403"/>
      <c r="K1" s="78"/>
    </row>
    <row r="2" spans="1:11" ht="16.2" thickBot="1">
      <c r="A2" s="28" t="s">
        <v>637</v>
      </c>
      <c r="B2" s="78"/>
      <c r="C2" s="78"/>
      <c r="D2" s="78"/>
      <c r="E2" s="1028" t="s">
        <v>166</v>
      </c>
      <c r="F2" s="78"/>
      <c r="G2" s="1023" t="str">
        <f>'1 Summary'!G2</f>
        <v/>
      </c>
      <c r="H2" s="1030"/>
      <c r="I2" s="1030"/>
      <c r="J2" s="1505"/>
      <c r="K2" s="78"/>
    </row>
    <row r="3" spans="1:11" ht="16.2" thickBot="1">
      <c r="A3" s="28" t="s">
        <v>95</v>
      </c>
      <c r="B3" s="78"/>
      <c r="C3" s="78"/>
      <c r="D3" s="78"/>
      <c r="E3" s="1028" t="s">
        <v>165</v>
      </c>
      <c r="F3" s="78"/>
      <c r="G3" s="1082">
        <f>'1 Summary'!G3</f>
        <v>0</v>
      </c>
      <c r="H3" s="78"/>
      <c r="I3" s="78"/>
      <c r="J3" s="1506"/>
      <c r="K3" s="78"/>
    </row>
    <row r="4" spans="1:11" ht="15.6">
      <c r="A4" s="78"/>
      <c r="B4" s="28"/>
      <c r="C4" s="78"/>
      <c r="D4" s="78"/>
      <c r="E4" s="78"/>
      <c r="F4" s="1507"/>
      <c r="G4" s="78"/>
      <c r="H4" s="78"/>
      <c r="I4" s="78"/>
      <c r="J4" s="1506"/>
      <c r="K4" s="78"/>
    </row>
    <row r="5" spans="1:11" ht="15.6">
      <c r="A5" s="102"/>
      <c r="B5" s="78"/>
      <c r="C5" s="78"/>
      <c r="D5" s="78"/>
      <c r="E5" s="78"/>
      <c r="F5" s="961"/>
      <c r="G5" s="78"/>
      <c r="H5" s="1508"/>
      <c r="I5" s="1508"/>
      <c r="J5" s="102"/>
      <c r="K5" s="78"/>
    </row>
    <row r="6" spans="1:11" ht="15.6">
      <c r="A6" s="102">
        <v>13.1</v>
      </c>
      <c r="B6" s="28" t="s">
        <v>2622</v>
      </c>
      <c r="C6" s="78"/>
      <c r="D6" s="78"/>
      <c r="E6" s="78"/>
      <c r="F6" s="1370"/>
      <c r="G6" s="1153" t="s">
        <v>1337</v>
      </c>
      <c r="H6" s="1041">
        <f>IF($G$3=0,0,VLOOKUP($G$3,Tables!$A$5:$Z$8,21,FALSE))</f>
        <v>0</v>
      </c>
      <c r="I6" s="1076"/>
      <c r="J6" s="102">
        <f>+A6</f>
        <v>13.1</v>
      </c>
      <c r="K6" s="78"/>
    </row>
    <row r="7" spans="1:11" ht="15.6">
      <c r="A7" s="102"/>
      <c r="B7" s="78"/>
      <c r="C7" s="78" t="s">
        <v>2504</v>
      </c>
      <c r="D7" s="78"/>
      <c r="E7" s="78"/>
      <c r="F7" s="78"/>
      <c r="G7" s="78"/>
      <c r="H7" s="1239"/>
      <c r="I7" s="1239"/>
      <c r="J7" s="102"/>
      <c r="K7" s="78"/>
    </row>
    <row r="8" spans="1:11" ht="15.6">
      <c r="A8" s="102"/>
      <c r="B8" s="78"/>
      <c r="C8" s="78"/>
      <c r="D8" s="78"/>
      <c r="E8" s="78"/>
      <c r="F8" s="78"/>
      <c r="G8" s="1509"/>
      <c r="H8" s="1240"/>
      <c r="I8" s="1240"/>
      <c r="J8" s="102"/>
      <c r="K8" s="78"/>
    </row>
    <row r="9" spans="1:11" ht="15.6">
      <c r="A9" s="102">
        <v>13.2</v>
      </c>
      <c r="B9" s="28" t="s">
        <v>1344</v>
      </c>
      <c r="C9" s="78"/>
      <c r="D9" s="78"/>
      <c r="E9" s="78"/>
      <c r="F9" s="78"/>
      <c r="G9" s="78"/>
      <c r="H9" s="1240"/>
      <c r="I9" s="1240"/>
      <c r="J9" s="102"/>
      <c r="K9" s="78"/>
    </row>
    <row r="10" spans="1:11" ht="15.6">
      <c r="A10" s="102"/>
      <c r="B10" s="78"/>
      <c r="C10" s="78"/>
      <c r="D10" s="78"/>
      <c r="E10" s="78"/>
      <c r="F10" s="78"/>
      <c r="G10" s="78"/>
      <c r="H10" s="1240"/>
      <c r="I10" s="1240"/>
      <c r="J10" s="102"/>
      <c r="K10" s="78"/>
    </row>
    <row r="11" spans="1:11" ht="15.6">
      <c r="A11" s="102" t="s">
        <v>1056</v>
      </c>
      <c r="B11" s="2380" t="s">
        <v>234</v>
      </c>
      <c r="C11" s="2380"/>
      <c r="D11" s="2380"/>
      <c r="E11" s="2380"/>
      <c r="F11" s="78"/>
      <c r="G11" s="78"/>
      <c r="H11" s="1106">
        <f>'Sch 12 ConEd Summer'!E32+'Sch 12 ConEd Summer'!E33</f>
        <v>0</v>
      </c>
      <c r="I11" s="1240"/>
      <c r="J11" s="102" t="str">
        <f>A11</f>
        <v>13.2.1</v>
      </c>
      <c r="K11" s="78"/>
    </row>
    <row r="12" spans="1:11" ht="15.6">
      <c r="A12" s="102"/>
      <c r="B12" s="2380"/>
      <c r="C12" s="2380"/>
      <c r="D12" s="2380"/>
      <c r="E12" s="2380"/>
      <c r="F12" s="78"/>
      <c r="G12" s="78"/>
      <c r="H12" s="1240"/>
      <c r="I12" s="1240"/>
      <c r="J12" s="102"/>
      <c r="K12" s="78"/>
    </row>
    <row r="13" spans="1:11" ht="12.75" customHeight="1">
      <c r="A13" s="102" t="s">
        <v>1057</v>
      </c>
      <c r="B13" s="2380" t="s">
        <v>1931</v>
      </c>
      <c r="C13" s="2380"/>
      <c r="D13" s="2380"/>
      <c r="E13" s="2380"/>
      <c r="F13" s="78"/>
      <c r="G13" s="78"/>
      <c r="H13" s="1106">
        <f>+'Sch 12 ConEd Summer'!E19</f>
        <v>0</v>
      </c>
      <c r="I13" s="1239"/>
      <c r="J13" s="102" t="str">
        <f>A13</f>
        <v>13.2.2</v>
      </c>
      <c r="K13" s="78"/>
    </row>
    <row r="14" spans="1:11" ht="15.6">
      <c r="A14" s="102"/>
      <c r="B14" s="2380"/>
      <c r="C14" s="2380"/>
      <c r="D14" s="2380"/>
      <c r="E14" s="2380"/>
      <c r="F14" s="78"/>
      <c r="G14" s="78"/>
      <c r="H14" s="1240"/>
      <c r="I14" s="1240"/>
      <c r="J14" s="102"/>
      <c r="K14" s="78"/>
    </row>
    <row r="15" spans="1:11" ht="15.6">
      <c r="A15" s="102"/>
      <c r="B15" s="2380"/>
      <c r="C15" s="2380"/>
      <c r="D15" s="2380"/>
      <c r="E15" s="2380"/>
      <c r="F15" s="78"/>
      <c r="G15" s="78"/>
      <c r="H15" s="1240"/>
      <c r="I15" s="1240"/>
      <c r="J15" s="102"/>
      <c r="K15" s="78"/>
    </row>
    <row r="16" spans="1:11" ht="15.6">
      <c r="A16" s="102" t="s">
        <v>1058</v>
      </c>
      <c r="B16" s="2369" t="s">
        <v>1930</v>
      </c>
      <c r="C16" s="2369"/>
      <c r="D16" s="2369"/>
      <c r="E16" s="2369"/>
      <c r="F16" s="78"/>
      <c r="G16" s="78"/>
      <c r="H16" s="1106">
        <f>+'Sch 12 ConEd Summer'!E20+'Sch 12 ConEd Summer'!E21</f>
        <v>0</v>
      </c>
      <c r="I16" s="1239"/>
      <c r="J16" s="102" t="str">
        <f>A16</f>
        <v>13.2.3</v>
      </c>
      <c r="K16" s="78"/>
    </row>
    <row r="17" spans="1:11" ht="15.6">
      <c r="A17" s="102"/>
      <c r="B17" s="2369"/>
      <c r="C17" s="2369"/>
      <c r="D17" s="2369"/>
      <c r="E17" s="2369"/>
      <c r="F17" s="78"/>
      <c r="G17" s="78"/>
      <c r="H17" s="1240"/>
      <c r="I17" s="1240"/>
      <c r="J17" s="102"/>
      <c r="K17" s="78"/>
    </row>
    <row r="18" spans="1:11" ht="15.6">
      <c r="A18" s="102"/>
      <c r="B18" s="2369"/>
      <c r="C18" s="2369"/>
      <c r="D18" s="2369"/>
      <c r="E18" s="2369"/>
      <c r="F18" s="1107" t="s">
        <v>1226</v>
      </c>
      <c r="G18" s="78"/>
      <c r="H18" s="1240"/>
      <c r="I18" s="1240"/>
      <c r="J18" s="102"/>
      <c r="K18" s="78"/>
    </row>
    <row r="19" spans="1:11" ht="15.6">
      <c r="A19" s="102"/>
      <c r="B19" s="78"/>
      <c r="C19" s="78"/>
      <c r="D19" s="78"/>
      <c r="E19" s="78"/>
      <c r="F19" s="961"/>
      <c r="G19" s="78"/>
      <c r="H19" s="1240"/>
      <c r="I19" s="1240"/>
      <c r="J19" s="102"/>
      <c r="K19" s="78"/>
    </row>
    <row r="20" spans="1:11" ht="15.6">
      <c r="A20" s="102" t="s">
        <v>1932</v>
      </c>
      <c r="B20" s="78" t="s">
        <v>1911</v>
      </c>
      <c r="C20" s="78"/>
      <c r="D20" s="78"/>
      <c r="E20" s="78"/>
      <c r="F20" s="1510">
        <f>'GSN Benchmarks'!B244</f>
        <v>6503</v>
      </c>
      <c r="G20" s="314" t="s">
        <v>1338</v>
      </c>
      <c r="H20" s="1055">
        <f>ROUND((H11+H13+H16)*F20,0)</f>
        <v>0</v>
      </c>
      <c r="I20" s="1240"/>
      <c r="J20" s="102" t="str">
        <f>A20</f>
        <v>13.2.4</v>
      </c>
      <c r="K20" s="78"/>
    </row>
    <row r="21" spans="1:11" ht="15.6">
      <c r="A21" s="102"/>
      <c r="B21" s="78" t="s">
        <v>1912</v>
      </c>
      <c r="C21" s="78"/>
      <c r="D21" s="78"/>
      <c r="E21" s="78"/>
      <c r="F21" s="78"/>
      <c r="G21" s="1509"/>
      <c r="H21" s="1239"/>
      <c r="I21" s="1239"/>
      <c r="J21" s="102"/>
      <c r="K21" s="78"/>
    </row>
    <row r="22" spans="1:11" ht="15.6">
      <c r="A22" s="102"/>
      <c r="B22" s="78"/>
      <c r="C22" s="78"/>
      <c r="D22" s="78"/>
      <c r="E22" s="78"/>
      <c r="F22" s="78"/>
      <c r="G22" s="78"/>
      <c r="H22" s="1239"/>
      <c r="I22" s="1239"/>
      <c r="J22" s="102"/>
      <c r="K22" s="78"/>
    </row>
    <row r="23" spans="1:11" ht="15.6">
      <c r="A23" s="102">
        <v>13.3</v>
      </c>
      <c r="B23" s="28" t="s">
        <v>2648</v>
      </c>
      <c r="C23" s="28"/>
      <c r="D23" s="78"/>
      <c r="E23" s="78"/>
      <c r="F23" s="78"/>
      <c r="G23" s="78"/>
      <c r="H23" s="1239"/>
      <c r="I23" s="1239"/>
      <c r="J23" s="102"/>
      <c r="K23" s="78"/>
    </row>
    <row r="24" spans="1:11" ht="15.6">
      <c r="A24" s="102"/>
      <c r="B24" s="78"/>
      <c r="C24" s="78"/>
      <c r="D24" s="78"/>
      <c r="E24" s="78"/>
      <c r="F24" s="78"/>
      <c r="G24" s="78"/>
      <c r="H24" s="1239"/>
      <c r="I24" s="1239"/>
      <c r="J24" s="102"/>
      <c r="K24" s="78"/>
    </row>
    <row r="25" spans="1:11" ht="15.6">
      <c r="A25" s="102" t="s">
        <v>52</v>
      </c>
      <c r="B25" s="78" t="s">
        <v>1665</v>
      </c>
      <c r="C25" s="78"/>
      <c r="D25" s="78"/>
      <c r="E25" s="78"/>
      <c r="F25" s="199"/>
      <c r="G25" s="78"/>
      <c r="H25" s="1239"/>
      <c r="I25" s="1239"/>
      <c r="J25" s="102"/>
      <c r="K25" s="78"/>
    </row>
    <row r="26" spans="1:11" ht="15.6">
      <c r="A26" s="102"/>
      <c r="B26" s="78"/>
      <c r="C26" s="78"/>
      <c r="D26" s="78"/>
      <c r="E26" s="78"/>
      <c r="F26" s="199"/>
      <c r="G26" s="78"/>
      <c r="H26" s="1239"/>
      <c r="I26" s="1239"/>
      <c r="J26" s="102"/>
      <c r="K26" s="78"/>
    </row>
    <row r="27" spans="1:11" ht="15.6">
      <c r="A27" s="102" t="s">
        <v>53</v>
      </c>
      <c r="B27" s="1237" t="s">
        <v>1629</v>
      </c>
      <c r="C27" s="1238" t="s">
        <v>2505</v>
      </c>
      <c r="D27" s="78"/>
      <c r="E27" s="78"/>
      <c r="F27" s="199"/>
      <c r="G27" s="78"/>
      <c r="H27" s="1041">
        <f>IF($G$3=0,0,VLOOKUP($G$3,Tables!$A$5:$AN$8,22,FALSE))</f>
        <v>0</v>
      </c>
      <c r="I27" s="1239"/>
      <c r="J27" s="102" t="str">
        <f>A27:A28</f>
        <v>13.3.2</v>
      </c>
      <c r="K27" s="78"/>
    </row>
    <row r="28" spans="1:11" ht="15.6">
      <c r="A28" s="102"/>
      <c r="B28" s="1237"/>
      <c r="C28" s="1238"/>
      <c r="D28" s="78"/>
      <c r="E28" s="78"/>
      <c r="F28" s="199"/>
      <c r="G28" s="78"/>
      <c r="H28" s="1240"/>
      <c r="I28" s="1239"/>
      <c r="J28" s="102"/>
      <c r="K28" s="78"/>
    </row>
    <row r="29" spans="1:11" ht="15.6">
      <c r="A29" s="102" t="s">
        <v>54</v>
      </c>
      <c r="B29" s="1237"/>
      <c r="C29" s="1238" t="s">
        <v>2506</v>
      </c>
      <c r="D29" s="78"/>
      <c r="E29" s="78"/>
      <c r="F29" s="199"/>
      <c r="G29" s="78"/>
      <c r="H29" s="1041">
        <f>IF($G$3=0,0,VLOOKUP($G$3,Tables!$A$5:$AN$8,23,FALSE))</f>
        <v>0</v>
      </c>
      <c r="I29" s="1239"/>
      <c r="J29" s="102" t="str">
        <f>A29:A30</f>
        <v>13.3.3</v>
      </c>
      <c r="K29" s="78"/>
    </row>
    <row r="30" spans="1:11" ht="15.6">
      <c r="A30" s="102"/>
      <c r="B30" s="78"/>
      <c r="C30" s="1238"/>
      <c r="D30" s="78"/>
      <c r="E30" s="78"/>
      <c r="F30" s="78"/>
      <c r="G30" s="78"/>
      <c r="H30" s="1240"/>
      <c r="I30" s="1239"/>
      <c r="J30" s="102"/>
      <c r="K30" s="78"/>
    </row>
    <row r="31" spans="1:11" ht="15.6">
      <c r="A31" s="102" t="s">
        <v>1933</v>
      </c>
      <c r="B31" s="1237"/>
      <c r="C31" s="1238" t="s">
        <v>292</v>
      </c>
      <c r="D31" s="78"/>
      <c r="E31" s="78"/>
      <c r="F31" s="199"/>
      <c r="G31" s="78"/>
      <c r="H31" s="1511"/>
      <c r="I31" s="1239"/>
      <c r="J31" s="102" t="str">
        <f>A31:A32</f>
        <v>13.3.4</v>
      </c>
      <c r="K31" s="78"/>
    </row>
    <row r="32" spans="1:11" ht="15.6">
      <c r="A32" s="102"/>
      <c r="B32" s="78"/>
      <c r="C32" s="1238"/>
      <c r="D32" s="78"/>
      <c r="E32" s="78"/>
      <c r="F32" s="78"/>
      <c r="G32" s="78"/>
      <c r="H32" s="1240"/>
      <c r="I32" s="1239"/>
      <c r="J32" s="102"/>
      <c r="K32" s="78"/>
    </row>
    <row r="33" spans="1:11" ht="15.6">
      <c r="A33" s="102" t="s">
        <v>1934</v>
      </c>
      <c r="B33" s="1237"/>
      <c r="C33" s="1238" t="s">
        <v>634</v>
      </c>
      <c r="D33" s="78"/>
      <c r="E33" s="78"/>
      <c r="F33" s="199"/>
      <c r="G33" s="78"/>
      <c r="H33" s="1512">
        <f>IF(H31=0,0,MIN(H29,H31))</f>
        <v>0</v>
      </c>
      <c r="I33" s="1239"/>
      <c r="J33" s="102" t="str">
        <f>A33:A34</f>
        <v>13.3.5</v>
      </c>
      <c r="K33" s="78"/>
    </row>
    <row r="34" spans="1:11" ht="15.6">
      <c r="A34" s="102"/>
      <c r="B34" s="78"/>
      <c r="C34" s="78"/>
      <c r="D34" s="78"/>
      <c r="E34" s="78"/>
      <c r="F34" s="78"/>
      <c r="G34" s="78"/>
      <c r="H34" s="1240"/>
      <c r="I34" s="1239"/>
      <c r="J34" s="102"/>
      <c r="K34" s="78"/>
    </row>
    <row r="35" spans="1:11" ht="15.6">
      <c r="A35" s="102" t="s">
        <v>1935</v>
      </c>
      <c r="B35" s="78" t="s">
        <v>2507</v>
      </c>
      <c r="C35" s="78"/>
      <c r="D35" s="78"/>
      <c r="E35" s="78"/>
      <c r="F35" s="199"/>
      <c r="G35" s="78"/>
      <c r="H35" s="1041">
        <f>IF($G$3=0,0,VLOOKUP($G$3,Tables!$A$5:$Z$8,24,FALSE))</f>
        <v>0</v>
      </c>
      <c r="I35" s="1239"/>
      <c r="J35" s="102" t="str">
        <f>A35:A35</f>
        <v>13.3.6</v>
      </c>
      <c r="K35" s="78"/>
    </row>
    <row r="36" spans="1:11" ht="15.6">
      <c r="A36" s="102"/>
      <c r="B36" s="78"/>
      <c r="C36" s="78"/>
      <c r="D36" s="78"/>
      <c r="E36" s="78"/>
      <c r="F36" s="199"/>
      <c r="G36" s="78"/>
      <c r="H36" s="1076"/>
      <c r="I36" s="1239"/>
      <c r="J36" s="102"/>
      <c r="K36" s="78"/>
    </row>
    <row r="37" spans="1:11" ht="15.6">
      <c r="A37" s="102" t="s">
        <v>1936</v>
      </c>
      <c r="B37" s="78" t="s">
        <v>2650</v>
      </c>
      <c r="C37" s="78"/>
      <c r="D37" s="78"/>
      <c r="E37" s="78"/>
      <c r="F37" s="199"/>
      <c r="G37" s="78"/>
      <c r="H37" s="1041">
        <f>IF($G$3=0,0,VLOOKUP($G$3,Tables!$A$5:$AP$8,41,FALSE))</f>
        <v>0</v>
      </c>
      <c r="I37" s="1239"/>
      <c r="J37" s="102" t="str">
        <f>A37:A37</f>
        <v>13.3.7</v>
      </c>
      <c r="K37" s="78"/>
    </row>
    <row r="38" spans="1:11" ht="15.6">
      <c r="A38" s="102"/>
      <c r="B38" s="78" t="s">
        <v>2651</v>
      </c>
      <c r="C38" s="78"/>
      <c r="D38" s="78"/>
      <c r="E38" s="78"/>
      <c r="F38" s="78"/>
      <c r="G38" s="78"/>
      <c r="H38" s="1240"/>
      <c r="I38" s="1239"/>
      <c r="J38" s="102"/>
      <c r="K38" s="78"/>
    </row>
    <row r="39" spans="1:11" ht="15.6">
      <c r="A39" s="102"/>
      <c r="B39" s="78"/>
      <c r="C39" s="78"/>
      <c r="D39" s="78"/>
      <c r="E39" s="78"/>
      <c r="F39" s="78"/>
      <c r="G39" s="78"/>
      <c r="H39" s="1240"/>
      <c r="I39" s="1239"/>
      <c r="J39" s="102"/>
      <c r="K39" s="78"/>
    </row>
    <row r="40" spans="1:11" ht="15.6">
      <c r="A40" s="102" t="s">
        <v>1040</v>
      </c>
      <c r="B40" s="78" t="s">
        <v>272</v>
      </c>
      <c r="C40" s="78"/>
      <c r="D40" s="78"/>
      <c r="E40" s="78"/>
      <c r="F40" s="78"/>
      <c r="G40" s="78"/>
      <c r="H40" s="1055">
        <f>+H27+H33+H35+H37</f>
        <v>0</v>
      </c>
      <c r="I40" s="1239"/>
      <c r="J40" s="102" t="str">
        <f>A40:A69</f>
        <v>13.3.8</v>
      </c>
      <c r="K40" s="78"/>
    </row>
    <row r="41" spans="1:11" ht="15.6">
      <c r="A41" s="102"/>
      <c r="B41" s="403" t="s">
        <v>1216</v>
      </c>
      <c r="C41" s="78"/>
      <c r="D41" s="78"/>
      <c r="E41" s="78"/>
      <c r="F41" s="78"/>
      <c r="G41" s="78"/>
      <c r="H41" s="1239"/>
      <c r="I41" s="1239"/>
      <c r="J41" s="102"/>
      <c r="K41" s="78"/>
    </row>
    <row r="42" spans="1:11" ht="15.6">
      <c r="A42" s="102"/>
      <c r="B42" s="1047"/>
      <c r="C42" s="1047"/>
      <c r="D42" s="78"/>
      <c r="E42" s="78"/>
      <c r="F42" s="78"/>
      <c r="G42" s="78"/>
      <c r="H42" s="1239"/>
      <c r="I42" s="1239"/>
      <c r="J42" s="102"/>
      <c r="K42" s="78"/>
    </row>
    <row r="43" spans="1:11" ht="15.6">
      <c r="A43" s="102"/>
      <c r="B43" s="1047"/>
      <c r="C43" s="1047"/>
      <c r="D43" s="78"/>
      <c r="E43" s="78"/>
      <c r="F43" s="78"/>
      <c r="G43" s="78"/>
      <c r="H43" s="1239"/>
      <c r="I43" s="1239"/>
      <c r="J43" s="102"/>
      <c r="K43" s="78"/>
    </row>
    <row r="44" spans="1:11" ht="15.6">
      <c r="A44" s="102">
        <v>13.4</v>
      </c>
      <c r="B44" s="28" t="s">
        <v>2649</v>
      </c>
      <c r="C44" s="78"/>
      <c r="D44" s="78"/>
      <c r="E44" s="78"/>
      <c r="F44" s="78"/>
      <c r="G44" s="78"/>
      <c r="H44" s="1239"/>
      <c r="I44" s="1239"/>
      <c r="J44" s="102"/>
      <c r="K44" s="78"/>
    </row>
    <row r="45" spans="1:11" ht="15.6">
      <c r="A45" s="102"/>
      <c r="B45" s="78"/>
      <c r="C45" s="78"/>
      <c r="D45" s="78"/>
      <c r="E45" s="78"/>
      <c r="F45" s="78"/>
      <c r="G45" s="78"/>
      <c r="H45" s="1239"/>
      <c r="I45" s="1239"/>
      <c r="J45" s="102"/>
      <c r="K45" s="78"/>
    </row>
    <row r="46" spans="1:11" ht="15.6">
      <c r="A46" s="102" t="s">
        <v>1997</v>
      </c>
      <c r="B46" s="78" t="s">
        <v>2508</v>
      </c>
      <c r="C46" s="78"/>
      <c r="D46" s="78"/>
      <c r="E46" s="78"/>
      <c r="F46" s="78"/>
      <c r="G46" s="78"/>
      <c r="H46" s="1055">
        <f>IF($G$3=0,0,VLOOKUP($G$3,Tables!$A$5:$AN$8,34,FALSE))</f>
        <v>0</v>
      </c>
      <c r="I46" s="1239"/>
      <c r="J46" s="102" t="str">
        <f>A46</f>
        <v>13.4.1</v>
      </c>
      <c r="K46" s="78"/>
    </row>
    <row r="47" spans="1:11" ht="15.6">
      <c r="A47" s="102"/>
      <c r="B47" s="78"/>
      <c r="C47" s="78"/>
      <c r="D47" s="78"/>
      <c r="E47" s="78"/>
      <c r="F47" s="78"/>
      <c r="G47" s="78"/>
      <c r="H47" s="1239"/>
      <c r="I47" s="1239"/>
      <c r="J47" s="102"/>
      <c r="K47" s="78"/>
    </row>
    <row r="48" spans="1:11" ht="15.6">
      <c r="A48" s="102" t="s">
        <v>1998</v>
      </c>
      <c r="B48" s="1370"/>
      <c r="C48" s="1238" t="s">
        <v>2509</v>
      </c>
      <c r="D48" s="78"/>
      <c r="E48" s="199"/>
      <c r="F48" s="78"/>
      <c r="G48" s="1076"/>
      <c r="H48" s="1041">
        <f>IF($G$3=0,0,VLOOKUP($G$3,Tables!$A$5:$AN$8,36,FALSE))</f>
        <v>0</v>
      </c>
      <c r="I48" s="1239"/>
      <c r="J48" s="102" t="str">
        <f>A48</f>
        <v>13.4.2</v>
      </c>
      <c r="K48" s="78"/>
    </row>
    <row r="49" spans="1:11" ht="15.6">
      <c r="A49" s="102"/>
      <c r="B49" s="1370"/>
      <c r="C49" s="1238"/>
      <c r="D49" s="78"/>
      <c r="E49" s="199"/>
      <c r="F49" s="78"/>
      <c r="G49" s="1240"/>
      <c r="H49" s="1240"/>
      <c r="I49" s="1239"/>
      <c r="J49" s="102"/>
      <c r="K49" s="78"/>
    </row>
    <row r="50" spans="1:11" ht="15.6">
      <c r="A50" s="102" t="s">
        <v>1999</v>
      </c>
      <c r="B50" s="1370"/>
      <c r="C50" s="1238" t="s">
        <v>2510</v>
      </c>
      <c r="D50" s="78"/>
      <c r="E50" s="199"/>
      <c r="F50" s="78"/>
      <c r="G50" s="1076"/>
      <c r="H50" s="1041">
        <f>IF($G$3=0,0,VLOOKUP($G$3,Tables!$A$5:$AN8,35,FALSE))</f>
        <v>0</v>
      </c>
      <c r="I50" s="1239"/>
      <c r="J50" s="102" t="str">
        <f>A50</f>
        <v>13.4.3</v>
      </c>
      <c r="K50" s="78"/>
    </row>
    <row r="51" spans="1:11" ht="15.6">
      <c r="A51" s="102"/>
      <c r="B51" s="1370"/>
      <c r="C51" s="1238"/>
      <c r="D51" s="78"/>
      <c r="E51" s="78"/>
      <c r="F51" s="78"/>
      <c r="G51" s="1240"/>
      <c r="H51" s="1240"/>
      <c r="I51" s="1239"/>
      <c r="J51" s="102"/>
      <c r="K51" s="78"/>
    </row>
    <row r="52" spans="1:11" ht="15.6">
      <c r="A52" s="102" t="s">
        <v>2000</v>
      </c>
      <c r="B52" s="1370"/>
      <c r="C52" s="1238" t="s">
        <v>292</v>
      </c>
      <c r="D52" s="78"/>
      <c r="E52" s="199"/>
      <c r="F52" s="78"/>
      <c r="G52" s="1513"/>
      <c r="H52" s="1511"/>
      <c r="I52" s="1239"/>
      <c r="J52" s="102" t="str">
        <f>A52</f>
        <v>13.4.4</v>
      </c>
      <c r="K52" s="78"/>
    </row>
    <row r="53" spans="1:11" ht="15.6">
      <c r="A53" s="102"/>
      <c r="B53" s="1370"/>
      <c r="C53" s="1238"/>
      <c r="D53" s="78"/>
      <c r="E53" s="78"/>
      <c r="F53" s="78"/>
      <c r="G53" s="1240"/>
      <c r="H53" s="1240"/>
      <c r="I53" s="1239"/>
      <c r="J53" s="102"/>
      <c r="K53" s="78"/>
    </row>
    <row r="54" spans="1:11" ht="15.6">
      <c r="A54" s="102" t="s">
        <v>2001</v>
      </c>
      <c r="B54" s="1370"/>
      <c r="C54" s="1238" t="s">
        <v>634</v>
      </c>
      <c r="D54" s="78"/>
      <c r="E54" s="199"/>
      <c r="F54" s="78"/>
      <c r="G54" s="1513"/>
      <c r="H54" s="1041">
        <f>IF(H52=0,0,MIN(H50,H52))</f>
        <v>0</v>
      </c>
      <c r="I54" s="1239"/>
      <c r="J54" s="102" t="str">
        <f>A54</f>
        <v>13.4.5</v>
      </c>
      <c r="K54" s="78"/>
    </row>
    <row r="55" spans="1:11" ht="15.6">
      <c r="A55" s="102"/>
      <c r="B55" s="78"/>
      <c r="C55" s="78"/>
      <c r="D55" s="78"/>
      <c r="E55" s="78"/>
      <c r="F55" s="78"/>
      <c r="G55" s="199"/>
      <c r="H55" s="1239"/>
      <c r="I55" s="1239"/>
      <c r="J55" s="102"/>
      <c r="K55" s="78"/>
    </row>
    <row r="56" spans="1:11" ht="15.6">
      <c r="A56" s="102" t="s">
        <v>2002</v>
      </c>
      <c r="B56" s="78" t="s">
        <v>1996</v>
      </c>
      <c r="C56" s="78"/>
      <c r="D56" s="78"/>
      <c r="E56" s="78"/>
      <c r="F56" s="78"/>
      <c r="G56" s="199"/>
      <c r="H56" s="1241">
        <f>H54+H48+H46</f>
        <v>0</v>
      </c>
      <c r="I56" s="1239"/>
      <c r="J56" s="102" t="str">
        <f>A56</f>
        <v>13.4.6</v>
      </c>
      <c r="K56" s="78"/>
    </row>
    <row r="57" spans="1:11" ht="15.6">
      <c r="A57" s="102"/>
      <c r="B57" s="403" t="s">
        <v>2003</v>
      </c>
      <c r="C57" s="78"/>
      <c r="D57" s="78"/>
      <c r="E57" s="78"/>
      <c r="F57" s="78"/>
      <c r="G57" s="78"/>
      <c r="H57" s="1239"/>
      <c r="I57" s="1239"/>
      <c r="J57" s="102"/>
      <c r="K57" s="78"/>
    </row>
    <row r="58" spans="1:11" ht="15.6">
      <c r="A58" s="102"/>
      <c r="B58" s="78"/>
      <c r="C58" s="78"/>
      <c r="D58" s="78"/>
      <c r="E58" s="78"/>
      <c r="F58" s="78"/>
      <c r="G58" s="78"/>
      <c r="H58" s="1239"/>
      <c r="I58" s="1239"/>
      <c r="J58" s="102"/>
      <c r="K58" s="78"/>
    </row>
    <row r="59" spans="1:11" ht="15.6">
      <c r="A59" s="102">
        <v>13.5</v>
      </c>
      <c r="B59" s="28" t="s">
        <v>2004</v>
      </c>
      <c r="C59" s="78"/>
      <c r="D59" s="78"/>
      <c r="E59" s="78"/>
      <c r="F59" s="78"/>
      <c r="G59" s="78"/>
      <c r="H59" s="1514">
        <f>IF(G3=0,0,2000)</f>
        <v>0</v>
      </c>
      <c r="I59" s="1239"/>
      <c r="J59" s="102">
        <f>A59</f>
        <v>13.5</v>
      </c>
      <c r="K59" s="78"/>
    </row>
    <row r="60" spans="1:11" ht="15.6">
      <c r="A60" s="102"/>
      <c r="B60" s="78"/>
      <c r="C60" s="78"/>
      <c r="D60" s="78"/>
      <c r="E60" s="78"/>
      <c r="F60" s="78"/>
      <c r="G60" s="78"/>
      <c r="H60" s="1278"/>
      <c r="I60" s="1239"/>
      <c r="J60" s="102"/>
      <c r="K60" s="78"/>
    </row>
    <row r="61" spans="1:11" ht="15.6">
      <c r="A61" s="102">
        <v>13.6</v>
      </c>
      <c r="B61" s="28" t="s">
        <v>2511</v>
      </c>
      <c r="C61" s="78"/>
      <c r="D61" s="78"/>
      <c r="E61" s="78"/>
      <c r="F61" s="78"/>
      <c r="G61" s="78"/>
      <c r="H61" s="1055">
        <f>IF($G$3=0,0,VLOOKUP($G$3,Tables!$A$5:$AN$8,40,FALSE))</f>
        <v>0</v>
      </c>
      <c r="I61" s="1239"/>
      <c r="J61" s="102">
        <f>A61</f>
        <v>13.6</v>
      </c>
      <c r="K61" s="78"/>
    </row>
    <row r="62" spans="1:11" ht="15.6">
      <c r="A62" s="102"/>
      <c r="B62" s="78"/>
      <c r="C62" s="78"/>
      <c r="D62" s="78"/>
      <c r="E62" s="78"/>
      <c r="F62" s="78"/>
      <c r="G62" s="78"/>
      <c r="H62" s="1239"/>
      <c r="I62" s="1239"/>
      <c r="J62" s="102"/>
      <c r="K62" s="78"/>
    </row>
    <row r="63" spans="1:11" ht="15.6">
      <c r="A63" s="102">
        <v>13.7</v>
      </c>
      <c r="B63" s="28" t="s">
        <v>2390</v>
      </c>
      <c r="C63" s="78"/>
      <c r="D63" s="78"/>
      <c r="E63" s="78"/>
      <c r="F63" s="78"/>
      <c r="G63" s="78"/>
      <c r="H63" s="1055">
        <f>IF($G$3=0,0,VLOOKUP($G$3,Tables!$A$5:$AY$8,51,FALSE))</f>
        <v>0</v>
      </c>
      <c r="I63" s="1239"/>
      <c r="J63" s="102">
        <f>A63</f>
        <v>13.7</v>
      </c>
      <c r="K63" s="78"/>
    </row>
    <row r="64" spans="1:11" ht="15.6">
      <c r="A64" s="102"/>
      <c r="B64" s="78"/>
      <c r="C64" s="78"/>
      <c r="D64" s="78"/>
      <c r="E64" s="78"/>
      <c r="F64" s="78"/>
      <c r="G64" s="78"/>
      <c r="H64" s="1239"/>
      <c r="I64" s="1239"/>
      <c r="J64" s="102"/>
      <c r="K64" s="78"/>
    </row>
    <row r="65" spans="1:11" ht="15.6">
      <c r="A65" s="102">
        <v>13.8</v>
      </c>
      <c r="B65" s="28" t="s">
        <v>2179</v>
      </c>
      <c r="C65" s="78"/>
      <c r="D65" s="78"/>
      <c r="E65" s="78"/>
      <c r="F65" s="78"/>
      <c r="G65" s="78"/>
      <c r="H65" s="1515">
        <f>ROUND(H6+H20+H40+H56+H59+H61+H63,0)</f>
        <v>0</v>
      </c>
      <c r="I65" s="1516"/>
      <c r="J65" s="102">
        <f>A65</f>
        <v>13.8</v>
      </c>
      <c r="K65" s="78"/>
    </row>
    <row r="66" spans="1:11">
      <c r="A66" s="78"/>
      <c r="B66" s="403" t="s">
        <v>2389</v>
      </c>
      <c r="C66" s="1047"/>
      <c r="D66" s="78"/>
      <c r="E66" s="78"/>
      <c r="F66" s="78"/>
      <c r="G66" s="78"/>
      <c r="H66" s="78"/>
      <c r="I66" s="78"/>
      <c r="J66" s="403"/>
      <c r="K66" s="78"/>
    </row>
    <row r="67" spans="1:11">
      <c r="A67" s="78"/>
      <c r="B67" s="78"/>
      <c r="C67" s="78"/>
      <c r="D67" s="78"/>
      <c r="E67" s="78"/>
      <c r="F67" s="78"/>
      <c r="G67" s="78"/>
      <c r="H67" s="78"/>
      <c r="I67" s="78"/>
      <c r="J67" s="403"/>
      <c r="K67" s="78"/>
    </row>
    <row r="68" spans="1:11">
      <c r="A68" s="78"/>
      <c r="B68" s="78"/>
      <c r="C68" s="78"/>
      <c r="D68" s="78"/>
      <c r="E68" s="78"/>
      <c r="F68" s="78"/>
      <c r="G68" s="78"/>
      <c r="H68" s="78"/>
      <c r="I68" s="78"/>
      <c r="J68" s="403"/>
      <c r="K68" s="78"/>
    </row>
    <row r="69" spans="1:11" ht="15.6">
      <c r="A69" s="28" t="s">
        <v>1628</v>
      </c>
      <c r="B69" s="78"/>
      <c r="C69" s="2381" t="s">
        <v>2392</v>
      </c>
      <c r="D69" s="2381"/>
      <c r="E69" s="2381"/>
      <c r="F69" s="2381"/>
      <c r="G69" s="2381"/>
      <c r="H69" s="2381"/>
      <c r="I69" s="78"/>
      <c r="J69" s="403"/>
      <c r="K69" s="78"/>
    </row>
    <row r="70" spans="1:11" ht="40.5" customHeight="1">
      <c r="A70" s="28"/>
      <c r="B70" s="78"/>
      <c r="C70" s="2381"/>
      <c r="D70" s="2381"/>
      <c r="E70" s="2381"/>
      <c r="F70" s="2381"/>
      <c r="G70" s="2381"/>
      <c r="H70" s="2381"/>
      <c r="I70" s="78"/>
      <c r="J70" s="403"/>
      <c r="K70" s="78"/>
    </row>
    <row r="71" spans="1:11">
      <c r="A71" s="78"/>
      <c r="B71" s="78"/>
      <c r="C71" s="78"/>
      <c r="D71" s="78"/>
      <c r="E71" s="78"/>
      <c r="F71" s="78"/>
      <c r="G71" s="78"/>
      <c r="H71" s="78"/>
      <c r="I71" s="78"/>
      <c r="J71" s="403"/>
      <c r="K71" s="78"/>
    </row>
  </sheetData>
  <sheetProtection password="C797" sheet="1" objects="1" scenarios="1"/>
  <protectedRanges>
    <protectedRange sqref="H52" name="Range2"/>
    <protectedRange sqref="H31" name="Range1"/>
  </protectedRanges>
  <mergeCells count="4">
    <mergeCell ref="B11:E12"/>
    <mergeCell ref="C69:H70"/>
    <mergeCell ref="B16:E18"/>
    <mergeCell ref="B13:E15"/>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80"/>
  <sheetViews>
    <sheetView topLeftCell="A47" zoomScale="75" zoomScaleNormal="75" workbookViewId="0">
      <selection activeCell="J68" sqref="J68"/>
    </sheetView>
  </sheetViews>
  <sheetFormatPr defaultColWidth="0" defaultRowHeight="12.75" customHeight="1" zeroHeight="1"/>
  <cols>
    <col min="1" max="1" width="7.6640625" style="1078" customWidth="1"/>
    <col min="2" max="2" width="6.6640625" style="1078" customWidth="1"/>
    <col min="3" max="3" width="50.6640625" style="1078" customWidth="1"/>
    <col min="4" max="4" width="2.6640625" style="1078" customWidth="1"/>
    <col min="5" max="5" width="14.88671875" style="1078" customWidth="1"/>
    <col min="6" max="7" width="6.6640625" style="1078" customWidth="1"/>
    <col min="8" max="8" width="18" style="1078" bestFit="1" customWidth="1"/>
    <col min="9" max="9" width="6.6640625" style="1078" customWidth="1"/>
    <col min="10" max="10" width="15.44140625" style="1078" customWidth="1"/>
    <col min="11" max="11" width="1.6640625" style="1078" customWidth="1"/>
    <col min="12" max="12" width="7.6640625" style="1078" customWidth="1"/>
    <col min="13" max="13" width="2.6640625" style="1078" customWidth="1"/>
    <col min="14" max="16384" width="4.33203125" style="1078" hidden="1"/>
  </cols>
  <sheetData>
    <row r="1" spans="1:13" ht="6.75" customHeight="1">
      <c r="A1" s="78"/>
      <c r="B1" s="78"/>
      <c r="C1" s="78"/>
      <c r="D1" s="78"/>
      <c r="E1" s="78"/>
      <c r="F1" s="78"/>
      <c r="G1" s="78"/>
      <c r="H1" s="78"/>
      <c r="I1" s="78"/>
      <c r="J1" s="78"/>
      <c r="K1" s="78"/>
      <c r="L1" s="78"/>
      <c r="M1" s="78"/>
    </row>
    <row r="2" spans="1:13" ht="18" thickBot="1">
      <c r="A2" s="44" t="s">
        <v>638</v>
      </c>
      <c r="B2" s="102"/>
      <c r="C2" s="78"/>
      <c r="D2" s="78"/>
      <c r="E2" s="78"/>
      <c r="F2" s="78"/>
      <c r="G2" s="78"/>
      <c r="H2" s="78"/>
      <c r="I2" s="78"/>
      <c r="J2" s="78"/>
      <c r="K2" s="78"/>
      <c r="L2" s="78"/>
      <c r="M2" s="1352"/>
    </row>
    <row r="3" spans="1:13" ht="18" thickBot="1">
      <c r="A3" s="44" t="s">
        <v>1476</v>
      </c>
      <c r="B3" s="102"/>
      <c r="C3" s="78"/>
      <c r="D3" s="78"/>
      <c r="E3" s="1028" t="s">
        <v>166</v>
      </c>
      <c r="F3" s="1028"/>
      <c r="G3" s="78"/>
      <c r="H3" s="1080" t="str">
        <f>+'1 Summary'!G2</f>
        <v/>
      </c>
      <c r="I3" s="1118"/>
      <c r="J3" s="1030"/>
      <c r="K3" s="1031"/>
      <c r="L3" s="78"/>
      <c r="M3" s="923"/>
    </row>
    <row r="4" spans="1:13" ht="16.2" thickBot="1">
      <c r="A4" s="403"/>
      <c r="B4" s="102"/>
      <c r="C4" s="78"/>
      <c r="D4" s="78"/>
      <c r="E4" s="1028" t="s">
        <v>165</v>
      </c>
      <c r="F4" s="1028"/>
      <c r="G4" s="78"/>
      <c r="H4" s="1082">
        <f>+'1 Summary'!G3</f>
        <v>0</v>
      </c>
      <c r="I4" s="923"/>
      <c r="J4" s="78"/>
      <c r="K4" s="78"/>
      <c r="L4" s="78"/>
      <c r="M4" s="923"/>
    </row>
    <row r="5" spans="1:13" ht="14.25" customHeight="1">
      <c r="A5" s="102"/>
      <c r="B5" s="102"/>
      <c r="C5" s="78"/>
      <c r="D5" s="78"/>
      <c r="E5" s="78"/>
      <c r="F5" s="1028"/>
      <c r="G5" s="78"/>
      <c r="H5" s="1034"/>
      <c r="I5" s="923"/>
      <c r="J5" s="78"/>
      <c r="K5" s="78"/>
      <c r="L5" s="78"/>
      <c r="M5" s="923"/>
    </row>
    <row r="6" spans="1:13" ht="37.5" customHeight="1">
      <c r="A6" s="2347" t="s">
        <v>2653</v>
      </c>
      <c r="B6" s="2370"/>
      <c r="C6" s="2370"/>
      <c r="D6" s="2370"/>
      <c r="E6" s="2370"/>
      <c r="F6" s="2370"/>
      <c r="G6" s="2370"/>
      <c r="H6" s="2370"/>
      <c r="I6" s="2370"/>
      <c r="J6" s="2370"/>
      <c r="K6" s="2370"/>
      <c r="L6" s="78"/>
      <c r="M6" s="923"/>
    </row>
    <row r="7" spans="1:13" ht="49.5" customHeight="1">
      <c r="A7" s="2347" t="s">
        <v>2654</v>
      </c>
      <c r="B7" s="2370"/>
      <c r="C7" s="2370"/>
      <c r="D7" s="2370"/>
      <c r="E7" s="2370"/>
      <c r="F7" s="2370"/>
      <c r="G7" s="2370"/>
      <c r="H7" s="2370"/>
      <c r="I7" s="2370"/>
      <c r="J7" s="2370"/>
      <c r="K7" s="2370"/>
      <c r="L7" s="78"/>
      <c r="M7" s="923"/>
    </row>
    <row r="8" spans="1:13" ht="43.5" customHeight="1">
      <c r="A8" s="2347" t="s">
        <v>2655</v>
      </c>
      <c r="B8" s="2370"/>
      <c r="C8" s="2370"/>
      <c r="D8" s="2370"/>
      <c r="E8" s="2370"/>
      <c r="F8" s="2370"/>
      <c r="G8" s="2370"/>
      <c r="H8" s="2370"/>
      <c r="I8" s="2370"/>
      <c r="J8" s="2370"/>
      <c r="K8" s="2370"/>
      <c r="L8" s="78"/>
      <c r="M8" s="923"/>
    </row>
    <row r="9" spans="1:13" ht="28.5" customHeight="1">
      <c r="A9" s="2347" t="s">
        <v>2656</v>
      </c>
      <c r="B9" s="2347"/>
      <c r="C9" s="2347"/>
      <c r="D9" s="2347"/>
      <c r="E9" s="2347"/>
      <c r="F9" s="2347"/>
      <c r="G9" s="2347"/>
      <c r="H9" s="2347"/>
      <c r="I9" s="2347"/>
      <c r="J9" s="2347"/>
      <c r="K9" s="2347"/>
      <c r="L9" s="78"/>
      <c r="M9" s="923"/>
    </row>
    <row r="10" spans="1:13" ht="12.75" customHeight="1">
      <c r="A10" s="403"/>
      <c r="B10" s="403"/>
      <c r="C10" s="946"/>
      <c r="D10" s="78"/>
      <c r="E10" s="78"/>
      <c r="F10" s="1028"/>
      <c r="G10" s="78"/>
      <c r="H10" s="1034"/>
      <c r="I10" s="923"/>
      <c r="J10" s="78"/>
      <c r="K10" s="78"/>
      <c r="L10" s="78"/>
      <c r="M10" s="923"/>
    </row>
    <row r="11" spans="1:13" ht="12.75" customHeight="1">
      <c r="A11" s="403"/>
      <c r="B11" s="403"/>
      <c r="C11" s="946"/>
      <c r="D11" s="78"/>
      <c r="E11" s="78"/>
      <c r="F11" s="1028"/>
      <c r="G11" s="78"/>
      <c r="H11" s="1034"/>
      <c r="I11" s="923"/>
      <c r="J11" s="78"/>
      <c r="K11" s="78"/>
      <c r="L11" s="78"/>
      <c r="M11" s="923"/>
    </row>
    <row r="12" spans="1:13" ht="14.25" customHeight="1">
      <c r="A12" s="403"/>
      <c r="B12" s="102"/>
      <c r="C12" s="403"/>
      <c r="D12" s="78"/>
      <c r="E12" s="403"/>
      <c r="F12" s="403"/>
      <c r="G12" s="78"/>
      <c r="H12" s="1517" t="s">
        <v>287</v>
      </c>
      <c r="I12" s="1301"/>
      <c r="J12" s="1518" t="s">
        <v>771</v>
      </c>
      <c r="K12" s="1301"/>
      <c r="L12" s="1301"/>
      <c r="M12" s="923"/>
    </row>
    <row r="13" spans="1:13" ht="31.2">
      <c r="A13" s="102">
        <v>15.1</v>
      </c>
      <c r="B13" s="102"/>
      <c r="C13" s="965" t="s">
        <v>2145</v>
      </c>
      <c r="D13" s="78"/>
      <c r="E13" s="1519" t="s">
        <v>1813</v>
      </c>
      <c r="F13" s="961"/>
      <c r="G13" s="78"/>
      <c r="H13" s="1519" t="s">
        <v>2099</v>
      </c>
      <c r="I13" s="28"/>
      <c r="J13" s="1519" t="s">
        <v>772</v>
      </c>
      <c r="K13" s="1028"/>
      <c r="L13" s="1520" t="s">
        <v>773</v>
      </c>
      <c r="M13" s="923"/>
    </row>
    <row r="14" spans="1:13" ht="15" customHeight="1">
      <c r="A14" s="102"/>
      <c r="B14" s="314">
        <v>935</v>
      </c>
      <c r="C14" s="1388"/>
      <c r="D14" s="78"/>
      <c r="E14" s="1521"/>
      <c r="F14" s="78"/>
      <c r="G14" s="314">
        <v>946</v>
      </c>
      <c r="H14" s="1522">
        <v>0</v>
      </c>
      <c r="I14" s="1523"/>
      <c r="J14" s="1524">
        <f t="shared" ref="J14:J24" si="0">IF(E14="",0,IF(H14="",E14,MIN(E14,H14)))</f>
        <v>0</v>
      </c>
      <c r="K14" s="1028"/>
      <c r="L14" s="78"/>
      <c r="M14" s="923"/>
    </row>
    <row r="15" spans="1:13" ht="15" customHeight="1">
      <c r="A15" s="102"/>
      <c r="B15" s="314">
        <v>936</v>
      </c>
      <c r="C15" s="1388"/>
      <c r="D15" s="78"/>
      <c r="E15" s="1521"/>
      <c r="F15" s="78"/>
      <c r="G15" s="314">
        <v>947</v>
      </c>
      <c r="H15" s="1522">
        <v>0</v>
      </c>
      <c r="I15" s="1525"/>
      <c r="J15" s="1524">
        <f t="shared" si="0"/>
        <v>0</v>
      </c>
      <c r="K15" s="1028"/>
      <c r="L15" s="923"/>
      <c r="M15" s="923"/>
    </row>
    <row r="16" spans="1:13" ht="15" customHeight="1">
      <c r="A16" s="102"/>
      <c r="B16" s="314">
        <v>937</v>
      </c>
      <c r="C16" s="1388"/>
      <c r="D16" s="78"/>
      <c r="E16" s="1521"/>
      <c r="F16" s="78"/>
      <c r="G16" s="314">
        <v>948</v>
      </c>
      <c r="H16" s="1522">
        <v>0</v>
      </c>
      <c r="I16" s="1525"/>
      <c r="J16" s="1524">
        <f t="shared" si="0"/>
        <v>0</v>
      </c>
      <c r="K16" s="1028"/>
      <c r="L16" s="923"/>
      <c r="M16" s="923"/>
    </row>
    <row r="17" spans="1:13" ht="15" customHeight="1">
      <c r="A17" s="102"/>
      <c r="B17" s="314">
        <v>938</v>
      </c>
      <c r="C17" s="1388"/>
      <c r="D17" s="78"/>
      <c r="E17" s="1521"/>
      <c r="F17" s="78"/>
      <c r="G17" s="314">
        <v>949</v>
      </c>
      <c r="H17" s="1522">
        <v>0</v>
      </c>
      <c r="I17" s="1525"/>
      <c r="J17" s="1524">
        <f t="shared" si="0"/>
        <v>0</v>
      </c>
      <c r="K17" s="1028"/>
      <c r="L17" s="923"/>
      <c r="M17" s="923"/>
    </row>
    <row r="18" spans="1:13" ht="15" customHeight="1">
      <c r="A18" s="102"/>
      <c r="B18" s="314">
        <v>939</v>
      </c>
      <c r="C18" s="1388"/>
      <c r="D18" s="78"/>
      <c r="E18" s="1521"/>
      <c r="F18" s="78"/>
      <c r="G18" s="314">
        <v>950</v>
      </c>
      <c r="H18" s="1522">
        <v>0</v>
      </c>
      <c r="I18" s="1525"/>
      <c r="J18" s="1524">
        <f t="shared" si="0"/>
        <v>0</v>
      </c>
      <c r="K18" s="1028"/>
      <c r="L18" s="923"/>
      <c r="M18" s="923"/>
    </row>
    <row r="19" spans="1:13" ht="15.6">
      <c r="A19" s="102"/>
      <c r="B19" s="314">
        <v>940</v>
      </c>
      <c r="C19" s="1388"/>
      <c r="D19" s="78"/>
      <c r="E19" s="1521"/>
      <c r="F19" s="78"/>
      <c r="G19" s="314">
        <v>951</v>
      </c>
      <c r="H19" s="1522">
        <v>0</v>
      </c>
      <c r="I19" s="1525"/>
      <c r="J19" s="1524">
        <f t="shared" si="0"/>
        <v>0</v>
      </c>
      <c r="K19" s="1028"/>
      <c r="L19" s="923"/>
      <c r="M19" s="1084"/>
    </row>
    <row r="20" spans="1:13" ht="15.6">
      <c r="A20" s="1051"/>
      <c r="B20" s="314"/>
      <c r="C20" s="1388"/>
      <c r="D20" s="78"/>
      <c r="E20" s="1521"/>
      <c r="F20" s="78"/>
      <c r="G20" s="314"/>
      <c r="H20" s="1522">
        <v>0</v>
      </c>
      <c r="I20" s="1525"/>
      <c r="J20" s="1524">
        <f t="shared" si="0"/>
        <v>0</v>
      </c>
      <c r="K20" s="1028"/>
      <c r="L20" s="1084"/>
      <c r="M20" s="1526"/>
    </row>
    <row r="21" spans="1:13" ht="15.6">
      <c r="A21" s="1527"/>
      <c r="B21" s="314"/>
      <c r="C21" s="1388"/>
      <c r="D21" s="78"/>
      <c r="E21" s="1521"/>
      <c r="F21" s="78"/>
      <c r="G21" s="314"/>
      <c r="H21" s="1522">
        <v>0</v>
      </c>
      <c r="I21" s="1525"/>
      <c r="J21" s="1524">
        <f t="shared" si="0"/>
        <v>0</v>
      </c>
      <c r="K21" s="1236"/>
      <c r="L21" s="1103"/>
      <c r="M21" s="1528"/>
    </row>
    <row r="22" spans="1:13" ht="15.6">
      <c r="A22" s="1051"/>
      <c r="B22" s="314"/>
      <c r="C22" s="1388"/>
      <c r="D22" s="78"/>
      <c r="E22" s="1521"/>
      <c r="F22" s="78"/>
      <c r="G22" s="314"/>
      <c r="H22" s="1522">
        <v>0</v>
      </c>
      <c r="I22" s="1525"/>
      <c r="J22" s="1524">
        <f t="shared" si="0"/>
        <v>0</v>
      </c>
      <c r="K22" s="1236"/>
      <c r="L22" s="1093"/>
      <c r="M22" s="1526"/>
    </row>
    <row r="23" spans="1:13" ht="15.6">
      <c r="A23" s="1051"/>
      <c r="B23" s="314"/>
      <c r="C23" s="1388"/>
      <c r="D23" s="78"/>
      <c r="E23" s="1521"/>
      <c r="F23" s="78"/>
      <c r="G23" s="314"/>
      <c r="H23" s="1522">
        <v>0</v>
      </c>
      <c r="I23" s="1525"/>
      <c r="J23" s="1524">
        <f t="shared" si="0"/>
        <v>0</v>
      </c>
      <c r="K23" s="1236"/>
      <c r="L23" s="1236"/>
      <c r="M23" s="1526"/>
    </row>
    <row r="24" spans="1:13" ht="15.6">
      <c r="A24" s="1051"/>
      <c r="B24" s="314"/>
      <c r="C24" s="1388"/>
      <c r="D24" s="78"/>
      <c r="E24" s="1521"/>
      <c r="F24" s="78"/>
      <c r="G24" s="314"/>
      <c r="H24" s="1522">
        <v>0</v>
      </c>
      <c r="I24" s="1525"/>
      <c r="J24" s="1524">
        <f t="shared" si="0"/>
        <v>0</v>
      </c>
      <c r="K24" s="1236"/>
      <c r="L24" s="1236"/>
      <c r="M24" s="1526"/>
    </row>
    <row r="25" spans="1:13" ht="15.6">
      <c r="A25" s="1051"/>
      <c r="B25" s="1301"/>
      <c r="C25" s="1342"/>
      <c r="D25" s="78"/>
      <c r="E25" s="1377"/>
      <c r="F25" s="78"/>
      <c r="G25" s="78"/>
      <c r="H25" s="78"/>
      <c r="I25" s="1525"/>
      <c r="J25" s="78"/>
      <c r="K25" s="1236"/>
      <c r="L25" s="1529"/>
      <c r="M25" s="1526"/>
    </row>
    <row r="26" spans="1:13" ht="15.6">
      <c r="A26" s="102" t="s">
        <v>774</v>
      </c>
      <c r="B26" s="1301" t="s">
        <v>1539</v>
      </c>
      <c r="C26" s="1342"/>
      <c r="D26" s="1342"/>
      <c r="E26" s="78"/>
      <c r="F26" s="1377"/>
      <c r="G26" s="946"/>
      <c r="H26" s="1377"/>
      <c r="I26" s="314" t="s">
        <v>1448</v>
      </c>
      <c r="J26" s="1530">
        <f>SUM(J14:J24)</f>
        <v>0</v>
      </c>
      <c r="K26" s="1236"/>
      <c r="L26" s="1054" t="str">
        <f>A26</f>
        <v>15.1.1</v>
      </c>
      <c r="M26" s="1526"/>
    </row>
    <row r="27" spans="1:13" ht="15.6">
      <c r="A27" s="1051"/>
      <c r="B27" s="1301"/>
      <c r="C27" s="1342"/>
      <c r="D27" s="1342"/>
      <c r="E27" s="78"/>
      <c r="F27" s="1377"/>
      <c r="G27" s="946"/>
      <c r="H27" s="1377"/>
      <c r="I27" s="1377"/>
      <c r="J27" s="1525"/>
      <c r="K27" s="1236"/>
      <c r="L27" s="1054"/>
      <c r="M27" s="1526"/>
    </row>
    <row r="28" spans="1:13" ht="15.6" hidden="1">
      <c r="A28" s="1531" t="s">
        <v>775</v>
      </c>
      <c r="B28" s="1532" t="s">
        <v>2657</v>
      </c>
      <c r="C28" s="1533"/>
      <c r="D28" s="1533"/>
      <c r="E28" s="1534"/>
      <c r="F28" s="1535"/>
      <c r="G28" s="1536"/>
      <c r="H28" s="1535"/>
      <c r="I28" s="1535"/>
      <c r="J28" s="1537"/>
      <c r="K28" s="1538"/>
      <c r="L28" s="1539" t="str">
        <f>A28</f>
        <v>15.1.2</v>
      </c>
      <c r="M28" s="1526"/>
    </row>
    <row r="29" spans="1:13" ht="15.6" hidden="1">
      <c r="A29" s="1051"/>
      <c r="B29" s="1301"/>
      <c r="C29" s="1342"/>
      <c r="D29" s="1342"/>
      <c r="E29" s="78"/>
      <c r="F29" s="1377"/>
      <c r="G29" s="946"/>
      <c r="H29" s="1377"/>
      <c r="I29" s="1377"/>
      <c r="J29" s="1525"/>
      <c r="K29" s="1236"/>
      <c r="L29" s="1054"/>
      <c r="M29" s="1526"/>
    </row>
    <row r="30" spans="1:13" ht="15.6" hidden="1">
      <c r="A30" s="1531" t="s">
        <v>1736</v>
      </c>
      <c r="B30" s="1532" t="s">
        <v>1540</v>
      </c>
      <c r="C30" s="1533"/>
      <c r="D30" s="1533"/>
      <c r="E30" s="1534"/>
      <c r="F30" s="1535"/>
      <c r="G30" s="1536"/>
      <c r="H30" s="1535"/>
      <c r="I30" s="1535"/>
      <c r="J30" s="1537"/>
      <c r="K30" s="1538"/>
      <c r="L30" s="1539" t="str">
        <f>A30</f>
        <v>15.1.3</v>
      </c>
      <c r="M30" s="1526"/>
    </row>
    <row r="31" spans="1:13" ht="15.6" hidden="1">
      <c r="A31" s="102"/>
      <c r="B31" s="1301"/>
      <c r="C31" s="1342"/>
      <c r="D31" s="1342"/>
      <c r="E31" s="78"/>
      <c r="F31" s="1377"/>
      <c r="G31" s="946"/>
      <c r="H31" s="1377"/>
      <c r="I31" s="1377"/>
      <c r="J31" s="1525"/>
      <c r="K31" s="1236"/>
      <c r="L31" s="1054"/>
      <c r="M31" s="1526"/>
    </row>
    <row r="32" spans="1:13" ht="15.6">
      <c r="A32" s="102" t="s">
        <v>775</v>
      </c>
      <c r="B32" s="1301" t="s">
        <v>2658</v>
      </c>
      <c r="C32" s="1342"/>
      <c r="D32" s="1342"/>
      <c r="E32" s="78"/>
      <c r="F32" s="1377"/>
      <c r="G32" s="946"/>
      <c r="H32" s="1377"/>
      <c r="I32" s="314" t="s">
        <v>1378</v>
      </c>
      <c r="J32" s="1540"/>
      <c r="K32" s="1236"/>
      <c r="L32" s="1054" t="str">
        <f>A32</f>
        <v>15.1.2</v>
      </c>
      <c r="M32" s="1526"/>
    </row>
    <row r="33" spans="1:13" ht="15.6">
      <c r="A33" s="1051"/>
      <c r="B33" s="1301"/>
      <c r="C33" s="1342"/>
      <c r="D33" s="1342"/>
      <c r="E33" s="78"/>
      <c r="F33" s="1377"/>
      <c r="G33" s="946"/>
      <c r="H33" s="1377"/>
      <c r="I33" s="1377"/>
      <c r="J33" s="1525"/>
      <c r="K33" s="1236"/>
      <c r="L33" s="1054"/>
      <c r="M33" s="1526"/>
    </row>
    <row r="34" spans="1:13" ht="15.6">
      <c r="A34" s="102" t="s">
        <v>1736</v>
      </c>
      <c r="B34" s="1051" t="s">
        <v>907</v>
      </c>
      <c r="C34" s="1342"/>
      <c r="D34" s="1342"/>
      <c r="E34" s="78"/>
      <c r="F34" s="1377"/>
      <c r="G34" s="946"/>
      <c r="H34" s="1377"/>
      <c r="I34" s="314" t="s">
        <v>1379</v>
      </c>
      <c r="J34" s="1550">
        <f>ROUND(IF(J26-J32&lt;0,0,J26-J32),0)</f>
        <v>0</v>
      </c>
      <c r="K34" s="1236"/>
      <c r="L34" s="1054" t="str">
        <f>A34</f>
        <v>15.1.3</v>
      </c>
      <c r="M34" s="1526"/>
    </row>
    <row r="35" spans="1:13" ht="15.6">
      <c r="A35" s="102"/>
      <c r="B35" s="1301" t="s">
        <v>1309</v>
      </c>
      <c r="C35" s="1342"/>
      <c r="D35" s="1342"/>
      <c r="E35" s="78"/>
      <c r="F35" s="1377"/>
      <c r="G35" s="946"/>
      <c r="H35" s="1377"/>
      <c r="I35" s="1377"/>
      <c r="J35" s="1377"/>
      <c r="K35" s="1236"/>
      <c r="L35" s="1054"/>
      <c r="M35" s="1526"/>
    </row>
    <row r="36" spans="1:13" ht="15.6">
      <c r="A36" s="102"/>
      <c r="B36" s="1301"/>
      <c r="C36" s="1342"/>
      <c r="D36" s="1342"/>
      <c r="E36" s="78"/>
      <c r="F36" s="1377"/>
      <c r="G36" s="946"/>
      <c r="H36" s="1377"/>
      <c r="I36" s="1377"/>
      <c r="J36" s="1377"/>
      <c r="K36" s="1236"/>
      <c r="L36" s="1054"/>
      <c r="M36" s="1526"/>
    </row>
    <row r="37" spans="1:13" ht="15.6">
      <c r="A37" s="102"/>
      <c r="B37" s="1301"/>
      <c r="C37" s="1342"/>
      <c r="D37" s="78"/>
      <c r="E37" s="1377"/>
      <c r="F37" s="78"/>
      <c r="G37" s="946"/>
      <c r="H37" s="1377"/>
      <c r="I37" s="1377"/>
      <c r="J37" s="1377"/>
      <c r="K37" s="1236"/>
      <c r="L37" s="1054"/>
      <c r="M37" s="1526"/>
    </row>
    <row r="38" spans="1:13" ht="15.6">
      <c r="A38" s="1051"/>
      <c r="B38" s="1301"/>
      <c r="C38" s="78"/>
      <c r="D38" s="78"/>
      <c r="E38" s="403"/>
      <c r="F38" s="403"/>
      <c r="G38" s="78"/>
      <c r="H38" s="1517" t="s">
        <v>287</v>
      </c>
      <c r="I38" s="1301"/>
      <c r="J38" s="1518" t="s">
        <v>771</v>
      </c>
      <c r="K38" s="1236"/>
      <c r="L38" s="1236"/>
      <c r="M38" s="1526"/>
    </row>
    <row r="39" spans="1:13" ht="31.2">
      <c r="A39" s="1054">
        <v>15.2</v>
      </c>
      <c r="B39" s="1541"/>
      <c r="C39" s="1542" t="s">
        <v>2144</v>
      </c>
      <c r="D39" s="78"/>
      <c r="E39" s="1519" t="s">
        <v>1813</v>
      </c>
      <c r="F39" s="961"/>
      <c r="G39" s="78"/>
      <c r="H39" s="1519" t="s">
        <v>2099</v>
      </c>
      <c r="I39" s="28"/>
      <c r="J39" s="1519" t="s">
        <v>772</v>
      </c>
      <c r="K39" s="1236"/>
      <c r="L39" s="1543" t="s">
        <v>1737</v>
      </c>
      <c r="M39" s="1526"/>
    </row>
    <row r="40" spans="1:13" ht="12.75" customHeight="1">
      <c r="A40" s="1051"/>
      <c r="B40" s="314">
        <v>941</v>
      </c>
      <c r="C40" s="1388"/>
      <c r="D40" s="78"/>
      <c r="E40" s="1521"/>
      <c r="F40" s="78"/>
      <c r="G40" s="314">
        <v>952</v>
      </c>
      <c r="H40" s="1522">
        <v>0</v>
      </c>
      <c r="I40" s="1525"/>
      <c r="J40" s="1524">
        <f>IF(E40="",0,IF(H40="",E40,MIN(E40,H40)))</f>
        <v>0</v>
      </c>
      <c r="K40" s="1236"/>
      <c r="L40" s="1236"/>
      <c r="M40" s="1526"/>
    </row>
    <row r="41" spans="1:13" ht="15.6">
      <c r="A41" s="1056"/>
      <c r="B41" s="314">
        <v>942</v>
      </c>
      <c r="C41" s="1388"/>
      <c r="D41" s="78"/>
      <c r="E41" s="1521"/>
      <c r="F41" s="78"/>
      <c r="G41" s="314">
        <v>953</v>
      </c>
      <c r="H41" s="1522">
        <v>0</v>
      </c>
      <c r="I41" s="1525"/>
      <c r="J41" s="1524">
        <f t="shared" ref="J41:J46" si="1">IF(E41="",0,IF(H41="",E41,MIN(E41,H41)))</f>
        <v>0</v>
      </c>
      <c r="K41" s="1236"/>
      <c r="L41" s="1236"/>
      <c r="M41" s="1526"/>
    </row>
    <row r="42" spans="1:13" ht="15.6">
      <c r="A42" s="1051"/>
      <c r="B42" s="314">
        <v>943</v>
      </c>
      <c r="C42" s="1388"/>
      <c r="D42" s="78"/>
      <c r="E42" s="1521"/>
      <c r="F42" s="78"/>
      <c r="G42" s="314">
        <v>954</v>
      </c>
      <c r="H42" s="1522">
        <v>0</v>
      </c>
      <c r="I42" s="1525"/>
      <c r="J42" s="1524">
        <f t="shared" si="1"/>
        <v>0</v>
      </c>
      <c r="K42" s="1236"/>
      <c r="L42" s="1236"/>
      <c r="M42" s="1526"/>
    </row>
    <row r="43" spans="1:13" ht="15.6">
      <c r="A43" s="1056"/>
      <c r="B43" s="314">
        <v>944</v>
      </c>
      <c r="C43" s="1544"/>
      <c r="D43" s="78"/>
      <c r="E43" s="1545"/>
      <c r="F43" s="78"/>
      <c r="G43" s="314">
        <v>955</v>
      </c>
      <c r="H43" s="1546">
        <v>0</v>
      </c>
      <c r="I43" s="1525"/>
      <c r="J43" s="1524">
        <f t="shared" si="1"/>
        <v>0</v>
      </c>
      <c r="K43" s="1236"/>
      <c r="L43" s="1236"/>
      <c r="M43" s="1526"/>
    </row>
    <row r="44" spans="1:13" ht="15.6">
      <c r="A44" s="1051"/>
      <c r="B44" s="314">
        <v>945</v>
      </c>
      <c r="C44" s="1544"/>
      <c r="D44" s="78"/>
      <c r="E44" s="1545"/>
      <c r="F44" s="78"/>
      <c r="G44" s="314">
        <v>956</v>
      </c>
      <c r="H44" s="1546">
        <v>0</v>
      </c>
      <c r="I44" s="1525"/>
      <c r="J44" s="1524">
        <f t="shared" si="1"/>
        <v>0</v>
      </c>
      <c r="K44" s="1236"/>
      <c r="L44" s="1236"/>
      <c r="M44" s="1526"/>
    </row>
    <row r="45" spans="1:13" ht="15.6">
      <c r="A45" s="1051"/>
      <c r="B45" s="314"/>
      <c r="C45" s="1544"/>
      <c r="D45" s="78"/>
      <c r="E45" s="1545"/>
      <c r="F45" s="78"/>
      <c r="G45" s="314"/>
      <c r="H45" s="1546">
        <v>0</v>
      </c>
      <c r="I45" s="1525"/>
      <c r="J45" s="1524">
        <f t="shared" si="1"/>
        <v>0</v>
      </c>
      <c r="K45" s="1236"/>
      <c r="L45" s="1236"/>
      <c r="M45" s="1526"/>
    </row>
    <row r="46" spans="1:13" ht="15.6">
      <c r="A46" s="1056"/>
      <c r="B46" s="314"/>
      <c r="C46" s="1544"/>
      <c r="D46" s="78"/>
      <c r="E46" s="1545"/>
      <c r="F46" s="78"/>
      <c r="G46" s="314"/>
      <c r="H46" s="1546">
        <v>0</v>
      </c>
      <c r="I46" s="1525"/>
      <c r="J46" s="1524">
        <f t="shared" si="1"/>
        <v>0</v>
      </c>
      <c r="K46" s="1236"/>
      <c r="L46" s="1529"/>
      <c r="M46" s="1526"/>
    </row>
    <row r="47" spans="1:13" ht="15.6">
      <c r="A47" s="1056"/>
      <c r="B47" s="1056"/>
      <c r="C47" s="1342"/>
      <c r="D47" s="78"/>
      <c r="E47" s="78"/>
      <c r="F47" s="78"/>
      <c r="G47" s="78"/>
      <c r="H47" s="78"/>
      <c r="I47" s="78"/>
      <c r="J47" s="78"/>
      <c r="K47" s="78"/>
      <c r="L47" s="78"/>
      <c r="M47" s="1526"/>
    </row>
    <row r="48" spans="1:13" ht="15.6">
      <c r="A48" s="102" t="s">
        <v>274</v>
      </c>
      <c r="B48" s="1301" t="s">
        <v>1538</v>
      </c>
      <c r="C48" s="1342"/>
      <c r="D48" s="1377"/>
      <c r="E48" s="78"/>
      <c r="F48" s="1377"/>
      <c r="G48" s="946"/>
      <c r="H48" s="1377"/>
      <c r="I48" s="314" t="s">
        <v>1380</v>
      </c>
      <c r="J48" s="1530">
        <f>SUM(J40:J46)</f>
        <v>0</v>
      </c>
      <c r="K48" s="1236"/>
      <c r="L48" s="1054" t="str">
        <f>A48</f>
        <v>15.2.1</v>
      </c>
      <c r="M48" s="1526"/>
    </row>
    <row r="49" spans="1:13" ht="15.6">
      <c r="A49" s="1056"/>
      <c r="B49" s="1301"/>
      <c r="C49" s="1342"/>
      <c r="D49" s="1377"/>
      <c r="E49" s="78"/>
      <c r="F49" s="1377"/>
      <c r="G49" s="946"/>
      <c r="H49" s="1377"/>
      <c r="I49" s="1377"/>
      <c r="J49" s="1525"/>
      <c r="K49" s="1236"/>
      <c r="L49" s="1054"/>
      <c r="M49" s="1526"/>
    </row>
    <row r="50" spans="1:13" ht="15.6" hidden="1">
      <c r="A50" s="1531" t="s">
        <v>275</v>
      </c>
      <c r="B50" s="1532" t="s">
        <v>2659</v>
      </c>
      <c r="C50" s="1533"/>
      <c r="D50" s="1533"/>
      <c r="E50" s="1534"/>
      <c r="F50" s="1535"/>
      <c r="G50" s="1536"/>
      <c r="H50" s="1535"/>
      <c r="I50" s="1535"/>
      <c r="J50" s="1537"/>
      <c r="K50" s="1538"/>
      <c r="L50" s="1539" t="str">
        <f>A50</f>
        <v>15.2.2</v>
      </c>
      <c r="M50" s="1526"/>
    </row>
    <row r="51" spans="1:13" ht="15.6" hidden="1">
      <c r="A51" s="1051"/>
      <c r="B51" s="1301"/>
      <c r="C51" s="1342"/>
      <c r="D51" s="1342"/>
      <c r="E51" s="78"/>
      <c r="F51" s="1377"/>
      <c r="G51" s="946"/>
      <c r="H51" s="1377"/>
      <c r="I51" s="1377"/>
      <c r="J51" s="1525"/>
      <c r="K51" s="1236"/>
      <c r="L51" s="1054"/>
      <c r="M51" s="1526"/>
    </row>
    <row r="52" spans="1:13" ht="15.6" hidden="1">
      <c r="A52" s="1531" t="s">
        <v>276</v>
      </c>
      <c r="B52" s="1532" t="s">
        <v>1541</v>
      </c>
      <c r="C52" s="1533"/>
      <c r="D52" s="1533"/>
      <c r="E52" s="1534"/>
      <c r="F52" s="1535"/>
      <c r="G52" s="1536"/>
      <c r="H52" s="1535"/>
      <c r="I52" s="1535"/>
      <c r="J52" s="1537"/>
      <c r="K52" s="1538"/>
      <c r="L52" s="1539" t="str">
        <f>A52</f>
        <v>15.2.3</v>
      </c>
      <c r="M52" s="1526"/>
    </row>
    <row r="53" spans="1:13" ht="15.6" hidden="1">
      <c r="A53" s="102"/>
      <c r="B53" s="1301"/>
      <c r="C53" s="1342"/>
      <c r="D53" s="1342"/>
      <c r="E53" s="78"/>
      <c r="F53" s="1377"/>
      <c r="G53" s="946"/>
      <c r="H53" s="1377"/>
      <c r="I53" s="1377"/>
      <c r="J53" s="1525"/>
      <c r="K53" s="1236"/>
      <c r="L53" s="1054"/>
      <c r="M53" s="1526"/>
    </row>
    <row r="54" spans="1:13" ht="15.6">
      <c r="A54" s="102" t="s">
        <v>275</v>
      </c>
      <c r="B54" s="1301" t="s">
        <v>2660</v>
      </c>
      <c r="C54" s="1342"/>
      <c r="D54" s="1342"/>
      <c r="E54" s="78"/>
      <c r="F54" s="1377"/>
      <c r="G54" s="946"/>
      <c r="H54" s="1377"/>
      <c r="I54" s="314" t="s">
        <v>1381</v>
      </c>
      <c r="J54" s="1540"/>
      <c r="K54" s="1236"/>
      <c r="L54" s="1054" t="str">
        <f>A54</f>
        <v>15.2.2</v>
      </c>
      <c r="M54" s="1526"/>
    </row>
    <row r="55" spans="1:13" ht="15.6">
      <c r="A55" s="1051"/>
      <c r="B55" s="1301"/>
      <c r="C55" s="1342"/>
      <c r="D55" s="1342"/>
      <c r="E55" s="78"/>
      <c r="F55" s="1377"/>
      <c r="G55" s="946"/>
      <c r="H55" s="1377"/>
      <c r="I55" s="1377"/>
      <c r="J55" s="1525"/>
      <c r="K55" s="1236"/>
      <c r="L55" s="1054"/>
      <c r="M55" s="1526"/>
    </row>
    <row r="56" spans="1:13" ht="15.6">
      <c r="A56" s="102" t="s">
        <v>276</v>
      </c>
      <c r="B56" s="1051" t="s">
        <v>1758</v>
      </c>
      <c r="C56" s="1342"/>
      <c r="D56" s="1342"/>
      <c r="E56" s="78"/>
      <c r="F56" s="1377"/>
      <c r="G56" s="946"/>
      <c r="H56" s="1377"/>
      <c r="I56" s="314" t="s">
        <v>1382</v>
      </c>
      <c r="J56" s="1530">
        <f>IF(J48-J54&lt;0,0,J48-J54)</f>
        <v>0</v>
      </c>
      <c r="K56" s="1236"/>
      <c r="L56" s="1054" t="str">
        <f>A56</f>
        <v>15.2.3</v>
      </c>
      <c r="M56" s="1526"/>
    </row>
    <row r="57" spans="1:13" ht="15.6">
      <c r="A57" s="1056"/>
      <c r="B57" s="1301" t="s">
        <v>1310</v>
      </c>
      <c r="C57" s="1342"/>
      <c r="D57" s="1342"/>
      <c r="E57" s="78"/>
      <c r="F57" s="78"/>
      <c r="G57" s="1236"/>
      <c r="H57" s="1236"/>
      <c r="I57" s="1342"/>
      <c r="J57" s="1236"/>
      <c r="K57" s="1236"/>
      <c r="L57" s="1236"/>
      <c r="M57" s="1526"/>
    </row>
    <row r="58" spans="1:13" ht="15.6">
      <c r="A58" s="1056"/>
      <c r="B58" s="1547"/>
      <c r="C58" s="1342"/>
      <c r="D58" s="1342"/>
      <c r="E58" s="78"/>
      <c r="F58" s="78"/>
      <c r="G58" s="1236"/>
      <c r="H58" s="1236"/>
      <c r="I58" s="1342"/>
      <c r="J58" s="1236"/>
      <c r="K58" s="1236"/>
      <c r="L58" s="1236"/>
      <c r="M58" s="1526"/>
    </row>
    <row r="59" spans="1:13" ht="31.2">
      <c r="A59" s="1054">
        <v>15.3</v>
      </c>
      <c r="B59" s="1541"/>
      <c r="C59" s="1542" t="s">
        <v>253</v>
      </c>
      <c r="D59" s="78"/>
      <c r="E59" s="1519" t="s">
        <v>1813</v>
      </c>
      <c r="F59" s="961"/>
      <c r="G59" s="78"/>
      <c r="H59" s="1519" t="s">
        <v>2099</v>
      </c>
      <c r="I59" s="28"/>
      <c r="J59" s="1519" t="s">
        <v>772</v>
      </c>
      <c r="K59" s="1236"/>
      <c r="L59" s="1548">
        <f>+A59</f>
        <v>15.3</v>
      </c>
      <c r="M59" s="1526"/>
    </row>
    <row r="60" spans="1:13" ht="15.6">
      <c r="A60" s="1051"/>
      <c r="B60" s="314"/>
      <c r="C60" s="1388"/>
      <c r="D60" s="78"/>
      <c r="E60" s="1521"/>
      <c r="F60" s="78"/>
      <c r="G60" s="314"/>
      <c r="H60" s="1522">
        <f>IF($H$4=0,0,VLOOKUP($H$4,Tables!$A$5:$AP$8,42,FALSE))</f>
        <v>0</v>
      </c>
      <c r="I60" s="1525"/>
      <c r="J60" s="1524">
        <f>IF($E$60="",0,IF($H$60="",$E$60,MIN($E$60,$H$60)))</f>
        <v>0</v>
      </c>
      <c r="K60" s="1236"/>
      <c r="L60" s="1236"/>
      <c r="M60" s="1526"/>
    </row>
    <row r="61" spans="1:13" ht="15.6">
      <c r="A61" s="1056"/>
      <c r="B61" s="314"/>
      <c r="C61" s="1388"/>
      <c r="D61" s="78"/>
      <c r="E61" s="1521"/>
      <c r="F61" s="78"/>
      <c r="G61" s="314"/>
      <c r="H61" s="1522"/>
      <c r="I61" s="1525"/>
      <c r="J61" s="1524">
        <f>IF($E$61="",0,IF($H$61="",$E$61,MIN($E$61,$H$61)))</f>
        <v>0</v>
      </c>
      <c r="K61" s="1236"/>
      <c r="L61" s="1236"/>
      <c r="M61" s="1526"/>
    </row>
    <row r="62" spans="1:13" ht="15.6">
      <c r="A62" s="1056"/>
      <c r="B62" s="1547"/>
      <c r="C62" s="1342"/>
      <c r="D62" s="1342"/>
      <c r="E62" s="78"/>
      <c r="F62" s="78"/>
      <c r="G62" s="1236"/>
      <c r="H62" s="1236"/>
      <c r="I62" s="1342"/>
      <c r="J62" s="1236"/>
      <c r="K62" s="1236"/>
      <c r="L62" s="1236"/>
      <c r="M62" s="1526"/>
    </row>
    <row r="63" spans="1:13" ht="15.6">
      <c r="A63" s="102" t="s">
        <v>252</v>
      </c>
      <c r="B63" s="1301" t="s">
        <v>849</v>
      </c>
      <c r="C63" s="1342"/>
      <c r="D63" s="1377"/>
      <c r="E63" s="78"/>
      <c r="F63" s="1377"/>
      <c r="G63" s="946"/>
      <c r="H63" s="1377"/>
      <c r="I63" s="1549"/>
      <c r="J63" s="1530">
        <f>+J60+J61</f>
        <v>0</v>
      </c>
      <c r="K63" s="1236"/>
      <c r="L63" s="1054" t="str">
        <f>A63</f>
        <v>15.3.1</v>
      </c>
      <c r="M63" s="1526"/>
    </row>
    <row r="64" spans="1:13" ht="15.6">
      <c r="A64" s="1056"/>
      <c r="B64" s="1301"/>
      <c r="C64" s="1342"/>
      <c r="D64" s="1342"/>
      <c r="E64" s="78"/>
      <c r="F64" s="78"/>
      <c r="G64" s="1236"/>
      <c r="H64" s="1236"/>
      <c r="I64" s="1342"/>
      <c r="J64" s="1236"/>
      <c r="K64" s="1236"/>
      <c r="L64" s="1236"/>
      <c r="M64" s="1526"/>
    </row>
    <row r="65" spans="1:13" ht="15.6">
      <c r="A65" s="102" t="s">
        <v>850</v>
      </c>
      <c r="B65" s="1301" t="s">
        <v>2660</v>
      </c>
      <c r="C65" s="1342"/>
      <c r="D65" s="1342"/>
      <c r="E65" s="78"/>
      <c r="F65" s="1377"/>
      <c r="G65" s="946"/>
      <c r="H65" s="1377"/>
      <c r="I65" s="1549"/>
      <c r="J65" s="1540"/>
      <c r="K65" s="1236"/>
      <c r="L65" s="1054" t="str">
        <f>A65</f>
        <v>15.3.2</v>
      </c>
      <c r="M65" s="1526"/>
    </row>
    <row r="66" spans="1:13" ht="15.6">
      <c r="A66" s="1056"/>
      <c r="B66" s="1301"/>
      <c r="C66" s="1342"/>
      <c r="D66" s="1342"/>
      <c r="E66" s="78"/>
      <c r="F66" s="78"/>
      <c r="G66" s="1236"/>
      <c r="H66" s="1236"/>
      <c r="I66" s="1342"/>
      <c r="J66" s="1236"/>
      <c r="K66" s="1236"/>
      <c r="L66" s="1236"/>
      <c r="M66" s="1526"/>
    </row>
    <row r="67" spans="1:13" ht="15.6">
      <c r="A67" s="102" t="s">
        <v>851</v>
      </c>
      <c r="B67" s="1051" t="s">
        <v>2661</v>
      </c>
      <c r="C67" s="1342"/>
      <c r="D67" s="1342"/>
      <c r="E67" s="78"/>
      <c r="F67" s="1377"/>
      <c r="G67" s="946"/>
      <c r="H67" s="1377"/>
      <c r="I67" s="1549"/>
      <c r="J67" s="1550">
        <f>ROUND(J63-J65,0)</f>
        <v>0</v>
      </c>
      <c r="K67" s="1236"/>
      <c r="L67" s="1054" t="str">
        <f>A67</f>
        <v>15.3.3</v>
      </c>
      <c r="M67" s="1526"/>
    </row>
    <row r="68" spans="1:13" ht="15.6">
      <c r="A68" s="1056"/>
      <c r="B68" s="1056"/>
      <c r="C68" s="1342"/>
      <c r="D68" s="78"/>
      <c r="E68" s="78"/>
      <c r="F68" s="78"/>
      <c r="G68" s="1236"/>
      <c r="H68" s="1236"/>
      <c r="I68" s="1342"/>
      <c r="J68" s="1236"/>
      <c r="K68" s="1236"/>
      <c r="L68" s="1236"/>
      <c r="M68" s="1526"/>
    </row>
    <row r="69" spans="1:13" ht="15.6">
      <c r="A69" s="199"/>
      <c r="B69" s="1301" t="s">
        <v>1311</v>
      </c>
      <c r="C69" s="1301"/>
      <c r="D69" s="78"/>
      <c r="E69" s="78"/>
      <c r="F69" s="78"/>
      <c r="G69" s="1236"/>
      <c r="H69" s="1236"/>
      <c r="I69" s="1342"/>
      <c r="J69" s="1236"/>
      <c r="K69" s="1236"/>
      <c r="L69" s="1236"/>
      <c r="M69" s="1528"/>
    </row>
    <row r="70" spans="1:13" ht="99.9" customHeight="1">
      <c r="A70" s="1051"/>
      <c r="B70" s="2385"/>
      <c r="C70" s="2386"/>
      <c r="D70" s="2386"/>
      <c r="E70" s="2386"/>
      <c r="F70" s="2386"/>
      <c r="G70" s="2386"/>
      <c r="H70" s="2386"/>
      <c r="I70" s="2386"/>
      <c r="J70" s="2387"/>
      <c r="K70" s="1236"/>
      <c r="L70" s="199"/>
      <c r="M70" s="1528"/>
    </row>
    <row r="71" spans="1:13" ht="15.6" hidden="1">
      <c r="A71" s="1051"/>
      <c r="B71" s="2382"/>
      <c r="C71" s="2383"/>
      <c r="D71" s="2383"/>
      <c r="E71" s="2383"/>
      <c r="F71" s="2383"/>
      <c r="G71" s="2383"/>
      <c r="H71" s="2383"/>
      <c r="I71" s="2384"/>
      <c r="J71" s="1236"/>
      <c r="K71" s="1236"/>
      <c r="L71" s="1236"/>
      <c r="M71" s="1528"/>
    </row>
    <row r="72" spans="1:13" ht="15.6" hidden="1">
      <c r="A72" s="1051"/>
      <c r="B72" s="2382"/>
      <c r="C72" s="2383"/>
      <c r="D72" s="2383"/>
      <c r="E72" s="2383"/>
      <c r="F72" s="2383"/>
      <c r="G72" s="2383"/>
      <c r="H72" s="2383"/>
      <c r="I72" s="2384"/>
      <c r="J72" s="1236"/>
      <c r="K72" s="1236"/>
      <c r="L72" s="1236"/>
      <c r="M72" s="1528"/>
    </row>
    <row r="73" spans="1:13" ht="15.6" hidden="1">
      <c r="A73" s="1051"/>
      <c r="B73" s="2382"/>
      <c r="C73" s="2383"/>
      <c r="D73" s="2383"/>
      <c r="E73" s="2383"/>
      <c r="F73" s="2383"/>
      <c r="G73" s="2383"/>
      <c r="H73" s="2383"/>
      <c r="I73" s="2384"/>
      <c r="J73" s="1236"/>
      <c r="K73" s="1236"/>
      <c r="L73" s="340"/>
      <c r="M73" s="1526"/>
    </row>
    <row r="74" spans="1:13" ht="15.6" hidden="1">
      <c r="A74" s="1051"/>
      <c r="B74" s="2382"/>
      <c r="C74" s="2383"/>
      <c r="D74" s="2383"/>
      <c r="E74" s="2383"/>
      <c r="F74" s="2383"/>
      <c r="G74" s="2383"/>
      <c r="H74" s="2383"/>
      <c r="I74" s="2384"/>
      <c r="J74" s="1236"/>
      <c r="K74" s="1236"/>
      <c r="L74" s="1236"/>
      <c r="M74" s="1528"/>
    </row>
    <row r="75" spans="1:13" ht="15.6" hidden="1">
      <c r="A75" s="1051"/>
      <c r="B75" s="2382"/>
      <c r="C75" s="2383"/>
      <c r="D75" s="2383"/>
      <c r="E75" s="2383"/>
      <c r="F75" s="2383"/>
      <c r="G75" s="2383"/>
      <c r="H75" s="2383"/>
      <c r="I75" s="2384"/>
      <c r="J75" s="1236"/>
      <c r="K75" s="1236"/>
      <c r="L75" s="1236"/>
      <c r="M75" s="1528"/>
    </row>
    <row r="76" spans="1:13" ht="15.6" hidden="1">
      <c r="A76" s="1051"/>
      <c r="B76" s="2382"/>
      <c r="C76" s="2383"/>
      <c r="D76" s="2383"/>
      <c r="E76" s="2383"/>
      <c r="F76" s="2383"/>
      <c r="G76" s="2383"/>
      <c r="H76" s="2383"/>
      <c r="I76" s="2384"/>
      <c r="J76" s="1236"/>
      <c r="K76" s="1236"/>
      <c r="L76" s="340"/>
      <c r="M76" s="1526"/>
    </row>
    <row r="77" spans="1:13" ht="15.6" hidden="1">
      <c r="A77" s="1051"/>
      <c r="B77" s="2382"/>
      <c r="C77" s="2383"/>
      <c r="D77" s="2383"/>
      <c r="E77" s="2383"/>
      <c r="F77" s="2383"/>
      <c r="G77" s="2383"/>
      <c r="H77" s="2383"/>
      <c r="I77" s="2384"/>
      <c r="J77" s="1236"/>
      <c r="K77" s="1236"/>
      <c r="L77" s="1236"/>
      <c r="M77" s="1528"/>
    </row>
    <row r="78" spans="1:13" ht="15.6" hidden="1">
      <c r="A78" s="1051"/>
      <c r="B78" s="2382"/>
      <c r="C78" s="2383"/>
      <c r="D78" s="2383"/>
      <c r="E78" s="2383"/>
      <c r="F78" s="2383"/>
      <c r="G78" s="2383"/>
      <c r="H78" s="2383"/>
      <c r="I78" s="2384"/>
      <c r="J78" s="1236"/>
      <c r="K78" s="1236"/>
      <c r="L78" s="1236"/>
      <c r="M78" s="1528"/>
    </row>
    <row r="79" spans="1:13" ht="15.6">
      <c r="A79" s="1051"/>
      <c r="B79" s="1301"/>
      <c r="C79" s="1236"/>
      <c r="D79" s="1236"/>
      <c r="E79" s="1236"/>
      <c r="F79" s="1236"/>
      <c r="G79" s="1236"/>
      <c r="H79" s="1236"/>
      <c r="I79" s="1236"/>
      <c r="J79" s="1236"/>
      <c r="K79" s="1236"/>
      <c r="L79" s="1236"/>
      <c r="M79" s="1528"/>
    </row>
    <row r="80" spans="1:13" ht="12.75" customHeight="1">
      <c r="A80" s="78"/>
      <c r="B80" s="78"/>
      <c r="C80" s="78"/>
      <c r="D80" s="78"/>
      <c r="E80" s="78"/>
      <c r="F80" s="78"/>
      <c r="G80" s="78"/>
      <c r="H80" s="78"/>
      <c r="I80" s="78"/>
      <c r="J80" s="78"/>
      <c r="K80" s="78"/>
      <c r="L80" s="78"/>
      <c r="M80" s="78"/>
    </row>
  </sheetData>
  <sheetProtection password="C797" sheet="1" objects="1" scenarios="1"/>
  <protectedRanges>
    <protectedRange sqref="B70:J70" name="Range10"/>
    <protectedRange sqref="C14:C24" name="Range1"/>
    <protectedRange sqref="E14:E24 E40" name="Range2"/>
    <protectedRange sqref="J32" name="Range3"/>
    <protectedRange sqref="C40:C46" name="Range4"/>
    <protectedRange sqref="E41:E46" name="Range5"/>
    <protectedRange sqref="J54" name="Range6"/>
    <protectedRange sqref="C60:C61" name="Range7"/>
    <protectedRange sqref="E60:E61" name="Range8"/>
    <protectedRange sqref="J65" name="Range9"/>
  </protectedRanges>
  <mergeCells count="13">
    <mergeCell ref="A6:K6"/>
    <mergeCell ref="A7:K7"/>
    <mergeCell ref="A8:K8"/>
    <mergeCell ref="B70:J70"/>
    <mergeCell ref="A9:K9"/>
    <mergeCell ref="B75:I75"/>
    <mergeCell ref="B76:I76"/>
    <mergeCell ref="B77:I77"/>
    <mergeCell ref="B78:I78"/>
    <mergeCell ref="B71:I71"/>
    <mergeCell ref="B72:I72"/>
    <mergeCell ref="B73:I73"/>
    <mergeCell ref="B74:I74"/>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XFD175"/>
  <sheetViews>
    <sheetView topLeftCell="A10" zoomScale="75" zoomScaleNormal="75" zoomScaleSheetLayoutView="75" workbookViewId="0">
      <selection activeCell="D42" sqref="D42"/>
    </sheetView>
  </sheetViews>
  <sheetFormatPr defaultColWidth="0" defaultRowHeight="13.2" zeroHeight="1"/>
  <cols>
    <col min="1" max="1" width="9.88671875" customWidth="1"/>
    <col min="2" max="2" width="12" customWidth="1"/>
    <col min="3" max="3" width="62.6640625" customWidth="1"/>
    <col min="4" max="4" width="19.5546875" customWidth="1"/>
    <col min="5" max="5" width="12" customWidth="1"/>
    <col min="6" max="6" width="22.44140625" customWidth="1"/>
    <col min="7" max="7" width="13.5546875" customWidth="1"/>
    <col min="8" max="8" width="18.6640625" customWidth="1"/>
    <col min="9" max="9" width="12" customWidth="1"/>
    <col min="10" max="10" width="15.5546875" customWidth="1"/>
    <col min="11" max="11" width="12" hidden="1" customWidth="1"/>
    <col min="12" max="12" width="14.33203125" hidden="1" customWidth="1"/>
    <col min="13" max="13" width="11.44140625" hidden="1" customWidth="1"/>
    <col min="14" max="14" width="9.109375" hidden="1" customWidth="1"/>
  </cols>
  <sheetData>
    <row r="1" spans="1:14" ht="15.6" thickBot="1">
      <c r="A1" s="197"/>
      <c r="B1" s="197"/>
      <c r="C1" s="197"/>
      <c r="D1" s="197"/>
      <c r="E1" s="197"/>
      <c r="F1" s="197"/>
      <c r="G1" s="197"/>
      <c r="H1" s="197"/>
      <c r="I1" s="197"/>
      <c r="J1" s="197"/>
      <c r="K1" s="197"/>
      <c r="L1" s="197"/>
      <c r="M1" s="197"/>
      <c r="N1" s="197"/>
    </row>
    <row r="2" spans="1:14" ht="15.6" thickBot="1">
      <c r="A2" s="197"/>
      <c r="B2" s="197"/>
      <c r="C2" s="197"/>
      <c r="D2" s="1028" t="s">
        <v>166</v>
      </c>
      <c r="E2" s="78"/>
      <c r="F2" s="1551" t="str">
        <f>'1 Summary'!G2</f>
        <v/>
      </c>
      <c r="G2" s="50"/>
      <c r="H2" s="26"/>
      <c r="I2" s="46"/>
      <c r="J2" s="197"/>
      <c r="K2" s="197"/>
      <c r="L2" s="197"/>
      <c r="M2" s="197"/>
      <c r="N2" s="197"/>
    </row>
    <row r="3" spans="1:14" ht="18" thickBot="1">
      <c r="A3" s="44" t="s">
        <v>638</v>
      </c>
      <c r="B3" s="197"/>
      <c r="C3" s="197"/>
      <c r="D3" s="1028" t="s">
        <v>165</v>
      </c>
      <c r="E3" s="78"/>
      <c r="F3" s="1552">
        <f>'1 Summary'!G3</f>
        <v>0</v>
      </c>
      <c r="G3" s="24"/>
      <c r="H3" s="3"/>
      <c r="I3" s="3"/>
      <c r="J3" s="197"/>
      <c r="K3" s="197"/>
      <c r="L3" s="197"/>
      <c r="M3" s="197"/>
      <c r="N3" s="197"/>
    </row>
    <row r="4" spans="1:14" ht="18.75" customHeight="1">
      <c r="A4" s="2388" t="s">
        <v>1240</v>
      </c>
      <c r="B4" s="2388"/>
      <c r="C4" s="2388"/>
      <c r="D4" s="2388"/>
      <c r="E4" s="2388"/>
      <c r="F4" s="2388"/>
      <c r="G4" s="2388"/>
      <c r="H4" s="2388"/>
      <c r="I4" s="2388"/>
      <c r="J4" s="2388"/>
      <c r="K4" s="2388"/>
      <c r="L4" s="2388"/>
      <c r="M4" s="197"/>
      <c r="N4" s="197"/>
    </row>
    <row r="5" spans="1:14" ht="15.6">
      <c r="A5" s="520"/>
      <c r="B5" s="520"/>
      <c r="C5" s="520"/>
      <c r="D5" s="520"/>
      <c r="E5" s="520"/>
      <c r="F5" s="2017" t="s">
        <v>1325</v>
      </c>
      <c r="G5" s="543"/>
      <c r="H5" s="2017" t="s">
        <v>1326</v>
      </c>
      <c r="I5" s="543"/>
      <c r="J5" s="2017" t="s">
        <v>1327</v>
      </c>
      <c r="K5" s="197"/>
      <c r="L5" s="197"/>
      <c r="M5" s="197"/>
      <c r="N5" s="197"/>
    </row>
    <row r="6" spans="1:14" ht="15.6">
      <c r="A6" s="520"/>
      <c r="B6" s="520"/>
      <c r="C6" s="520"/>
      <c r="D6" s="520"/>
      <c r="E6" s="520"/>
      <c r="F6" s="2017" t="s">
        <v>2990</v>
      </c>
      <c r="G6" s="543"/>
      <c r="H6" s="2017" t="s">
        <v>2991</v>
      </c>
      <c r="I6" s="543"/>
      <c r="J6" s="543"/>
      <c r="K6" s="197"/>
      <c r="L6" s="197"/>
      <c r="M6" s="197"/>
      <c r="N6" s="197"/>
    </row>
    <row r="7" spans="1:14" ht="15.6">
      <c r="A7" s="522">
        <v>16.100000000000001</v>
      </c>
      <c r="B7" s="324" t="s">
        <v>657</v>
      </c>
      <c r="C7" s="2020"/>
      <c r="D7" s="520"/>
      <c r="E7" s="520"/>
      <c r="F7" s="2017" t="s">
        <v>2333</v>
      </c>
      <c r="G7" s="543"/>
      <c r="H7" s="2017" t="s">
        <v>2512</v>
      </c>
      <c r="I7" s="543"/>
      <c r="J7" s="543"/>
      <c r="K7" s="197"/>
      <c r="L7" s="197"/>
      <c r="M7" s="197"/>
      <c r="N7" s="197"/>
    </row>
    <row r="8" spans="1:14" ht="21">
      <c r="A8" s="197"/>
      <c r="B8" s="301"/>
      <c r="C8" s="523"/>
      <c r="D8" s="524"/>
      <c r="E8" s="520"/>
      <c r="F8" s="525"/>
      <c r="G8" s="520"/>
      <c r="H8" s="526"/>
      <c r="I8" s="520"/>
      <c r="J8" s="520"/>
      <c r="K8" s="197"/>
      <c r="L8" s="197"/>
      <c r="M8" s="197"/>
      <c r="N8" s="197"/>
    </row>
    <row r="9" spans="1:14" ht="15">
      <c r="A9" s="522" t="s">
        <v>1007</v>
      </c>
      <c r="B9" s="324" t="s">
        <v>235</v>
      </c>
      <c r="C9" s="2020"/>
      <c r="D9" s="520"/>
      <c r="E9" s="520"/>
      <c r="F9" s="1201" t="s">
        <v>805</v>
      </c>
      <c r="G9" s="520"/>
      <c r="H9" s="520"/>
      <c r="I9" s="520"/>
      <c r="J9" s="520"/>
      <c r="K9" s="197"/>
      <c r="L9" s="197"/>
      <c r="M9" s="197"/>
      <c r="N9" s="197"/>
    </row>
    <row r="10" spans="1:14" ht="15">
      <c r="A10" s="520"/>
      <c r="B10" s="697" t="s">
        <v>1506</v>
      </c>
      <c r="C10" s="641"/>
      <c r="D10" s="520"/>
      <c r="E10" s="520"/>
      <c r="F10" s="527">
        <f>I46</f>
        <v>0</v>
      </c>
      <c r="G10" s="520"/>
      <c r="H10" s="527">
        <f>'1.1 Pupil Foundation'!H29*0.13</f>
        <v>0</v>
      </c>
      <c r="I10" s="520"/>
      <c r="J10" s="520"/>
      <c r="K10" s="197"/>
      <c r="L10" s="197"/>
      <c r="M10" s="197"/>
      <c r="N10" s="197"/>
    </row>
    <row r="11" spans="1:14" ht="15">
      <c r="A11" s="522" t="s">
        <v>1008</v>
      </c>
      <c r="B11" s="324" t="s">
        <v>1507</v>
      </c>
      <c r="C11" s="522"/>
      <c r="D11" s="520"/>
      <c r="E11" s="520"/>
      <c r="F11" s="527">
        <f>I53</f>
        <v>0</v>
      </c>
      <c r="G11" s="520"/>
      <c r="H11" s="527">
        <f>'2 Special Ed'!T15</f>
        <v>0</v>
      </c>
      <c r="I11" s="520"/>
      <c r="J11" s="520"/>
      <c r="K11" s="197"/>
      <c r="L11" s="197"/>
      <c r="M11" s="197"/>
      <c r="N11" s="197"/>
    </row>
    <row r="12" spans="1:14" ht="15">
      <c r="A12" s="522" t="s">
        <v>872</v>
      </c>
      <c r="B12" s="697" t="s">
        <v>2864</v>
      </c>
      <c r="C12" s="697"/>
      <c r="D12" s="520"/>
      <c r="E12" s="520"/>
      <c r="F12" s="527">
        <f>H92</f>
        <v>0</v>
      </c>
      <c r="G12" s="520"/>
      <c r="H12" s="528">
        <f>'5 Remote and Rural'!J29</f>
        <v>0</v>
      </c>
      <c r="I12" s="520"/>
      <c r="J12" s="520"/>
      <c r="K12" s="197"/>
      <c r="L12" s="197"/>
      <c r="M12" s="197"/>
      <c r="N12" s="197"/>
    </row>
    <row r="13" spans="1:14" ht="15">
      <c r="A13" s="2046" t="s">
        <v>1509</v>
      </c>
      <c r="B13" s="2047" t="s">
        <v>2865</v>
      </c>
      <c r="C13" s="2047"/>
      <c r="D13" s="327"/>
      <c r="E13" s="327"/>
      <c r="F13" s="529">
        <f>H160</f>
        <v>0</v>
      </c>
      <c r="G13" s="2048"/>
      <c r="H13" s="529">
        <f>'10 Admin and Governance'!I70</f>
        <v>0</v>
      </c>
      <c r="I13" s="520"/>
      <c r="J13" s="520"/>
      <c r="K13" s="197"/>
      <c r="L13" s="197"/>
      <c r="M13" s="197"/>
      <c r="N13" s="197"/>
    </row>
    <row r="14" spans="1:14" ht="15.6">
      <c r="A14" s="522" t="s">
        <v>1009</v>
      </c>
      <c r="B14" s="324" t="s">
        <v>1036</v>
      </c>
      <c r="C14" s="522"/>
      <c r="D14" s="520"/>
      <c r="E14" s="520"/>
      <c r="F14" s="2034">
        <f>SUM(F10:F13)</f>
        <v>0</v>
      </c>
      <c r="G14" s="520"/>
      <c r="H14" s="2034">
        <f>SUM(H10:H13)</f>
        <v>0</v>
      </c>
      <c r="I14" s="520"/>
      <c r="J14" s="520"/>
      <c r="K14" s="197"/>
      <c r="L14" s="197"/>
      <c r="M14" s="197"/>
      <c r="N14" s="197"/>
    </row>
    <row r="15" spans="1:14" ht="15">
      <c r="A15" s="520"/>
      <c r="B15" s="307"/>
      <c r="C15" s="520"/>
      <c r="D15" s="520"/>
      <c r="E15" s="520"/>
      <c r="F15" s="318"/>
      <c r="G15" s="520"/>
      <c r="H15" s="520"/>
      <c r="I15" s="520"/>
      <c r="J15" s="520"/>
      <c r="K15" s="197"/>
      <c r="L15" s="197"/>
      <c r="M15" s="197"/>
      <c r="N15" s="197"/>
    </row>
    <row r="16" spans="1:14" ht="15">
      <c r="A16" s="522" t="s">
        <v>1010</v>
      </c>
      <c r="B16" s="324" t="s">
        <v>1511</v>
      </c>
      <c r="C16" s="522"/>
      <c r="D16" s="520"/>
      <c r="E16" s="520"/>
      <c r="F16" s="530">
        <f>I44</f>
        <v>0</v>
      </c>
      <c r="G16" s="520"/>
      <c r="H16" s="531">
        <f>'Sch 13 Enrolment'!V70</f>
        <v>0</v>
      </c>
      <c r="I16" s="520"/>
      <c r="J16" s="520"/>
      <c r="K16" s="197"/>
      <c r="L16" s="197"/>
      <c r="M16" s="197"/>
      <c r="N16" s="197"/>
    </row>
    <row r="17" spans="1:14" ht="15">
      <c r="A17" s="520"/>
      <c r="B17" s="697" t="s">
        <v>2564</v>
      </c>
      <c r="C17" s="641"/>
      <c r="D17" s="520"/>
      <c r="E17" s="520"/>
      <c r="F17" s="197"/>
      <c r="G17" s="197"/>
      <c r="H17" s="197"/>
      <c r="I17" s="520"/>
      <c r="J17" s="520"/>
      <c r="K17" s="197"/>
      <c r="L17" s="197"/>
      <c r="M17" s="197"/>
      <c r="N17" s="197"/>
    </row>
    <row r="18" spans="1:14" ht="15.6">
      <c r="A18" s="520"/>
      <c r="B18" s="307"/>
      <c r="C18" s="520"/>
      <c r="D18" s="520"/>
      <c r="E18" s="520"/>
      <c r="F18" s="2017"/>
      <c r="G18" s="543"/>
      <c r="H18" s="2017"/>
      <c r="I18" s="543"/>
      <c r="J18" s="2017"/>
      <c r="K18" s="197"/>
      <c r="L18" s="197"/>
      <c r="M18" s="197"/>
      <c r="N18" s="197"/>
    </row>
    <row r="19" spans="1:14" ht="15">
      <c r="A19" s="522">
        <v>16.399999999999999</v>
      </c>
      <c r="B19" s="324" t="s">
        <v>1512</v>
      </c>
      <c r="C19" s="522"/>
      <c r="D19" s="520"/>
      <c r="E19" s="520"/>
      <c r="F19" s="522"/>
      <c r="G19" s="520"/>
      <c r="H19" s="522"/>
      <c r="I19" s="520"/>
      <c r="J19" s="525"/>
      <c r="K19" s="197"/>
      <c r="L19" s="197"/>
      <c r="M19" s="197"/>
      <c r="N19" s="197"/>
    </row>
    <row r="20" spans="1:14" ht="15.6">
      <c r="A20" s="520"/>
      <c r="B20" s="324" t="s">
        <v>747</v>
      </c>
      <c r="C20" s="522"/>
      <c r="D20" s="520"/>
      <c r="E20" s="520"/>
      <c r="F20" s="522"/>
      <c r="G20" s="2021"/>
      <c r="H20" s="522"/>
      <c r="I20" s="532"/>
      <c r="J20" s="2026">
        <f>IF(F16-H16&lt;=0,0,F14-H14)</f>
        <v>0</v>
      </c>
      <c r="K20" s="197"/>
      <c r="L20" s="197"/>
      <c r="M20" s="197"/>
      <c r="N20" s="197"/>
    </row>
    <row r="21" spans="1:14" ht="15">
      <c r="A21" s="520"/>
      <c r="B21" s="307"/>
      <c r="C21" s="520"/>
      <c r="D21" s="520"/>
      <c r="E21" s="520"/>
      <c r="F21" s="520"/>
      <c r="G21" s="520"/>
      <c r="H21" s="520"/>
      <c r="I21" s="520"/>
      <c r="J21" s="520"/>
      <c r="K21" s="197"/>
      <c r="L21" s="197"/>
      <c r="M21" s="197"/>
      <c r="N21" s="197"/>
    </row>
    <row r="22" spans="1:14" ht="15">
      <c r="A22" s="522">
        <v>16.5</v>
      </c>
      <c r="B22" s="324" t="s">
        <v>641</v>
      </c>
      <c r="C22" s="522"/>
      <c r="D22" s="520"/>
      <c r="E22" s="520"/>
      <c r="F22" s="520"/>
      <c r="G22" s="520"/>
      <c r="H22" s="520"/>
      <c r="I22" s="520"/>
      <c r="J22" s="520"/>
      <c r="K22" s="197"/>
      <c r="L22" s="197"/>
      <c r="M22" s="197"/>
      <c r="N22" s="197"/>
    </row>
    <row r="23" spans="1:14" ht="15">
      <c r="A23" s="522" t="s">
        <v>679</v>
      </c>
      <c r="B23" s="697" t="s">
        <v>2513</v>
      </c>
      <c r="C23" s="641"/>
      <c r="D23" s="520"/>
      <c r="E23" s="520"/>
      <c r="F23" s="2021"/>
      <c r="G23" s="305"/>
      <c r="H23" s="534"/>
      <c r="I23" s="305"/>
      <c r="J23" s="533">
        <f>IF($F$3=0,0,VLOOKUP($F$3,Tables!$A$5:$AN8,27,FALSE))</f>
        <v>0</v>
      </c>
      <c r="K23" s="197"/>
      <c r="L23" s="197"/>
      <c r="M23" s="197"/>
      <c r="N23" s="197"/>
    </row>
    <row r="24" spans="1:14" ht="15">
      <c r="A24" s="520"/>
      <c r="B24" s="697" t="s">
        <v>2992</v>
      </c>
      <c r="C24" s="641"/>
      <c r="D24" s="520"/>
      <c r="E24" s="520"/>
      <c r="F24" s="520"/>
      <c r="G24" s="520"/>
      <c r="H24" s="520"/>
      <c r="I24" s="520"/>
      <c r="J24" s="520"/>
      <c r="K24" s="520"/>
      <c r="L24" s="520"/>
      <c r="M24" s="197"/>
      <c r="N24" s="197"/>
    </row>
    <row r="25" spans="1:14" ht="15">
      <c r="A25" s="520"/>
      <c r="B25" s="307"/>
      <c r="C25" s="520"/>
      <c r="D25" s="520"/>
      <c r="E25" s="520"/>
      <c r="F25" s="520"/>
      <c r="G25" s="2021"/>
      <c r="H25" s="520"/>
      <c r="I25" s="520"/>
      <c r="J25" s="520"/>
      <c r="K25" s="520"/>
      <c r="L25" s="520"/>
      <c r="M25" s="197"/>
      <c r="N25" s="197"/>
    </row>
    <row r="26" spans="1:14" ht="15.6">
      <c r="A26" s="522" t="s">
        <v>854</v>
      </c>
      <c r="B26" s="697" t="s">
        <v>2878</v>
      </c>
      <c r="C26" s="2020"/>
      <c r="D26" s="520"/>
      <c r="E26" s="520"/>
      <c r="F26" s="2044"/>
      <c r="G26" s="2021"/>
      <c r="H26" s="2021"/>
      <c r="I26" s="520"/>
      <c r="J26" s="700">
        <f>+J23*50%</f>
        <v>0</v>
      </c>
      <c r="K26" s="520"/>
      <c r="L26" s="2021"/>
      <c r="M26" s="197"/>
      <c r="N26" s="197"/>
    </row>
    <row r="27" spans="1:14" ht="15.6">
      <c r="A27" s="522"/>
      <c r="B27" s="697" t="s">
        <v>2880</v>
      </c>
      <c r="C27" s="2024"/>
      <c r="D27" s="2021"/>
      <c r="E27" s="2021"/>
      <c r="F27" s="2044"/>
      <c r="G27" s="2021"/>
      <c r="H27" s="2021"/>
      <c r="I27" s="2021"/>
      <c r="J27" s="2049"/>
      <c r="K27" s="2021"/>
      <c r="L27" s="2021"/>
      <c r="M27" s="197"/>
      <c r="N27" s="197"/>
    </row>
    <row r="28" spans="1:14" ht="15.6">
      <c r="A28" s="520"/>
      <c r="B28" s="307"/>
      <c r="C28" s="520"/>
      <c r="D28" s="520"/>
      <c r="E28" s="520"/>
      <c r="F28" s="2023" t="s">
        <v>1325</v>
      </c>
      <c r="G28" s="520"/>
      <c r="H28" s="2021"/>
      <c r="I28" s="520"/>
      <c r="J28" s="520"/>
      <c r="K28" s="520"/>
      <c r="L28" s="2021"/>
      <c r="M28" s="197"/>
      <c r="N28" s="197"/>
    </row>
    <row r="29" spans="1:14" ht="15.6">
      <c r="A29" s="2020" t="s">
        <v>2868</v>
      </c>
      <c r="B29" s="697" t="s">
        <v>2879</v>
      </c>
      <c r="C29" s="2020"/>
      <c r="D29" s="1201"/>
      <c r="E29" s="1201"/>
      <c r="F29" s="533">
        <f>IF($F$3=0,0,VLOOKUP($F$3,Tables!$A$5:$BA13,53,FALSE))</f>
        <v>0</v>
      </c>
      <c r="G29" s="2021"/>
      <c r="H29" s="2045" t="s">
        <v>805</v>
      </c>
      <c r="I29" s="1201"/>
      <c r="J29" s="2027">
        <f>F29*5%</f>
        <v>0</v>
      </c>
      <c r="K29" s="1201"/>
      <c r="L29" s="2021"/>
      <c r="M29" s="197"/>
      <c r="N29" s="197"/>
    </row>
    <row r="30" spans="1:14" ht="15">
      <c r="A30" s="2021"/>
      <c r="B30" s="697" t="s">
        <v>2989</v>
      </c>
      <c r="C30" s="2021"/>
      <c r="D30" s="2021"/>
      <c r="E30" s="2021"/>
      <c r="F30" s="2021"/>
      <c r="G30" s="2021"/>
      <c r="H30" s="2021"/>
      <c r="I30" s="2021"/>
      <c r="J30" s="2021"/>
      <c r="K30" s="2021"/>
      <c r="L30" s="2021"/>
      <c r="M30" s="197"/>
      <c r="N30" s="197"/>
    </row>
    <row r="31" spans="1:14" ht="15">
      <c r="A31" s="2021"/>
      <c r="B31" s="697" t="s">
        <v>2882</v>
      </c>
      <c r="C31" s="2021"/>
      <c r="D31" s="2021"/>
      <c r="E31" s="2021"/>
      <c r="F31" s="2021"/>
      <c r="G31" s="2021"/>
      <c r="H31" s="2021"/>
      <c r="I31" s="2021"/>
      <c r="J31" s="2021"/>
      <c r="K31" s="2021"/>
      <c r="L31" s="2021"/>
      <c r="M31" s="197"/>
      <c r="N31" s="197"/>
    </row>
    <row r="32" spans="1:14" ht="15">
      <c r="A32" s="2033"/>
      <c r="B32" s="2030"/>
      <c r="C32" s="2033"/>
      <c r="D32" s="2033"/>
      <c r="E32" s="2033"/>
      <c r="F32" s="2033"/>
      <c r="G32" s="2033"/>
      <c r="H32" s="2033"/>
      <c r="I32" s="2033"/>
      <c r="J32" s="2033"/>
      <c r="K32" s="2021"/>
      <c r="L32" s="2021"/>
      <c r="M32" s="197"/>
      <c r="N32" s="197"/>
    </row>
    <row r="33" spans="1:16384" s="263" customFormat="1" ht="15.6">
      <c r="A33" s="696">
        <v>16.600000000000001</v>
      </c>
      <c r="B33" s="539" t="s">
        <v>1011</v>
      </c>
      <c r="C33" s="696"/>
      <c r="D33" s="543"/>
      <c r="E33" s="543"/>
      <c r="F33" s="543"/>
      <c r="G33" s="543"/>
      <c r="H33" s="543"/>
      <c r="I33" s="543"/>
      <c r="J33" s="2034">
        <f>ROUND(J20+J26+J29,0)</f>
        <v>0</v>
      </c>
      <c r="K33" s="543"/>
      <c r="L33" s="2021"/>
      <c r="M33" s="28"/>
      <c r="N33" s="28"/>
    </row>
    <row r="34" spans="1:16384" s="263" customFormat="1" ht="15.6">
      <c r="A34" s="543"/>
      <c r="B34" s="539" t="s">
        <v>2881</v>
      </c>
      <c r="C34" s="696"/>
      <c r="D34" s="543"/>
      <c r="E34" s="543"/>
      <c r="F34" s="543"/>
      <c r="G34" s="543"/>
      <c r="H34" s="543"/>
      <c r="I34" s="543"/>
      <c r="J34" s="543"/>
      <c r="K34" s="543"/>
      <c r="L34" s="2021"/>
      <c r="M34" s="28"/>
      <c r="N34" s="28"/>
    </row>
    <row r="35" spans="1:16384" ht="15">
      <c r="A35" s="520"/>
      <c r="B35" s="520"/>
      <c r="C35" s="520"/>
      <c r="D35" s="520"/>
      <c r="E35" s="520"/>
      <c r="F35" s="520"/>
      <c r="G35" s="520"/>
      <c r="H35" s="520"/>
      <c r="I35" s="520"/>
      <c r="J35" s="520"/>
      <c r="K35" s="520"/>
      <c r="L35" s="520"/>
      <c r="M35" s="197"/>
      <c r="N35" s="197"/>
    </row>
    <row r="36" spans="1:16384" ht="15.6">
      <c r="A36" s="696" t="s">
        <v>805</v>
      </c>
      <c r="B36" s="539" t="s">
        <v>2893</v>
      </c>
      <c r="C36" s="2021"/>
      <c r="D36" s="520"/>
      <c r="E36" s="520"/>
      <c r="F36" s="520"/>
      <c r="G36" s="520"/>
      <c r="H36" s="520"/>
      <c r="I36" s="520"/>
      <c r="J36" s="520"/>
      <c r="K36" s="520"/>
      <c r="L36" s="520"/>
      <c r="M36" s="197"/>
      <c r="N36" s="197"/>
    </row>
    <row r="37" spans="1:16384" ht="15">
      <c r="A37" s="2021"/>
      <c r="B37" s="2021"/>
      <c r="C37" s="2021"/>
      <c r="D37" s="2021"/>
      <c r="E37" s="2021"/>
      <c r="F37" s="2021"/>
      <c r="G37" s="2021"/>
      <c r="H37" s="2021"/>
      <c r="I37" s="2021"/>
      <c r="J37" s="2021"/>
      <c r="K37" s="2021"/>
      <c r="L37" s="2021"/>
      <c r="M37" s="2021"/>
      <c r="N37" s="2021"/>
      <c r="O37" s="2021"/>
      <c r="P37" s="2021"/>
      <c r="Q37" s="2021"/>
      <c r="R37" s="2021"/>
      <c r="S37" s="2021"/>
      <c r="T37" s="2021"/>
      <c r="U37" s="2021"/>
      <c r="V37" s="2021"/>
      <c r="W37" s="2021"/>
      <c r="X37" s="2021"/>
      <c r="Y37" s="2021"/>
      <c r="Z37" s="2021"/>
      <c r="AA37" s="2021"/>
      <c r="AB37" s="2021"/>
      <c r="AC37" s="2021"/>
      <c r="AD37" s="2021"/>
      <c r="AE37" s="2021"/>
      <c r="AF37" s="2021"/>
      <c r="AG37" s="2021"/>
      <c r="AH37" s="2021"/>
      <c r="AI37" s="2021"/>
      <c r="AJ37" s="2021"/>
      <c r="AK37" s="2021"/>
      <c r="AL37" s="2021"/>
      <c r="AM37" s="2021"/>
      <c r="AN37" s="2021"/>
      <c r="AO37" s="2021"/>
      <c r="AP37" s="2021"/>
      <c r="AQ37" s="2021"/>
      <c r="AR37" s="2021"/>
      <c r="AS37" s="2021"/>
      <c r="AT37" s="2021"/>
      <c r="AU37" s="2021"/>
      <c r="AV37" s="2021"/>
      <c r="AW37" s="2021"/>
      <c r="AX37" s="2021"/>
      <c r="AY37" s="2021"/>
      <c r="AZ37" s="2021"/>
      <c r="BA37" s="2021"/>
      <c r="BB37" s="2021"/>
      <c r="BC37" s="2021"/>
      <c r="BD37" s="2021"/>
      <c r="BE37" s="2021"/>
      <c r="BF37" s="2021"/>
      <c r="BG37" s="2021"/>
      <c r="BH37" s="2021"/>
      <c r="BI37" s="2021"/>
      <c r="BJ37" s="2021"/>
      <c r="BK37" s="2021"/>
      <c r="BL37" s="2021"/>
      <c r="BM37" s="2021"/>
      <c r="BN37" s="2021"/>
      <c r="BO37" s="2021"/>
      <c r="BP37" s="2021"/>
      <c r="BQ37" s="2021"/>
      <c r="BR37" s="2021"/>
      <c r="BS37" s="2021"/>
      <c r="BT37" s="2021"/>
      <c r="BU37" s="2021"/>
      <c r="BV37" s="2021"/>
      <c r="BW37" s="2021"/>
      <c r="BX37" s="2021"/>
      <c r="BY37" s="2021"/>
      <c r="BZ37" s="2021"/>
      <c r="CA37" s="2021"/>
      <c r="CB37" s="2021"/>
      <c r="CC37" s="2021"/>
      <c r="CD37" s="2021"/>
      <c r="CE37" s="2021"/>
      <c r="CF37" s="2021"/>
      <c r="CG37" s="2021"/>
      <c r="CH37" s="2021"/>
      <c r="CI37" s="2021"/>
      <c r="CJ37" s="2021"/>
      <c r="CK37" s="2021"/>
      <c r="CL37" s="2021"/>
      <c r="CM37" s="2021"/>
      <c r="CN37" s="2021"/>
      <c r="CO37" s="2021"/>
      <c r="CP37" s="2021"/>
      <c r="CQ37" s="2021"/>
      <c r="CR37" s="2021"/>
      <c r="CS37" s="2021"/>
      <c r="CT37" s="2021"/>
      <c r="CU37" s="2021"/>
      <c r="CV37" s="2021"/>
      <c r="CW37" s="2021"/>
      <c r="CX37" s="2021"/>
      <c r="CY37" s="2021"/>
      <c r="CZ37" s="2021"/>
      <c r="DA37" s="2021"/>
      <c r="DB37" s="2021"/>
      <c r="DC37" s="2021"/>
      <c r="DD37" s="2021"/>
      <c r="DE37" s="2021"/>
      <c r="DF37" s="2021"/>
      <c r="DG37" s="2021"/>
      <c r="DH37" s="2021"/>
      <c r="DI37" s="2021"/>
      <c r="DJ37" s="2021"/>
      <c r="DK37" s="2021"/>
      <c r="DL37" s="2021"/>
      <c r="DM37" s="2021"/>
      <c r="DN37" s="2021"/>
      <c r="DO37" s="2021"/>
      <c r="DP37" s="2021"/>
      <c r="DQ37" s="2021"/>
      <c r="DR37" s="2021"/>
      <c r="DS37" s="2021"/>
      <c r="DT37" s="2021"/>
      <c r="DU37" s="2021"/>
      <c r="DV37" s="2021"/>
      <c r="DW37" s="2021"/>
      <c r="DX37" s="2021"/>
      <c r="DY37" s="2021"/>
      <c r="DZ37" s="2021"/>
      <c r="EA37" s="2021"/>
      <c r="EB37" s="2021"/>
      <c r="EC37" s="2021"/>
      <c r="ED37" s="2021"/>
      <c r="EE37" s="2021"/>
      <c r="EF37" s="2021"/>
      <c r="EG37" s="2021"/>
      <c r="EH37" s="2021"/>
      <c r="EI37" s="2021"/>
      <c r="EJ37" s="2021"/>
      <c r="EK37" s="2021"/>
      <c r="EL37" s="2021"/>
      <c r="EM37" s="2021"/>
      <c r="EN37" s="2021"/>
      <c r="EO37" s="2021"/>
      <c r="EP37" s="2021"/>
      <c r="EQ37" s="2021"/>
      <c r="ER37" s="2021"/>
      <c r="ES37" s="2021"/>
      <c r="ET37" s="2021"/>
      <c r="EU37" s="2021"/>
      <c r="EV37" s="2021"/>
      <c r="EW37" s="2021"/>
      <c r="EX37" s="2021"/>
      <c r="EY37" s="2021"/>
      <c r="EZ37" s="2021"/>
      <c r="FA37" s="2021"/>
      <c r="FB37" s="2021"/>
      <c r="FC37" s="2021"/>
      <c r="FD37" s="2021"/>
      <c r="FE37" s="2021"/>
      <c r="FF37" s="2021"/>
      <c r="FG37" s="2021"/>
      <c r="FH37" s="2021"/>
      <c r="FI37" s="2021"/>
      <c r="FJ37" s="2021"/>
      <c r="FK37" s="2021"/>
      <c r="FL37" s="2021"/>
      <c r="FM37" s="2021"/>
      <c r="FN37" s="2021"/>
      <c r="FO37" s="2021"/>
      <c r="FP37" s="2021"/>
      <c r="FQ37" s="2021"/>
      <c r="FR37" s="2021"/>
      <c r="FS37" s="2021"/>
      <c r="FT37" s="2021"/>
      <c r="FU37" s="2021"/>
      <c r="FV37" s="2021"/>
      <c r="FW37" s="2021"/>
      <c r="FX37" s="2021"/>
      <c r="FY37" s="2021"/>
      <c r="FZ37" s="2021"/>
      <c r="GA37" s="2021"/>
      <c r="GB37" s="2021"/>
      <c r="GC37" s="2021"/>
      <c r="GD37" s="2021"/>
      <c r="GE37" s="2021"/>
      <c r="GF37" s="2021"/>
      <c r="GG37" s="2021"/>
      <c r="GH37" s="2021"/>
      <c r="GI37" s="2021"/>
      <c r="GJ37" s="2021"/>
      <c r="GK37" s="2021"/>
      <c r="GL37" s="2021"/>
      <c r="GM37" s="2021"/>
      <c r="GN37" s="2021"/>
      <c r="GO37" s="2021"/>
      <c r="GP37" s="2021"/>
      <c r="GQ37" s="2021"/>
      <c r="GR37" s="2021"/>
      <c r="GS37" s="2021"/>
      <c r="GT37" s="2021"/>
      <c r="GU37" s="2021"/>
      <c r="GV37" s="2021"/>
      <c r="GW37" s="2021"/>
      <c r="GX37" s="2021"/>
      <c r="GY37" s="2021"/>
      <c r="GZ37" s="2021"/>
      <c r="HA37" s="2021"/>
      <c r="HB37" s="2021"/>
      <c r="HC37" s="2021"/>
      <c r="HD37" s="2021"/>
      <c r="HE37" s="2021"/>
      <c r="HF37" s="2021"/>
      <c r="HG37" s="2021"/>
      <c r="HH37" s="2021"/>
      <c r="HI37" s="2021"/>
      <c r="HJ37" s="2021"/>
      <c r="HK37" s="2021"/>
      <c r="HL37" s="2021"/>
      <c r="HM37" s="2021"/>
      <c r="HN37" s="2021"/>
      <c r="HO37" s="2021"/>
      <c r="HP37" s="2021"/>
      <c r="HQ37" s="2021"/>
      <c r="HR37" s="2021"/>
      <c r="HS37" s="2021"/>
      <c r="HT37" s="2021"/>
      <c r="HU37" s="2021"/>
      <c r="HV37" s="2021"/>
      <c r="HW37" s="2021"/>
      <c r="HX37" s="2021"/>
      <c r="HY37" s="2021"/>
      <c r="HZ37" s="2021"/>
      <c r="IA37" s="2021"/>
      <c r="IB37" s="2021"/>
      <c r="IC37" s="2021"/>
      <c r="ID37" s="2021"/>
      <c r="IE37" s="2021"/>
      <c r="IF37" s="2021"/>
      <c r="IG37" s="2021"/>
      <c r="IH37" s="2021"/>
      <c r="II37" s="2021"/>
      <c r="IJ37" s="2021"/>
      <c r="IK37" s="2021"/>
      <c r="IL37" s="2021"/>
      <c r="IM37" s="2021"/>
      <c r="IN37" s="2021"/>
      <c r="IO37" s="2021"/>
      <c r="IP37" s="2021"/>
      <c r="IQ37" s="2021"/>
      <c r="IR37" s="2021"/>
      <c r="IS37" s="2021"/>
      <c r="IT37" s="2021"/>
      <c r="IU37" s="2021"/>
      <c r="IV37" s="2021"/>
      <c r="IW37" s="2021"/>
      <c r="IX37" s="2021"/>
      <c r="IY37" s="2021"/>
      <c r="IZ37" s="2021"/>
      <c r="JA37" s="2021"/>
      <c r="JB37" s="2021"/>
      <c r="JC37" s="2021"/>
      <c r="JD37" s="2021"/>
      <c r="JE37" s="2021"/>
      <c r="JF37" s="2021"/>
      <c r="JG37" s="2021"/>
      <c r="JH37" s="2021"/>
      <c r="JI37" s="2021"/>
      <c r="JJ37" s="2021"/>
      <c r="JK37" s="2021"/>
      <c r="JL37" s="2021"/>
      <c r="JM37" s="2021"/>
      <c r="JN37" s="2021"/>
      <c r="JO37" s="2021"/>
      <c r="JP37" s="2021"/>
      <c r="JQ37" s="2021"/>
      <c r="JR37" s="2021"/>
      <c r="JS37" s="2021"/>
      <c r="JT37" s="2021"/>
      <c r="JU37" s="2021"/>
      <c r="JV37" s="2021"/>
      <c r="JW37" s="2021"/>
      <c r="JX37" s="2021"/>
      <c r="JY37" s="2021"/>
      <c r="JZ37" s="2021"/>
      <c r="KA37" s="2021"/>
      <c r="KB37" s="2021"/>
      <c r="KC37" s="2021"/>
      <c r="KD37" s="2021"/>
      <c r="KE37" s="2021"/>
      <c r="KF37" s="2021"/>
      <c r="KG37" s="2021"/>
      <c r="KH37" s="2021"/>
      <c r="KI37" s="2021"/>
      <c r="KJ37" s="2021"/>
      <c r="KK37" s="2021"/>
      <c r="KL37" s="2021"/>
      <c r="KM37" s="2021"/>
      <c r="KN37" s="2021"/>
      <c r="KO37" s="2021"/>
      <c r="KP37" s="2021"/>
      <c r="KQ37" s="2021"/>
      <c r="KR37" s="2021"/>
      <c r="KS37" s="2021"/>
      <c r="KT37" s="2021"/>
      <c r="KU37" s="2021"/>
      <c r="KV37" s="2021"/>
      <c r="KW37" s="2021"/>
      <c r="KX37" s="2021"/>
      <c r="KY37" s="2021"/>
      <c r="KZ37" s="2021"/>
      <c r="LA37" s="2021"/>
      <c r="LB37" s="2021"/>
      <c r="LC37" s="2021"/>
      <c r="LD37" s="2021"/>
      <c r="LE37" s="2021"/>
      <c r="LF37" s="2021"/>
      <c r="LG37" s="2021"/>
      <c r="LH37" s="2021"/>
      <c r="LI37" s="2021"/>
      <c r="LJ37" s="2021"/>
      <c r="LK37" s="2021"/>
      <c r="LL37" s="2021"/>
      <c r="LM37" s="2021"/>
      <c r="LN37" s="2021"/>
      <c r="LO37" s="2021"/>
      <c r="LP37" s="2021"/>
      <c r="LQ37" s="2021"/>
      <c r="LR37" s="2021"/>
      <c r="LS37" s="2021"/>
      <c r="LT37" s="2021"/>
      <c r="LU37" s="2021"/>
      <c r="LV37" s="2021"/>
      <c r="LW37" s="2021"/>
      <c r="LX37" s="2021"/>
      <c r="LY37" s="2021"/>
      <c r="LZ37" s="2021"/>
      <c r="MA37" s="2021"/>
      <c r="MB37" s="2021"/>
      <c r="MC37" s="2021"/>
      <c r="MD37" s="2021"/>
      <c r="ME37" s="2021"/>
      <c r="MF37" s="2021"/>
      <c r="MG37" s="2021"/>
      <c r="MH37" s="2021"/>
      <c r="MI37" s="2021"/>
      <c r="MJ37" s="2021"/>
      <c r="MK37" s="2021"/>
      <c r="ML37" s="2021"/>
      <c r="MM37" s="2021"/>
      <c r="MN37" s="2021"/>
      <c r="MO37" s="2021"/>
      <c r="MP37" s="2021"/>
      <c r="MQ37" s="2021"/>
      <c r="MR37" s="2021"/>
      <c r="MS37" s="2021"/>
      <c r="MT37" s="2021"/>
      <c r="MU37" s="2021"/>
      <c r="MV37" s="2021"/>
      <c r="MW37" s="2021"/>
      <c r="MX37" s="2021"/>
      <c r="MY37" s="2021"/>
      <c r="MZ37" s="2021"/>
      <c r="NA37" s="2021"/>
      <c r="NB37" s="2021"/>
      <c r="NC37" s="2021"/>
      <c r="ND37" s="2021"/>
      <c r="NE37" s="2021"/>
      <c r="NF37" s="2021"/>
      <c r="NG37" s="2021"/>
      <c r="NH37" s="2021"/>
      <c r="NI37" s="2021"/>
      <c r="NJ37" s="2021"/>
      <c r="NK37" s="2021"/>
      <c r="NL37" s="2021"/>
      <c r="NM37" s="2021"/>
      <c r="NN37" s="2021"/>
      <c r="NO37" s="2021"/>
      <c r="NP37" s="2021"/>
      <c r="NQ37" s="2021"/>
      <c r="NR37" s="2021"/>
      <c r="NS37" s="2021"/>
      <c r="NT37" s="2021"/>
      <c r="NU37" s="2021"/>
      <c r="NV37" s="2021"/>
      <c r="NW37" s="2021"/>
      <c r="NX37" s="2021"/>
      <c r="NY37" s="2021"/>
      <c r="NZ37" s="2021"/>
      <c r="OA37" s="2021"/>
      <c r="OB37" s="2021"/>
      <c r="OC37" s="2021"/>
      <c r="OD37" s="2021"/>
      <c r="OE37" s="2021"/>
      <c r="OF37" s="2021"/>
      <c r="OG37" s="2021"/>
      <c r="OH37" s="2021"/>
      <c r="OI37" s="2021"/>
      <c r="OJ37" s="2021"/>
      <c r="OK37" s="2021"/>
      <c r="OL37" s="2021"/>
      <c r="OM37" s="2021"/>
      <c r="ON37" s="2021"/>
      <c r="OO37" s="2021"/>
      <c r="OP37" s="2021"/>
      <c r="OQ37" s="2021"/>
      <c r="OR37" s="2021"/>
      <c r="OS37" s="2021"/>
      <c r="OT37" s="2021"/>
      <c r="OU37" s="2021"/>
      <c r="OV37" s="2021"/>
      <c r="OW37" s="2021"/>
      <c r="OX37" s="2021"/>
      <c r="OY37" s="2021"/>
      <c r="OZ37" s="2021"/>
      <c r="PA37" s="2021"/>
      <c r="PB37" s="2021"/>
      <c r="PC37" s="2021"/>
      <c r="PD37" s="2021"/>
      <c r="PE37" s="2021"/>
      <c r="PF37" s="2021"/>
      <c r="PG37" s="2021"/>
      <c r="PH37" s="2021"/>
      <c r="PI37" s="2021"/>
      <c r="PJ37" s="2021"/>
      <c r="PK37" s="2021"/>
      <c r="PL37" s="2021"/>
      <c r="PM37" s="2021"/>
      <c r="PN37" s="2021"/>
      <c r="PO37" s="2021"/>
      <c r="PP37" s="2021"/>
      <c r="PQ37" s="2021"/>
      <c r="PR37" s="2021"/>
      <c r="PS37" s="2021"/>
      <c r="PT37" s="2021"/>
      <c r="PU37" s="2021"/>
      <c r="PV37" s="2021"/>
      <c r="PW37" s="2021"/>
      <c r="PX37" s="2021"/>
      <c r="PY37" s="2021"/>
      <c r="PZ37" s="2021"/>
      <c r="QA37" s="2021"/>
      <c r="QB37" s="2021"/>
      <c r="QC37" s="2021"/>
      <c r="QD37" s="2021"/>
      <c r="QE37" s="2021"/>
      <c r="QF37" s="2021"/>
      <c r="QG37" s="2021"/>
      <c r="QH37" s="2021"/>
      <c r="QI37" s="2021"/>
      <c r="QJ37" s="2021"/>
      <c r="QK37" s="2021"/>
      <c r="QL37" s="2021"/>
      <c r="QM37" s="2021"/>
      <c r="QN37" s="2021"/>
      <c r="QO37" s="2021"/>
      <c r="QP37" s="2021"/>
      <c r="QQ37" s="2021"/>
      <c r="QR37" s="2021"/>
      <c r="QS37" s="2021"/>
      <c r="QT37" s="2021"/>
      <c r="QU37" s="2021"/>
      <c r="QV37" s="2021"/>
      <c r="QW37" s="2021"/>
      <c r="QX37" s="2021"/>
      <c r="QY37" s="2021"/>
      <c r="QZ37" s="2021"/>
      <c r="RA37" s="2021"/>
      <c r="RB37" s="2021"/>
      <c r="RC37" s="2021"/>
      <c r="RD37" s="2021"/>
      <c r="RE37" s="2021"/>
      <c r="RF37" s="2021"/>
      <c r="RG37" s="2021"/>
      <c r="RH37" s="2021"/>
      <c r="RI37" s="2021"/>
      <c r="RJ37" s="2021"/>
      <c r="RK37" s="2021"/>
      <c r="RL37" s="2021"/>
      <c r="RM37" s="2021"/>
      <c r="RN37" s="2021"/>
      <c r="RO37" s="2021"/>
      <c r="RP37" s="2021"/>
      <c r="RQ37" s="2021"/>
      <c r="RR37" s="2021"/>
      <c r="RS37" s="2021"/>
      <c r="RT37" s="2021"/>
      <c r="RU37" s="2021"/>
      <c r="RV37" s="2021"/>
      <c r="RW37" s="2021"/>
      <c r="RX37" s="2021"/>
      <c r="RY37" s="2021"/>
      <c r="RZ37" s="2021"/>
      <c r="SA37" s="2021"/>
      <c r="SB37" s="2021"/>
      <c r="SC37" s="2021"/>
      <c r="SD37" s="2021"/>
      <c r="SE37" s="2021"/>
      <c r="SF37" s="2021"/>
      <c r="SG37" s="2021"/>
      <c r="SH37" s="2021"/>
      <c r="SI37" s="2021"/>
      <c r="SJ37" s="2021"/>
      <c r="SK37" s="2021"/>
      <c r="SL37" s="2021"/>
      <c r="SM37" s="2021"/>
      <c r="SN37" s="2021"/>
      <c r="SO37" s="2021"/>
      <c r="SP37" s="2021"/>
      <c r="SQ37" s="2021"/>
      <c r="SR37" s="2021"/>
      <c r="SS37" s="2021"/>
      <c r="ST37" s="2021"/>
      <c r="SU37" s="2021"/>
      <c r="SV37" s="2021"/>
      <c r="SW37" s="2021"/>
      <c r="SX37" s="2021"/>
      <c r="SY37" s="2021"/>
      <c r="SZ37" s="2021"/>
      <c r="TA37" s="2021"/>
      <c r="TB37" s="2021"/>
      <c r="TC37" s="2021"/>
      <c r="TD37" s="2021"/>
      <c r="TE37" s="2021"/>
      <c r="TF37" s="2021"/>
      <c r="TG37" s="2021"/>
      <c r="TH37" s="2021"/>
      <c r="TI37" s="2021"/>
      <c r="TJ37" s="2021"/>
      <c r="TK37" s="2021"/>
      <c r="TL37" s="2021"/>
      <c r="TM37" s="2021"/>
      <c r="TN37" s="2021"/>
      <c r="TO37" s="2021"/>
      <c r="TP37" s="2021"/>
      <c r="TQ37" s="2021"/>
      <c r="TR37" s="2021"/>
      <c r="TS37" s="2021"/>
      <c r="TT37" s="2021"/>
      <c r="TU37" s="2021"/>
      <c r="TV37" s="2021"/>
      <c r="TW37" s="2021"/>
      <c r="TX37" s="2021"/>
      <c r="TY37" s="2021"/>
      <c r="TZ37" s="2021"/>
      <c r="UA37" s="2021"/>
      <c r="UB37" s="2021"/>
      <c r="UC37" s="2021"/>
      <c r="UD37" s="2021"/>
      <c r="UE37" s="2021"/>
      <c r="UF37" s="2021"/>
      <c r="UG37" s="2021"/>
      <c r="UH37" s="2021"/>
      <c r="UI37" s="2021"/>
      <c r="UJ37" s="2021"/>
      <c r="UK37" s="2021"/>
      <c r="UL37" s="2021"/>
      <c r="UM37" s="2021"/>
      <c r="UN37" s="2021"/>
      <c r="UO37" s="2021"/>
      <c r="UP37" s="2021"/>
      <c r="UQ37" s="2021"/>
      <c r="UR37" s="2021"/>
      <c r="US37" s="2021"/>
      <c r="UT37" s="2021"/>
      <c r="UU37" s="2021"/>
      <c r="UV37" s="2021"/>
      <c r="UW37" s="2021"/>
      <c r="UX37" s="2021"/>
      <c r="UY37" s="2021"/>
      <c r="UZ37" s="2021"/>
      <c r="VA37" s="2021"/>
      <c r="VB37" s="2021"/>
      <c r="VC37" s="2021"/>
      <c r="VD37" s="2021"/>
      <c r="VE37" s="2021"/>
      <c r="VF37" s="2021"/>
      <c r="VG37" s="2021"/>
      <c r="VH37" s="2021"/>
      <c r="VI37" s="2021"/>
      <c r="VJ37" s="2021"/>
      <c r="VK37" s="2021"/>
      <c r="VL37" s="2021"/>
      <c r="VM37" s="2021"/>
      <c r="VN37" s="2021"/>
      <c r="VO37" s="2021"/>
      <c r="VP37" s="2021"/>
      <c r="VQ37" s="2021"/>
      <c r="VR37" s="2021"/>
      <c r="VS37" s="2021"/>
      <c r="VT37" s="2021"/>
      <c r="VU37" s="2021"/>
      <c r="VV37" s="2021"/>
      <c r="VW37" s="2021"/>
      <c r="VX37" s="2021"/>
      <c r="VY37" s="2021"/>
      <c r="VZ37" s="2021"/>
      <c r="WA37" s="2021"/>
      <c r="WB37" s="2021"/>
      <c r="WC37" s="2021"/>
      <c r="WD37" s="2021"/>
      <c r="WE37" s="2021"/>
      <c r="WF37" s="2021"/>
      <c r="WG37" s="2021"/>
      <c r="WH37" s="2021"/>
      <c r="WI37" s="2021"/>
      <c r="WJ37" s="2021"/>
      <c r="WK37" s="2021"/>
      <c r="WL37" s="2021"/>
      <c r="WM37" s="2021"/>
      <c r="WN37" s="2021"/>
      <c r="WO37" s="2021"/>
      <c r="WP37" s="2021"/>
      <c r="WQ37" s="2021"/>
      <c r="WR37" s="2021"/>
      <c r="WS37" s="2021"/>
      <c r="WT37" s="2021"/>
      <c r="WU37" s="2021"/>
      <c r="WV37" s="2021"/>
      <c r="WW37" s="2021"/>
      <c r="WX37" s="2021"/>
      <c r="WY37" s="2021"/>
      <c r="WZ37" s="2021"/>
      <c r="XA37" s="2021"/>
      <c r="XB37" s="2021"/>
      <c r="XC37" s="2021"/>
      <c r="XD37" s="2021"/>
      <c r="XE37" s="2021"/>
      <c r="XF37" s="2021"/>
      <c r="XG37" s="2021"/>
      <c r="XH37" s="2021"/>
      <c r="XI37" s="2021"/>
      <c r="XJ37" s="2021"/>
      <c r="XK37" s="2021"/>
      <c r="XL37" s="2021"/>
      <c r="XM37" s="2021"/>
      <c r="XN37" s="2021"/>
      <c r="XO37" s="2021"/>
      <c r="XP37" s="2021"/>
      <c r="XQ37" s="2021"/>
      <c r="XR37" s="2021"/>
      <c r="XS37" s="2021"/>
      <c r="XT37" s="2021"/>
      <c r="XU37" s="2021"/>
      <c r="XV37" s="2021"/>
      <c r="XW37" s="2021"/>
      <c r="XX37" s="2021"/>
      <c r="XY37" s="2021"/>
      <c r="XZ37" s="2021"/>
      <c r="YA37" s="2021"/>
      <c r="YB37" s="2021"/>
      <c r="YC37" s="2021"/>
      <c r="YD37" s="2021"/>
      <c r="YE37" s="2021"/>
      <c r="YF37" s="2021"/>
      <c r="YG37" s="2021"/>
      <c r="YH37" s="2021"/>
      <c r="YI37" s="2021"/>
      <c r="YJ37" s="2021"/>
      <c r="YK37" s="2021"/>
      <c r="YL37" s="2021"/>
      <c r="YM37" s="2021"/>
      <c r="YN37" s="2021"/>
      <c r="YO37" s="2021"/>
      <c r="YP37" s="2021"/>
      <c r="YQ37" s="2021"/>
      <c r="YR37" s="2021"/>
      <c r="YS37" s="2021"/>
      <c r="YT37" s="2021"/>
      <c r="YU37" s="2021"/>
      <c r="YV37" s="2021"/>
      <c r="YW37" s="2021"/>
      <c r="YX37" s="2021"/>
      <c r="YY37" s="2021"/>
      <c r="YZ37" s="2021"/>
      <c r="ZA37" s="2021"/>
      <c r="ZB37" s="2021"/>
      <c r="ZC37" s="2021"/>
      <c r="ZD37" s="2021"/>
      <c r="ZE37" s="2021"/>
      <c r="ZF37" s="2021"/>
      <c r="ZG37" s="2021"/>
      <c r="ZH37" s="2021"/>
      <c r="ZI37" s="2021"/>
      <c r="ZJ37" s="2021"/>
      <c r="ZK37" s="2021"/>
      <c r="ZL37" s="2021"/>
      <c r="ZM37" s="2021"/>
      <c r="ZN37" s="2021"/>
      <c r="ZO37" s="2021"/>
      <c r="ZP37" s="2021"/>
      <c r="ZQ37" s="2021"/>
      <c r="ZR37" s="2021"/>
      <c r="ZS37" s="2021"/>
      <c r="ZT37" s="2021"/>
      <c r="ZU37" s="2021"/>
      <c r="ZV37" s="2021"/>
      <c r="ZW37" s="2021"/>
      <c r="ZX37" s="2021"/>
      <c r="ZY37" s="2021"/>
      <c r="ZZ37" s="2021"/>
      <c r="AAA37" s="2021"/>
      <c r="AAB37" s="2021"/>
      <c r="AAC37" s="2021"/>
      <c r="AAD37" s="2021"/>
      <c r="AAE37" s="2021"/>
      <c r="AAF37" s="2021"/>
      <c r="AAG37" s="2021"/>
      <c r="AAH37" s="2021"/>
      <c r="AAI37" s="2021"/>
      <c r="AAJ37" s="2021"/>
      <c r="AAK37" s="2021"/>
      <c r="AAL37" s="2021"/>
      <c r="AAM37" s="2021"/>
      <c r="AAN37" s="2021"/>
      <c r="AAO37" s="2021"/>
      <c r="AAP37" s="2021"/>
      <c r="AAQ37" s="2021"/>
      <c r="AAR37" s="2021"/>
      <c r="AAS37" s="2021"/>
      <c r="AAT37" s="2021"/>
      <c r="AAU37" s="2021"/>
      <c r="AAV37" s="2021"/>
      <c r="AAW37" s="2021"/>
      <c r="AAX37" s="2021"/>
      <c r="AAY37" s="2021"/>
      <c r="AAZ37" s="2021"/>
      <c r="ABA37" s="2021"/>
      <c r="ABB37" s="2021"/>
      <c r="ABC37" s="2021"/>
      <c r="ABD37" s="2021"/>
      <c r="ABE37" s="2021"/>
      <c r="ABF37" s="2021"/>
      <c r="ABG37" s="2021"/>
      <c r="ABH37" s="2021"/>
      <c r="ABI37" s="2021"/>
      <c r="ABJ37" s="2021"/>
      <c r="ABK37" s="2021"/>
      <c r="ABL37" s="2021"/>
      <c r="ABM37" s="2021"/>
      <c r="ABN37" s="2021"/>
      <c r="ABO37" s="2021"/>
      <c r="ABP37" s="2021"/>
      <c r="ABQ37" s="2021"/>
      <c r="ABR37" s="2021"/>
      <c r="ABS37" s="2021"/>
      <c r="ABT37" s="2021"/>
      <c r="ABU37" s="2021"/>
      <c r="ABV37" s="2021"/>
      <c r="ABW37" s="2021"/>
      <c r="ABX37" s="2021"/>
      <c r="ABY37" s="2021"/>
      <c r="ABZ37" s="2021"/>
      <c r="ACA37" s="2021"/>
      <c r="ACB37" s="2021"/>
      <c r="ACC37" s="2021"/>
      <c r="ACD37" s="2021"/>
      <c r="ACE37" s="2021"/>
      <c r="ACF37" s="2021"/>
      <c r="ACG37" s="2021"/>
      <c r="ACH37" s="2021"/>
      <c r="ACI37" s="2021"/>
      <c r="ACJ37" s="2021"/>
      <c r="ACK37" s="2021"/>
      <c r="ACL37" s="2021"/>
      <c r="ACM37" s="2021"/>
      <c r="ACN37" s="2021"/>
      <c r="ACO37" s="2021"/>
      <c r="ACP37" s="2021"/>
      <c r="ACQ37" s="2021"/>
      <c r="ACR37" s="2021"/>
      <c r="ACS37" s="2021"/>
      <c r="ACT37" s="2021"/>
      <c r="ACU37" s="2021"/>
      <c r="ACV37" s="2021"/>
      <c r="ACW37" s="2021"/>
      <c r="ACX37" s="2021"/>
      <c r="ACY37" s="2021"/>
      <c r="ACZ37" s="2021"/>
      <c r="ADA37" s="2021"/>
      <c r="ADB37" s="2021"/>
      <c r="ADC37" s="2021"/>
      <c r="ADD37" s="2021"/>
      <c r="ADE37" s="2021"/>
      <c r="ADF37" s="2021"/>
      <c r="ADG37" s="2021"/>
      <c r="ADH37" s="2021"/>
      <c r="ADI37" s="2021"/>
      <c r="ADJ37" s="2021"/>
      <c r="ADK37" s="2021"/>
      <c r="ADL37" s="2021"/>
      <c r="ADM37" s="2021"/>
      <c r="ADN37" s="2021"/>
      <c r="ADO37" s="2021"/>
      <c r="ADP37" s="2021"/>
      <c r="ADQ37" s="2021"/>
      <c r="ADR37" s="2021"/>
      <c r="ADS37" s="2021"/>
      <c r="ADT37" s="2021"/>
      <c r="ADU37" s="2021"/>
      <c r="ADV37" s="2021"/>
      <c r="ADW37" s="2021"/>
      <c r="ADX37" s="2021"/>
      <c r="ADY37" s="2021"/>
      <c r="ADZ37" s="2021"/>
      <c r="AEA37" s="2021"/>
      <c r="AEB37" s="2021"/>
      <c r="AEC37" s="2021"/>
      <c r="AED37" s="2021"/>
      <c r="AEE37" s="2021"/>
      <c r="AEF37" s="2021"/>
      <c r="AEG37" s="2021"/>
      <c r="AEH37" s="2021"/>
      <c r="AEI37" s="2021"/>
      <c r="AEJ37" s="2021"/>
      <c r="AEK37" s="2021"/>
      <c r="AEL37" s="2021"/>
      <c r="AEM37" s="2021"/>
      <c r="AEN37" s="2021"/>
      <c r="AEO37" s="2021"/>
      <c r="AEP37" s="2021"/>
      <c r="AEQ37" s="2021"/>
      <c r="AER37" s="2021"/>
      <c r="AES37" s="2021"/>
      <c r="AET37" s="2021"/>
      <c r="AEU37" s="2021"/>
      <c r="AEV37" s="2021"/>
      <c r="AEW37" s="2021"/>
      <c r="AEX37" s="2021"/>
      <c r="AEY37" s="2021"/>
      <c r="AEZ37" s="2021"/>
      <c r="AFA37" s="2021"/>
      <c r="AFB37" s="2021"/>
      <c r="AFC37" s="2021"/>
      <c r="AFD37" s="2021"/>
      <c r="AFE37" s="2021"/>
      <c r="AFF37" s="2021"/>
      <c r="AFG37" s="2021"/>
      <c r="AFH37" s="2021"/>
      <c r="AFI37" s="2021"/>
      <c r="AFJ37" s="2021"/>
      <c r="AFK37" s="2021"/>
      <c r="AFL37" s="2021"/>
      <c r="AFM37" s="2021"/>
      <c r="AFN37" s="2021"/>
      <c r="AFO37" s="2021"/>
      <c r="AFP37" s="2021"/>
      <c r="AFQ37" s="2021"/>
      <c r="AFR37" s="2021"/>
      <c r="AFS37" s="2021"/>
      <c r="AFT37" s="2021"/>
      <c r="AFU37" s="2021"/>
      <c r="AFV37" s="2021"/>
      <c r="AFW37" s="2021"/>
      <c r="AFX37" s="2021"/>
      <c r="AFY37" s="2021"/>
      <c r="AFZ37" s="2021"/>
      <c r="AGA37" s="2021"/>
      <c r="AGB37" s="2021"/>
      <c r="AGC37" s="2021"/>
      <c r="AGD37" s="2021"/>
      <c r="AGE37" s="2021"/>
      <c r="AGF37" s="2021"/>
      <c r="AGG37" s="2021"/>
      <c r="AGH37" s="2021"/>
      <c r="AGI37" s="2021"/>
      <c r="AGJ37" s="2021"/>
      <c r="AGK37" s="2021"/>
      <c r="AGL37" s="2021"/>
      <c r="AGM37" s="2021"/>
      <c r="AGN37" s="2021"/>
      <c r="AGO37" s="2021"/>
      <c r="AGP37" s="2021"/>
      <c r="AGQ37" s="2021"/>
      <c r="AGR37" s="2021"/>
      <c r="AGS37" s="2021"/>
      <c r="AGT37" s="2021"/>
      <c r="AGU37" s="2021"/>
      <c r="AGV37" s="2021"/>
      <c r="AGW37" s="2021"/>
      <c r="AGX37" s="2021"/>
      <c r="AGY37" s="2021"/>
      <c r="AGZ37" s="2021"/>
      <c r="AHA37" s="2021"/>
      <c r="AHB37" s="2021"/>
      <c r="AHC37" s="2021"/>
      <c r="AHD37" s="2021"/>
      <c r="AHE37" s="2021"/>
      <c r="AHF37" s="2021"/>
      <c r="AHG37" s="2021"/>
      <c r="AHH37" s="2021"/>
      <c r="AHI37" s="2021"/>
      <c r="AHJ37" s="2021"/>
      <c r="AHK37" s="2021"/>
      <c r="AHL37" s="2021"/>
      <c r="AHM37" s="2021"/>
      <c r="AHN37" s="2021"/>
      <c r="AHO37" s="2021"/>
      <c r="AHP37" s="2021"/>
      <c r="AHQ37" s="2021"/>
      <c r="AHR37" s="2021"/>
      <c r="AHS37" s="2021"/>
      <c r="AHT37" s="2021"/>
      <c r="AHU37" s="2021"/>
      <c r="AHV37" s="2021"/>
      <c r="AHW37" s="2021"/>
      <c r="AHX37" s="2021"/>
      <c r="AHY37" s="2021"/>
      <c r="AHZ37" s="2021"/>
      <c r="AIA37" s="2021"/>
      <c r="AIB37" s="2021"/>
      <c r="AIC37" s="2021"/>
      <c r="AID37" s="2021"/>
      <c r="AIE37" s="2021"/>
      <c r="AIF37" s="2021"/>
      <c r="AIG37" s="2021"/>
      <c r="AIH37" s="2021"/>
      <c r="AII37" s="2021"/>
      <c r="AIJ37" s="2021"/>
      <c r="AIK37" s="2021"/>
      <c r="AIL37" s="2021"/>
      <c r="AIM37" s="2021"/>
      <c r="AIN37" s="2021"/>
      <c r="AIO37" s="2021"/>
      <c r="AIP37" s="2021"/>
      <c r="AIQ37" s="2021"/>
      <c r="AIR37" s="2021"/>
      <c r="AIS37" s="2021"/>
      <c r="AIT37" s="2021"/>
      <c r="AIU37" s="2021"/>
      <c r="AIV37" s="2021"/>
      <c r="AIW37" s="2021"/>
      <c r="AIX37" s="2021"/>
      <c r="AIY37" s="2021"/>
      <c r="AIZ37" s="2021"/>
      <c r="AJA37" s="2021"/>
      <c r="AJB37" s="2021"/>
      <c r="AJC37" s="2021"/>
      <c r="AJD37" s="2021"/>
      <c r="AJE37" s="2021"/>
      <c r="AJF37" s="2021"/>
      <c r="AJG37" s="2021"/>
      <c r="AJH37" s="2021"/>
      <c r="AJI37" s="2021"/>
      <c r="AJJ37" s="2021"/>
      <c r="AJK37" s="2021"/>
      <c r="AJL37" s="2021"/>
      <c r="AJM37" s="2021"/>
      <c r="AJN37" s="2021"/>
      <c r="AJO37" s="2021"/>
      <c r="AJP37" s="2021"/>
      <c r="AJQ37" s="2021"/>
      <c r="AJR37" s="2021"/>
      <c r="AJS37" s="2021"/>
      <c r="AJT37" s="2021"/>
      <c r="AJU37" s="2021"/>
      <c r="AJV37" s="2021"/>
      <c r="AJW37" s="2021"/>
      <c r="AJX37" s="2021"/>
      <c r="AJY37" s="2021"/>
      <c r="AJZ37" s="2021"/>
      <c r="AKA37" s="2021"/>
      <c r="AKB37" s="2021"/>
      <c r="AKC37" s="2021"/>
      <c r="AKD37" s="2021"/>
      <c r="AKE37" s="2021"/>
      <c r="AKF37" s="2021"/>
      <c r="AKG37" s="2021"/>
      <c r="AKH37" s="2021"/>
      <c r="AKI37" s="2021"/>
      <c r="AKJ37" s="2021"/>
      <c r="AKK37" s="2021"/>
      <c r="AKL37" s="2021"/>
      <c r="AKM37" s="2021"/>
      <c r="AKN37" s="2021"/>
      <c r="AKO37" s="2021"/>
      <c r="AKP37" s="2021"/>
      <c r="AKQ37" s="2021"/>
      <c r="AKR37" s="2021"/>
      <c r="AKS37" s="2021"/>
      <c r="AKT37" s="2021"/>
      <c r="AKU37" s="2021"/>
      <c r="AKV37" s="2021"/>
      <c r="AKW37" s="2021"/>
      <c r="AKX37" s="2021"/>
      <c r="AKY37" s="2021"/>
      <c r="AKZ37" s="2021"/>
      <c r="ALA37" s="2021"/>
      <c r="ALB37" s="2021"/>
      <c r="ALC37" s="2021"/>
      <c r="ALD37" s="2021"/>
      <c r="ALE37" s="2021"/>
      <c r="ALF37" s="2021"/>
      <c r="ALG37" s="2021"/>
      <c r="ALH37" s="2021"/>
      <c r="ALI37" s="2021"/>
      <c r="ALJ37" s="2021"/>
      <c r="ALK37" s="2021"/>
      <c r="ALL37" s="2021"/>
      <c r="ALM37" s="2021"/>
      <c r="ALN37" s="2021"/>
      <c r="ALO37" s="2021"/>
      <c r="ALP37" s="2021"/>
      <c r="ALQ37" s="2021"/>
      <c r="ALR37" s="2021"/>
      <c r="ALS37" s="2021"/>
      <c r="ALT37" s="2021"/>
      <c r="ALU37" s="2021"/>
      <c r="ALV37" s="2021"/>
      <c r="ALW37" s="2021"/>
      <c r="ALX37" s="2021"/>
      <c r="ALY37" s="2021"/>
      <c r="ALZ37" s="2021"/>
      <c r="AMA37" s="2021"/>
      <c r="AMB37" s="2021"/>
      <c r="AMC37" s="2021"/>
      <c r="AMD37" s="2021"/>
      <c r="AME37" s="2021"/>
      <c r="AMF37" s="2021"/>
      <c r="AMG37" s="2021"/>
      <c r="AMH37" s="2021"/>
      <c r="AMI37" s="2021"/>
      <c r="AMJ37" s="2021"/>
      <c r="AMK37" s="2021"/>
      <c r="AML37" s="2021"/>
      <c r="AMM37" s="2021"/>
      <c r="AMN37" s="2021"/>
      <c r="AMO37" s="2021"/>
      <c r="AMP37" s="2021"/>
      <c r="AMQ37" s="2021"/>
      <c r="AMR37" s="2021"/>
      <c r="AMS37" s="2021"/>
      <c r="AMT37" s="2021"/>
      <c r="AMU37" s="2021"/>
      <c r="AMV37" s="2021"/>
      <c r="AMW37" s="2021"/>
      <c r="AMX37" s="2021"/>
      <c r="AMY37" s="2021"/>
      <c r="AMZ37" s="2021"/>
      <c r="ANA37" s="2021"/>
      <c r="ANB37" s="2021"/>
      <c r="ANC37" s="2021"/>
      <c r="AND37" s="2021"/>
      <c r="ANE37" s="2021"/>
      <c r="ANF37" s="2021"/>
      <c r="ANG37" s="2021"/>
      <c r="ANH37" s="2021"/>
      <c r="ANI37" s="2021"/>
      <c r="ANJ37" s="2021"/>
      <c r="ANK37" s="2021"/>
      <c r="ANL37" s="2021"/>
      <c r="ANM37" s="2021"/>
      <c r="ANN37" s="2021"/>
      <c r="ANO37" s="2021"/>
      <c r="ANP37" s="2021"/>
      <c r="ANQ37" s="2021"/>
      <c r="ANR37" s="2021"/>
      <c r="ANS37" s="2021"/>
      <c r="ANT37" s="2021"/>
      <c r="ANU37" s="2021"/>
      <c r="ANV37" s="2021"/>
      <c r="ANW37" s="2021"/>
      <c r="ANX37" s="2021"/>
      <c r="ANY37" s="2021"/>
      <c r="ANZ37" s="2021"/>
      <c r="AOA37" s="2021"/>
      <c r="AOB37" s="2021"/>
      <c r="AOC37" s="2021"/>
      <c r="AOD37" s="2021"/>
      <c r="AOE37" s="2021"/>
      <c r="AOF37" s="2021"/>
      <c r="AOG37" s="2021"/>
      <c r="AOH37" s="2021"/>
      <c r="AOI37" s="2021"/>
      <c r="AOJ37" s="2021"/>
      <c r="AOK37" s="2021"/>
      <c r="AOL37" s="2021"/>
      <c r="AOM37" s="2021"/>
      <c r="AON37" s="2021"/>
      <c r="AOO37" s="2021"/>
      <c r="AOP37" s="2021"/>
      <c r="AOQ37" s="2021"/>
      <c r="AOR37" s="2021"/>
      <c r="AOS37" s="2021"/>
      <c r="AOT37" s="2021"/>
      <c r="AOU37" s="2021"/>
      <c r="AOV37" s="2021"/>
      <c r="AOW37" s="2021"/>
      <c r="AOX37" s="2021"/>
      <c r="AOY37" s="2021"/>
      <c r="AOZ37" s="2021"/>
      <c r="APA37" s="2021"/>
      <c r="APB37" s="2021"/>
      <c r="APC37" s="2021"/>
      <c r="APD37" s="2021"/>
      <c r="APE37" s="2021"/>
      <c r="APF37" s="2021"/>
      <c r="APG37" s="2021"/>
      <c r="APH37" s="2021"/>
      <c r="API37" s="2021"/>
      <c r="APJ37" s="2021"/>
      <c r="APK37" s="2021"/>
      <c r="APL37" s="2021"/>
      <c r="APM37" s="2021"/>
      <c r="APN37" s="2021"/>
      <c r="APO37" s="2021"/>
      <c r="APP37" s="2021"/>
      <c r="APQ37" s="2021"/>
      <c r="APR37" s="2021"/>
      <c r="APS37" s="2021"/>
      <c r="APT37" s="2021"/>
      <c r="APU37" s="2021"/>
      <c r="APV37" s="2021"/>
      <c r="APW37" s="2021"/>
      <c r="APX37" s="2021"/>
      <c r="APY37" s="2021"/>
      <c r="APZ37" s="2021"/>
      <c r="AQA37" s="2021"/>
      <c r="AQB37" s="2021"/>
      <c r="AQC37" s="2021"/>
      <c r="AQD37" s="2021"/>
      <c r="AQE37" s="2021"/>
      <c r="AQF37" s="2021"/>
      <c r="AQG37" s="2021"/>
      <c r="AQH37" s="2021"/>
      <c r="AQI37" s="2021"/>
      <c r="AQJ37" s="2021"/>
      <c r="AQK37" s="2021"/>
      <c r="AQL37" s="2021"/>
      <c r="AQM37" s="2021"/>
      <c r="AQN37" s="2021"/>
      <c r="AQO37" s="2021"/>
      <c r="AQP37" s="2021"/>
      <c r="AQQ37" s="2021"/>
      <c r="AQR37" s="2021"/>
      <c r="AQS37" s="2021"/>
      <c r="AQT37" s="2021"/>
      <c r="AQU37" s="2021"/>
      <c r="AQV37" s="2021"/>
      <c r="AQW37" s="2021"/>
      <c r="AQX37" s="2021"/>
      <c r="AQY37" s="2021"/>
      <c r="AQZ37" s="2021"/>
      <c r="ARA37" s="2021"/>
      <c r="ARB37" s="2021"/>
      <c r="ARC37" s="2021"/>
      <c r="ARD37" s="2021"/>
      <c r="ARE37" s="2021"/>
      <c r="ARF37" s="2021"/>
      <c r="ARG37" s="2021"/>
      <c r="ARH37" s="2021"/>
      <c r="ARI37" s="2021"/>
      <c r="ARJ37" s="2021"/>
      <c r="ARK37" s="2021"/>
      <c r="ARL37" s="2021"/>
      <c r="ARM37" s="2021"/>
      <c r="ARN37" s="2021"/>
      <c r="ARO37" s="2021"/>
      <c r="ARP37" s="2021"/>
      <c r="ARQ37" s="2021"/>
      <c r="ARR37" s="2021"/>
      <c r="ARS37" s="2021"/>
      <c r="ART37" s="2021"/>
      <c r="ARU37" s="2021"/>
      <c r="ARV37" s="2021"/>
      <c r="ARW37" s="2021"/>
      <c r="ARX37" s="2021"/>
      <c r="ARY37" s="2021"/>
      <c r="ARZ37" s="2021"/>
      <c r="ASA37" s="2021"/>
      <c r="ASB37" s="2021"/>
      <c r="ASC37" s="2021"/>
      <c r="ASD37" s="2021"/>
      <c r="ASE37" s="2021"/>
      <c r="ASF37" s="2021"/>
      <c r="ASG37" s="2021"/>
      <c r="ASH37" s="2021"/>
      <c r="ASI37" s="2021"/>
      <c r="ASJ37" s="2021"/>
      <c r="ASK37" s="2021"/>
      <c r="ASL37" s="2021"/>
      <c r="ASM37" s="2021"/>
      <c r="ASN37" s="2021"/>
      <c r="ASO37" s="2021"/>
      <c r="ASP37" s="2021"/>
      <c r="ASQ37" s="2021"/>
      <c r="ASR37" s="2021"/>
      <c r="ASS37" s="2021"/>
      <c r="AST37" s="2021"/>
      <c r="ASU37" s="2021"/>
      <c r="ASV37" s="2021"/>
      <c r="ASW37" s="2021"/>
      <c r="ASX37" s="2021"/>
      <c r="ASY37" s="2021"/>
      <c r="ASZ37" s="2021"/>
      <c r="ATA37" s="2021"/>
      <c r="ATB37" s="2021"/>
      <c r="ATC37" s="2021"/>
      <c r="ATD37" s="2021"/>
      <c r="ATE37" s="2021"/>
      <c r="ATF37" s="2021"/>
      <c r="ATG37" s="2021"/>
      <c r="ATH37" s="2021"/>
      <c r="ATI37" s="2021"/>
      <c r="ATJ37" s="2021"/>
      <c r="ATK37" s="2021"/>
      <c r="ATL37" s="2021"/>
      <c r="ATM37" s="2021"/>
      <c r="ATN37" s="2021"/>
      <c r="ATO37" s="2021"/>
      <c r="ATP37" s="2021"/>
      <c r="ATQ37" s="2021"/>
      <c r="ATR37" s="2021"/>
      <c r="ATS37" s="2021"/>
      <c r="ATT37" s="2021"/>
      <c r="ATU37" s="2021"/>
      <c r="ATV37" s="2021"/>
      <c r="ATW37" s="2021"/>
      <c r="ATX37" s="2021"/>
      <c r="ATY37" s="2021"/>
      <c r="ATZ37" s="2021"/>
      <c r="AUA37" s="2021"/>
      <c r="AUB37" s="2021"/>
      <c r="AUC37" s="2021"/>
      <c r="AUD37" s="2021"/>
      <c r="AUE37" s="2021"/>
      <c r="AUF37" s="2021"/>
      <c r="AUG37" s="2021"/>
      <c r="AUH37" s="2021"/>
      <c r="AUI37" s="2021"/>
      <c r="AUJ37" s="2021"/>
      <c r="AUK37" s="2021"/>
      <c r="AUL37" s="2021"/>
      <c r="AUM37" s="2021"/>
      <c r="AUN37" s="2021"/>
      <c r="AUO37" s="2021"/>
      <c r="AUP37" s="2021"/>
      <c r="AUQ37" s="2021"/>
      <c r="AUR37" s="2021"/>
      <c r="AUS37" s="2021"/>
      <c r="AUT37" s="2021"/>
      <c r="AUU37" s="2021"/>
      <c r="AUV37" s="2021"/>
      <c r="AUW37" s="2021"/>
      <c r="AUX37" s="2021"/>
      <c r="AUY37" s="2021"/>
      <c r="AUZ37" s="2021"/>
      <c r="AVA37" s="2021"/>
      <c r="AVB37" s="2021"/>
      <c r="AVC37" s="2021"/>
      <c r="AVD37" s="2021"/>
      <c r="AVE37" s="2021"/>
      <c r="AVF37" s="2021"/>
      <c r="AVG37" s="2021"/>
      <c r="AVH37" s="2021"/>
      <c r="AVI37" s="2021"/>
      <c r="AVJ37" s="2021"/>
      <c r="AVK37" s="2021"/>
      <c r="AVL37" s="2021"/>
      <c r="AVM37" s="2021"/>
      <c r="AVN37" s="2021"/>
      <c r="AVO37" s="2021"/>
      <c r="AVP37" s="2021"/>
      <c r="AVQ37" s="2021"/>
      <c r="AVR37" s="2021"/>
      <c r="AVS37" s="2021"/>
      <c r="AVT37" s="2021"/>
      <c r="AVU37" s="2021"/>
      <c r="AVV37" s="2021"/>
      <c r="AVW37" s="2021"/>
      <c r="AVX37" s="2021"/>
      <c r="AVY37" s="2021"/>
      <c r="AVZ37" s="2021"/>
      <c r="AWA37" s="2021"/>
      <c r="AWB37" s="2021"/>
      <c r="AWC37" s="2021"/>
      <c r="AWD37" s="2021"/>
      <c r="AWE37" s="2021"/>
      <c r="AWF37" s="2021"/>
      <c r="AWG37" s="2021"/>
      <c r="AWH37" s="2021"/>
      <c r="AWI37" s="2021"/>
      <c r="AWJ37" s="2021"/>
      <c r="AWK37" s="2021"/>
      <c r="AWL37" s="2021"/>
      <c r="AWM37" s="2021"/>
      <c r="AWN37" s="2021"/>
      <c r="AWO37" s="2021"/>
      <c r="AWP37" s="2021"/>
      <c r="AWQ37" s="2021"/>
      <c r="AWR37" s="2021"/>
      <c r="AWS37" s="2021"/>
      <c r="AWT37" s="2021"/>
      <c r="AWU37" s="2021"/>
      <c r="AWV37" s="2021"/>
      <c r="AWW37" s="2021"/>
      <c r="AWX37" s="2021"/>
      <c r="AWY37" s="2021"/>
      <c r="AWZ37" s="2021"/>
      <c r="AXA37" s="2021"/>
      <c r="AXB37" s="2021"/>
      <c r="AXC37" s="2021"/>
      <c r="AXD37" s="2021"/>
      <c r="AXE37" s="2021"/>
      <c r="AXF37" s="2021"/>
      <c r="AXG37" s="2021"/>
      <c r="AXH37" s="2021"/>
      <c r="AXI37" s="2021"/>
      <c r="AXJ37" s="2021"/>
      <c r="AXK37" s="2021"/>
      <c r="AXL37" s="2021"/>
      <c r="AXM37" s="2021"/>
      <c r="AXN37" s="2021"/>
      <c r="AXO37" s="2021"/>
      <c r="AXP37" s="2021"/>
      <c r="AXQ37" s="2021"/>
      <c r="AXR37" s="2021"/>
      <c r="AXS37" s="2021"/>
      <c r="AXT37" s="2021"/>
      <c r="AXU37" s="2021"/>
      <c r="AXV37" s="2021"/>
      <c r="AXW37" s="2021"/>
      <c r="AXX37" s="2021"/>
      <c r="AXY37" s="2021"/>
      <c r="AXZ37" s="2021"/>
      <c r="AYA37" s="2021"/>
      <c r="AYB37" s="2021"/>
      <c r="AYC37" s="2021"/>
      <c r="AYD37" s="2021"/>
      <c r="AYE37" s="2021"/>
      <c r="AYF37" s="2021"/>
      <c r="AYG37" s="2021"/>
      <c r="AYH37" s="2021"/>
      <c r="AYI37" s="2021"/>
      <c r="AYJ37" s="2021"/>
      <c r="AYK37" s="2021"/>
      <c r="AYL37" s="2021"/>
      <c r="AYM37" s="2021"/>
      <c r="AYN37" s="2021"/>
      <c r="AYO37" s="2021"/>
      <c r="AYP37" s="2021"/>
      <c r="AYQ37" s="2021"/>
      <c r="AYR37" s="2021"/>
      <c r="AYS37" s="2021"/>
      <c r="AYT37" s="2021"/>
      <c r="AYU37" s="2021"/>
      <c r="AYV37" s="2021"/>
      <c r="AYW37" s="2021"/>
      <c r="AYX37" s="2021"/>
      <c r="AYY37" s="2021"/>
      <c r="AYZ37" s="2021"/>
      <c r="AZA37" s="2021"/>
      <c r="AZB37" s="2021"/>
      <c r="AZC37" s="2021"/>
      <c r="AZD37" s="2021"/>
      <c r="AZE37" s="2021"/>
      <c r="AZF37" s="2021"/>
      <c r="AZG37" s="2021"/>
      <c r="AZH37" s="2021"/>
      <c r="AZI37" s="2021"/>
      <c r="AZJ37" s="2021"/>
      <c r="AZK37" s="2021"/>
      <c r="AZL37" s="2021"/>
      <c r="AZM37" s="2021"/>
      <c r="AZN37" s="2021"/>
      <c r="AZO37" s="2021"/>
      <c r="AZP37" s="2021"/>
      <c r="AZQ37" s="2021"/>
      <c r="AZR37" s="2021"/>
      <c r="AZS37" s="2021"/>
      <c r="AZT37" s="2021"/>
      <c r="AZU37" s="2021"/>
      <c r="AZV37" s="2021"/>
      <c r="AZW37" s="2021"/>
      <c r="AZX37" s="2021"/>
      <c r="AZY37" s="2021"/>
      <c r="AZZ37" s="2021"/>
      <c r="BAA37" s="2021"/>
      <c r="BAB37" s="2021"/>
      <c r="BAC37" s="2021"/>
      <c r="BAD37" s="2021"/>
      <c r="BAE37" s="2021"/>
      <c r="BAF37" s="2021"/>
      <c r="BAG37" s="2021"/>
      <c r="BAH37" s="2021"/>
      <c r="BAI37" s="2021"/>
      <c r="BAJ37" s="2021"/>
      <c r="BAK37" s="2021"/>
      <c r="BAL37" s="2021"/>
      <c r="BAM37" s="2021"/>
      <c r="BAN37" s="2021"/>
      <c r="BAO37" s="2021"/>
      <c r="BAP37" s="2021"/>
      <c r="BAQ37" s="2021"/>
      <c r="BAR37" s="2021"/>
      <c r="BAS37" s="2021"/>
      <c r="BAT37" s="2021"/>
      <c r="BAU37" s="2021"/>
      <c r="BAV37" s="2021"/>
      <c r="BAW37" s="2021"/>
      <c r="BAX37" s="2021"/>
      <c r="BAY37" s="2021"/>
      <c r="BAZ37" s="2021"/>
      <c r="BBA37" s="2021"/>
      <c r="BBB37" s="2021"/>
      <c r="BBC37" s="2021"/>
      <c r="BBD37" s="2021"/>
      <c r="BBE37" s="2021"/>
      <c r="BBF37" s="2021"/>
      <c r="BBG37" s="2021"/>
      <c r="BBH37" s="2021"/>
      <c r="BBI37" s="2021"/>
      <c r="BBJ37" s="2021"/>
      <c r="BBK37" s="2021"/>
      <c r="BBL37" s="2021"/>
      <c r="BBM37" s="2021"/>
      <c r="BBN37" s="2021"/>
      <c r="BBO37" s="2021"/>
      <c r="BBP37" s="2021"/>
      <c r="BBQ37" s="2021"/>
      <c r="BBR37" s="2021"/>
      <c r="BBS37" s="2021"/>
      <c r="BBT37" s="2021"/>
      <c r="BBU37" s="2021"/>
      <c r="BBV37" s="2021"/>
      <c r="BBW37" s="2021"/>
      <c r="BBX37" s="2021"/>
      <c r="BBY37" s="2021"/>
      <c r="BBZ37" s="2021"/>
      <c r="BCA37" s="2021"/>
      <c r="BCB37" s="2021"/>
      <c r="BCC37" s="2021"/>
      <c r="BCD37" s="2021"/>
      <c r="BCE37" s="2021"/>
      <c r="BCF37" s="2021"/>
      <c r="BCG37" s="2021"/>
      <c r="BCH37" s="2021"/>
      <c r="BCI37" s="2021"/>
      <c r="BCJ37" s="2021"/>
      <c r="BCK37" s="2021"/>
      <c r="BCL37" s="2021"/>
      <c r="BCM37" s="2021"/>
      <c r="BCN37" s="2021"/>
      <c r="BCO37" s="2021"/>
      <c r="BCP37" s="2021"/>
      <c r="BCQ37" s="2021"/>
      <c r="BCR37" s="2021"/>
      <c r="BCS37" s="2021"/>
      <c r="BCT37" s="2021"/>
      <c r="BCU37" s="2021"/>
      <c r="BCV37" s="2021"/>
      <c r="BCW37" s="2021"/>
      <c r="BCX37" s="2021"/>
      <c r="BCY37" s="2021"/>
      <c r="BCZ37" s="2021"/>
      <c r="BDA37" s="2021"/>
      <c r="BDB37" s="2021"/>
      <c r="BDC37" s="2021"/>
      <c r="BDD37" s="2021"/>
      <c r="BDE37" s="2021"/>
      <c r="BDF37" s="2021"/>
      <c r="BDG37" s="2021"/>
      <c r="BDH37" s="2021"/>
      <c r="BDI37" s="2021"/>
      <c r="BDJ37" s="2021"/>
      <c r="BDK37" s="2021"/>
      <c r="BDL37" s="2021"/>
      <c r="BDM37" s="2021"/>
      <c r="BDN37" s="2021"/>
      <c r="BDO37" s="2021"/>
      <c r="BDP37" s="2021"/>
      <c r="BDQ37" s="2021"/>
      <c r="BDR37" s="2021"/>
      <c r="BDS37" s="2021"/>
      <c r="BDT37" s="2021"/>
      <c r="BDU37" s="2021"/>
      <c r="BDV37" s="2021"/>
      <c r="BDW37" s="2021"/>
      <c r="BDX37" s="2021"/>
      <c r="BDY37" s="2021"/>
      <c r="BDZ37" s="2021"/>
      <c r="BEA37" s="2021"/>
      <c r="BEB37" s="2021"/>
      <c r="BEC37" s="2021"/>
      <c r="BED37" s="2021"/>
      <c r="BEE37" s="2021"/>
      <c r="BEF37" s="2021"/>
      <c r="BEG37" s="2021"/>
      <c r="BEH37" s="2021"/>
      <c r="BEI37" s="2021"/>
      <c r="BEJ37" s="2021"/>
      <c r="BEK37" s="2021"/>
      <c r="BEL37" s="2021"/>
      <c r="BEM37" s="2021"/>
      <c r="BEN37" s="2021"/>
      <c r="BEO37" s="2021"/>
      <c r="BEP37" s="2021"/>
      <c r="BEQ37" s="2021"/>
      <c r="BER37" s="2021"/>
      <c r="BES37" s="2021"/>
      <c r="BET37" s="2021"/>
      <c r="BEU37" s="2021"/>
      <c r="BEV37" s="2021"/>
      <c r="BEW37" s="2021"/>
      <c r="BEX37" s="2021"/>
      <c r="BEY37" s="2021"/>
      <c r="BEZ37" s="2021"/>
      <c r="BFA37" s="2021"/>
      <c r="BFB37" s="2021"/>
      <c r="BFC37" s="2021"/>
      <c r="BFD37" s="2021"/>
      <c r="BFE37" s="2021"/>
      <c r="BFF37" s="2021"/>
      <c r="BFG37" s="2021"/>
      <c r="BFH37" s="2021"/>
      <c r="BFI37" s="2021"/>
      <c r="BFJ37" s="2021"/>
      <c r="BFK37" s="2021"/>
      <c r="BFL37" s="2021"/>
      <c r="BFM37" s="2021"/>
      <c r="BFN37" s="2021"/>
      <c r="BFO37" s="2021"/>
      <c r="BFP37" s="2021"/>
      <c r="BFQ37" s="2021"/>
      <c r="BFR37" s="2021"/>
      <c r="BFS37" s="2021"/>
      <c r="BFT37" s="2021"/>
      <c r="BFU37" s="2021"/>
      <c r="BFV37" s="2021"/>
      <c r="BFW37" s="2021"/>
      <c r="BFX37" s="2021"/>
      <c r="BFY37" s="2021"/>
      <c r="BFZ37" s="2021"/>
      <c r="BGA37" s="2021"/>
      <c r="BGB37" s="2021"/>
      <c r="BGC37" s="2021"/>
      <c r="BGD37" s="2021"/>
      <c r="BGE37" s="2021"/>
      <c r="BGF37" s="2021"/>
      <c r="BGG37" s="2021"/>
      <c r="BGH37" s="2021"/>
      <c r="BGI37" s="2021"/>
      <c r="BGJ37" s="2021"/>
      <c r="BGK37" s="2021"/>
      <c r="BGL37" s="2021"/>
      <c r="BGM37" s="2021"/>
      <c r="BGN37" s="2021"/>
      <c r="BGO37" s="2021"/>
      <c r="BGP37" s="2021"/>
      <c r="BGQ37" s="2021"/>
      <c r="BGR37" s="2021"/>
      <c r="BGS37" s="2021"/>
      <c r="BGT37" s="2021"/>
      <c r="BGU37" s="2021"/>
      <c r="BGV37" s="2021"/>
      <c r="BGW37" s="2021"/>
      <c r="BGX37" s="2021"/>
      <c r="BGY37" s="2021"/>
      <c r="BGZ37" s="2021"/>
      <c r="BHA37" s="2021"/>
      <c r="BHB37" s="2021"/>
      <c r="BHC37" s="2021"/>
      <c r="BHD37" s="2021"/>
      <c r="BHE37" s="2021"/>
      <c r="BHF37" s="2021"/>
      <c r="BHG37" s="2021"/>
      <c r="BHH37" s="2021"/>
      <c r="BHI37" s="2021"/>
      <c r="BHJ37" s="2021"/>
      <c r="BHK37" s="2021"/>
      <c r="BHL37" s="2021"/>
      <c r="BHM37" s="2021"/>
      <c r="BHN37" s="2021"/>
      <c r="BHO37" s="2021"/>
      <c r="BHP37" s="2021"/>
      <c r="BHQ37" s="2021"/>
      <c r="BHR37" s="2021"/>
      <c r="BHS37" s="2021"/>
      <c r="BHT37" s="2021"/>
      <c r="BHU37" s="2021"/>
      <c r="BHV37" s="2021"/>
      <c r="BHW37" s="2021"/>
      <c r="BHX37" s="2021"/>
      <c r="BHY37" s="2021"/>
      <c r="BHZ37" s="2021"/>
      <c r="BIA37" s="2021"/>
      <c r="BIB37" s="2021"/>
      <c r="BIC37" s="2021"/>
      <c r="BID37" s="2021"/>
      <c r="BIE37" s="2021"/>
      <c r="BIF37" s="2021"/>
      <c r="BIG37" s="2021"/>
      <c r="BIH37" s="2021"/>
      <c r="BII37" s="2021"/>
      <c r="BIJ37" s="2021"/>
      <c r="BIK37" s="2021"/>
      <c r="BIL37" s="2021"/>
      <c r="BIM37" s="2021"/>
      <c r="BIN37" s="2021"/>
      <c r="BIO37" s="2021"/>
      <c r="BIP37" s="2021"/>
      <c r="BIQ37" s="2021"/>
      <c r="BIR37" s="2021"/>
      <c r="BIS37" s="2021"/>
      <c r="BIT37" s="2021"/>
      <c r="BIU37" s="2021"/>
      <c r="BIV37" s="2021"/>
      <c r="BIW37" s="2021"/>
      <c r="BIX37" s="2021"/>
      <c r="BIY37" s="2021"/>
      <c r="BIZ37" s="2021"/>
      <c r="BJA37" s="2021"/>
      <c r="BJB37" s="2021"/>
      <c r="BJC37" s="2021"/>
      <c r="BJD37" s="2021"/>
      <c r="BJE37" s="2021"/>
      <c r="BJF37" s="2021"/>
      <c r="BJG37" s="2021"/>
      <c r="BJH37" s="2021"/>
      <c r="BJI37" s="2021"/>
      <c r="BJJ37" s="2021"/>
      <c r="BJK37" s="2021"/>
      <c r="BJL37" s="2021"/>
      <c r="BJM37" s="2021"/>
      <c r="BJN37" s="2021"/>
      <c r="BJO37" s="2021"/>
      <c r="BJP37" s="2021"/>
      <c r="BJQ37" s="2021"/>
      <c r="BJR37" s="2021"/>
      <c r="BJS37" s="2021"/>
      <c r="BJT37" s="2021"/>
      <c r="BJU37" s="2021"/>
      <c r="BJV37" s="2021"/>
      <c r="BJW37" s="2021"/>
      <c r="BJX37" s="2021"/>
      <c r="BJY37" s="2021"/>
      <c r="BJZ37" s="2021"/>
      <c r="BKA37" s="2021"/>
      <c r="BKB37" s="2021"/>
      <c r="BKC37" s="2021"/>
      <c r="BKD37" s="2021"/>
      <c r="BKE37" s="2021"/>
      <c r="BKF37" s="2021"/>
      <c r="BKG37" s="2021"/>
      <c r="BKH37" s="2021"/>
      <c r="BKI37" s="2021"/>
      <c r="BKJ37" s="2021"/>
      <c r="BKK37" s="2021"/>
      <c r="BKL37" s="2021"/>
      <c r="BKM37" s="2021"/>
      <c r="BKN37" s="2021"/>
      <c r="BKO37" s="2021"/>
      <c r="BKP37" s="2021"/>
      <c r="BKQ37" s="2021"/>
      <c r="BKR37" s="2021"/>
      <c r="BKS37" s="2021"/>
      <c r="BKT37" s="2021"/>
      <c r="BKU37" s="2021"/>
      <c r="BKV37" s="2021"/>
      <c r="BKW37" s="2021"/>
      <c r="BKX37" s="2021"/>
      <c r="BKY37" s="2021"/>
      <c r="BKZ37" s="2021"/>
      <c r="BLA37" s="2021"/>
      <c r="BLB37" s="2021"/>
      <c r="BLC37" s="2021"/>
      <c r="BLD37" s="2021"/>
      <c r="BLE37" s="2021"/>
      <c r="BLF37" s="2021"/>
      <c r="BLG37" s="2021"/>
      <c r="BLH37" s="2021"/>
      <c r="BLI37" s="2021"/>
      <c r="BLJ37" s="2021"/>
      <c r="BLK37" s="2021"/>
      <c r="BLL37" s="2021"/>
      <c r="BLM37" s="2021"/>
      <c r="BLN37" s="2021"/>
      <c r="BLO37" s="2021"/>
      <c r="BLP37" s="2021"/>
      <c r="BLQ37" s="2021"/>
      <c r="BLR37" s="2021"/>
      <c r="BLS37" s="2021"/>
      <c r="BLT37" s="2021"/>
      <c r="BLU37" s="2021"/>
      <c r="BLV37" s="2021"/>
      <c r="BLW37" s="2021"/>
      <c r="BLX37" s="2021"/>
      <c r="BLY37" s="2021"/>
      <c r="BLZ37" s="2021"/>
      <c r="BMA37" s="2021"/>
      <c r="BMB37" s="2021"/>
      <c r="BMC37" s="2021"/>
      <c r="BMD37" s="2021"/>
      <c r="BME37" s="2021"/>
      <c r="BMF37" s="2021"/>
      <c r="BMG37" s="2021"/>
      <c r="BMH37" s="2021"/>
      <c r="BMI37" s="2021"/>
      <c r="BMJ37" s="2021"/>
      <c r="BMK37" s="2021"/>
      <c r="BML37" s="2021"/>
      <c r="BMM37" s="2021"/>
      <c r="BMN37" s="2021"/>
      <c r="BMO37" s="2021"/>
      <c r="BMP37" s="2021"/>
      <c r="BMQ37" s="2021"/>
      <c r="BMR37" s="2021"/>
      <c r="BMS37" s="2021"/>
      <c r="BMT37" s="2021"/>
      <c r="BMU37" s="2021"/>
      <c r="BMV37" s="2021"/>
      <c r="BMW37" s="2021"/>
      <c r="BMX37" s="2021"/>
      <c r="BMY37" s="2021"/>
      <c r="BMZ37" s="2021"/>
      <c r="BNA37" s="2021"/>
      <c r="BNB37" s="2021"/>
      <c r="BNC37" s="2021"/>
      <c r="BND37" s="2021"/>
      <c r="BNE37" s="2021"/>
      <c r="BNF37" s="2021"/>
      <c r="BNG37" s="2021"/>
      <c r="BNH37" s="2021"/>
      <c r="BNI37" s="2021"/>
      <c r="BNJ37" s="2021"/>
      <c r="BNK37" s="2021"/>
      <c r="BNL37" s="2021"/>
      <c r="BNM37" s="2021"/>
      <c r="BNN37" s="2021"/>
      <c r="BNO37" s="2021"/>
      <c r="BNP37" s="2021"/>
      <c r="BNQ37" s="2021"/>
      <c r="BNR37" s="2021"/>
      <c r="BNS37" s="2021"/>
      <c r="BNT37" s="2021"/>
      <c r="BNU37" s="2021"/>
      <c r="BNV37" s="2021"/>
      <c r="BNW37" s="2021"/>
      <c r="BNX37" s="2021"/>
      <c r="BNY37" s="2021"/>
      <c r="BNZ37" s="2021"/>
      <c r="BOA37" s="2021"/>
      <c r="BOB37" s="2021"/>
      <c r="BOC37" s="2021"/>
      <c r="BOD37" s="2021"/>
      <c r="BOE37" s="2021"/>
      <c r="BOF37" s="2021"/>
      <c r="BOG37" s="2021"/>
      <c r="BOH37" s="2021"/>
      <c r="BOI37" s="2021"/>
      <c r="BOJ37" s="2021"/>
      <c r="BOK37" s="2021"/>
      <c r="BOL37" s="2021"/>
      <c r="BOM37" s="2021"/>
      <c r="BON37" s="2021"/>
      <c r="BOO37" s="2021"/>
      <c r="BOP37" s="2021"/>
      <c r="BOQ37" s="2021"/>
      <c r="BOR37" s="2021"/>
      <c r="BOS37" s="2021"/>
      <c r="BOT37" s="2021"/>
      <c r="BOU37" s="2021"/>
      <c r="BOV37" s="2021"/>
      <c r="BOW37" s="2021"/>
      <c r="BOX37" s="2021"/>
      <c r="BOY37" s="2021"/>
      <c r="BOZ37" s="2021"/>
      <c r="BPA37" s="2021"/>
      <c r="BPB37" s="2021"/>
      <c r="BPC37" s="2021"/>
      <c r="BPD37" s="2021"/>
      <c r="BPE37" s="2021"/>
      <c r="BPF37" s="2021"/>
      <c r="BPG37" s="2021"/>
      <c r="BPH37" s="2021"/>
      <c r="BPI37" s="2021"/>
      <c r="BPJ37" s="2021"/>
      <c r="BPK37" s="2021"/>
      <c r="BPL37" s="2021"/>
      <c r="BPM37" s="2021"/>
      <c r="BPN37" s="2021"/>
      <c r="BPO37" s="2021"/>
      <c r="BPP37" s="2021"/>
      <c r="BPQ37" s="2021"/>
      <c r="BPR37" s="2021"/>
      <c r="BPS37" s="2021"/>
      <c r="BPT37" s="2021"/>
      <c r="BPU37" s="2021"/>
      <c r="BPV37" s="2021"/>
      <c r="BPW37" s="2021"/>
      <c r="BPX37" s="2021"/>
      <c r="BPY37" s="2021"/>
      <c r="BPZ37" s="2021"/>
      <c r="BQA37" s="2021"/>
      <c r="BQB37" s="2021"/>
      <c r="BQC37" s="2021"/>
      <c r="BQD37" s="2021"/>
      <c r="BQE37" s="2021"/>
      <c r="BQF37" s="2021"/>
      <c r="BQG37" s="2021"/>
      <c r="BQH37" s="2021"/>
      <c r="BQI37" s="2021"/>
      <c r="BQJ37" s="2021"/>
      <c r="BQK37" s="2021"/>
      <c r="BQL37" s="2021"/>
      <c r="BQM37" s="2021"/>
      <c r="BQN37" s="2021"/>
      <c r="BQO37" s="2021"/>
      <c r="BQP37" s="2021"/>
      <c r="BQQ37" s="2021"/>
      <c r="BQR37" s="2021"/>
      <c r="BQS37" s="2021"/>
      <c r="BQT37" s="2021"/>
      <c r="BQU37" s="2021"/>
      <c r="BQV37" s="2021"/>
      <c r="BQW37" s="2021"/>
      <c r="BQX37" s="2021"/>
      <c r="BQY37" s="2021"/>
      <c r="BQZ37" s="2021"/>
      <c r="BRA37" s="2021"/>
      <c r="BRB37" s="2021"/>
      <c r="BRC37" s="2021"/>
      <c r="BRD37" s="2021"/>
      <c r="BRE37" s="2021"/>
      <c r="BRF37" s="2021"/>
      <c r="BRG37" s="2021"/>
      <c r="BRH37" s="2021"/>
      <c r="BRI37" s="2021"/>
      <c r="BRJ37" s="2021"/>
      <c r="BRK37" s="2021"/>
      <c r="BRL37" s="2021"/>
      <c r="BRM37" s="2021"/>
      <c r="BRN37" s="2021"/>
      <c r="BRO37" s="2021"/>
      <c r="BRP37" s="2021"/>
      <c r="BRQ37" s="2021"/>
      <c r="BRR37" s="2021"/>
      <c r="BRS37" s="2021"/>
      <c r="BRT37" s="2021"/>
      <c r="BRU37" s="2021"/>
      <c r="BRV37" s="2021"/>
      <c r="BRW37" s="2021"/>
      <c r="BRX37" s="2021"/>
      <c r="BRY37" s="2021"/>
      <c r="BRZ37" s="2021"/>
      <c r="BSA37" s="2021"/>
      <c r="BSB37" s="2021"/>
      <c r="BSC37" s="2021"/>
      <c r="BSD37" s="2021"/>
      <c r="BSE37" s="2021"/>
      <c r="BSF37" s="2021"/>
      <c r="BSG37" s="2021"/>
      <c r="BSH37" s="2021"/>
      <c r="BSI37" s="2021"/>
      <c r="BSJ37" s="2021"/>
      <c r="BSK37" s="2021"/>
      <c r="BSL37" s="2021"/>
      <c r="BSM37" s="2021"/>
      <c r="BSN37" s="2021"/>
      <c r="BSO37" s="2021"/>
      <c r="BSP37" s="2021"/>
      <c r="BSQ37" s="2021"/>
      <c r="BSR37" s="2021"/>
      <c r="BSS37" s="2021"/>
      <c r="BST37" s="2021"/>
      <c r="BSU37" s="2021"/>
      <c r="BSV37" s="2021"/>
      <c r="BSW37" s="2021"/>
      <c r="BSX37" s="2021"/>
      <c r="BSY37" s="2021"/>
      <c r="BSZ37" s="2021"/>
      <c r="BTA37" s="2021"/>
      <c r="BTB37" s="2021"/>
      <c r="BTC37" s="2021"/>
      <c r="BTD37" s="2021"/>
      <c r="BTE37" s="2021"/>
      <c r="BTF37" s="2021"/>
      <c r="BTG37" s="2021"/>
      <c r="BTH37" s="2021"/>
      <c r="BTI37" s="2021"/>
      <c r="BTJ37" s="2021"/>
      <c r="BTK37" s="2021"/>
      <c r="BTL37" s="2021"/>
      <c r="BTM37" s="2021"/>
      <c r="BTN37" s="2021"/>
      <c r="BTO37" s="2021"/>
      <c r="BTP37" s="2021"/>
      <c r="BTQ37" s="2021"/>
      <c r="BTR37" s="2021"/>
      <c r="BTS37" s="2021"/>
      <c r="BTT37" s="2021"/>
      <c r="BTU37" s="2021"/>
      <c r="BTV37" s="2021"/>
      <c r="BTW37" s="2021"/>
      <c r="BTX37" s="2021"/>
      <c r="BTY37" s="2021"/>
      <c r="BTZ37" s="2021"/>
      <c r="BUA37" s="2021"/>
      <c r="BUB37" s="2021"/>
      <c r="BUC37" s="2021"/>
      <c r="BUD37" s="2021"/>
      <c r="BUE37" s="2021"/>
      <c r="BUF37" s="2021"/>
      <c r="BUG37" s="2021"/>
      <c r="BUH37" s="2021"/>
      <c r="BUI37" s="2021"/>
      <c r="BUJ37" s="2021"/>
      <c r="BUK37" s="2021"/>
      <c r="BUL37" s="2021"/>
      <c r="BUM37" s="2021"/>
      <c r="BUN37" s="2021"/>
      <c r="BUO37" s="2021"/>
      <c r="BUP37" s="2021"/>
      <c r="BUQ37" s="2021"/>
      <c r="BUR37" s="2021"/>
      <c r="BUS37" s="2021"/>
      <c r="BUT37" s="2021"/>
      <c r="BUU37" s="2021"/>
      <c r="BUV37" s="2021"/>
      <c r="BUW37" s="2021"/>
      <c r="BUX37" s="2021"/>
      <c r="BUY37" s="2021"/>
      <c r="BUZ37" s="2021"/>
      <c r="BVA37" s="2021"/>
      <c r="BVB37" s="2021"/>
      <c r="BVC37" s="2021"/>
      <c r="BVD37" s="2021"/>
      <c r="BVE37" s="2021"/>
      <c r="BVF37" s="2021"/>
      <c r="BVG37" s="2021"/>
      <c r="BVH37" s="2021"/>
      <c r="BVI37" s="2021"/>
      <c r="BVJ37" s="2021"/>
      <c r="BVK37" s="2021"/>
      <c r="BVL37" s="2021"/>
      <c r="BVM37" s="2021"/>
      <c r="BVN37" s="2021"/>
      <c r="BVO37" s="2021"/>
      <c r="BVP37" s="2021"/>
      <c r="BVQ37" s="2021"/>
      <c r="BVR37" s="2021"/>
      <c r="BVS37" s="2021"/>
      <c r="BVT37" s="2021"/>
      <c r="BVU37" s="2021"/>
      <c r="BVV37" s="2021"/>
      <c r="BVW37" s="2021"/>
      <c r="BVX37" s="2021"/>
      <c r="BVY37" s="2021"/>
      <c r="BVZ37" s="2021"/>
      <c r="BWA37" s="2021"/>
      <c r="BWB37" s="2021"/>
      <c r="BWC37" s="2021"/>
      <c r="BWD37" s="2021"/>
      <c r="BWE37" s="2021"/>
      <c r="BWF37" s="2021"/>
      <c r="BWG37" s="2021"/>
      <c r="BWH37" s="2021"/>
      <c r="BWI37" s="2021"/>
      <c r="BWJ37" s="2021"/>
      <c r="BWK37" s="2021"/>
      <c r="BWL37" s="2021"/>
      <c r="BWM37" s="2021"/>
      <c r="BWN37" s="2021"/>
      <c r="BWO37" s="2021"/>
      <c r="BWP37" s="2021"/>
      <c r="BWQ37" s="2021"/>
      <c r="BWR37" s="2021"/>
      <c r="BWS37" s="2021"/>
      <c r="BWT37" s="2021"/>
      <c r="BWU37" s="2021"/>
      <c r="BWV37" s="2021"/>
      <c r="BWW37" s="2021"/>
      <c r="BWX37" s="2021"/>
      <c r="BWY37" s="2021"/>
      <c r="BWZ37" s="2021"/>
      <c r="BXA37" s="2021"/>
      <c r="BXB37" s="2021"/>
      <c r="BXC37" s="2021"/>
      <c r="BXD37" s="2021"/>
      <c r="BXE37" s="2021"/>
      <c r="BXF37" s="2021"/>
      <c r="BXG37" s="2021"/>
      <c r="BXH37" s="2021"/>
      <c r="BXI37" s="2021"/>
      <c r="BXJ37" s="2021"/>
      <c r="BXK37" s="2021"/>
      <c r="BXL37" s="2021"/>
      <c r="BXM37" s="2021"/>
      <c r="BXN37" s="2021"/>
      <c r="BXO37" s="2021"/>
      <c r="BXP37" s="2021"/>
      <c r="BXQ37" s="2021"/>
      <c r="BXR37" s="2021"/>
      <c r="BXS37" s="2021"/>
      <c r="BXT37" s="2021"/>
      <c r="BXU37" s="2021"/>
      <c r="BXV37" s="2021"/>
      <c r="BXW37" s="2021"/>
      <c r="BXX37" s="2021"/>
      <c r="BXY37" s="2021"/>
      <c r="BXZ37" s="2021"/>
      <c r="BYA37" s="2021"/>
      <c r="BYB37" s="2021"/>
      <c r="BYC37" s="2021"/>
      <c r="BYD37" s="2021"/>
      <c r="BYE37" s="2021"/>
      <c r="BYF37" s="2021"/>
      <c r="BYG37" s="2021"/>
      <c r="BYH37" s="2021"/>
      <c r="BYI37" s="2021"/>
      <c r="BYJ37" s="2021"/>
      <c r="BYK37" s="2021"/>
      <c r="BYL37" s="2021"/>
      <c r="BYM37" s="2021"/>
      <c r="BYN37" s="2021"/>
      <c r="BYO37" s="2021"/>
      <c r="BYP37" s="2021"/>
      <c r="BYQ37" s="2021"/>
      <c r="BYR37" s="2021"/>
      <c r="BYS37" s="2021"/>
      <c r="BYT37" s="2021"/>
      <c r="BYU37" s="2021"/>
      <c r="BYV37" s="2021"/>
      <c r="BYW37" s="2021"/>
      <c r="BYX37" s="2021"/>
      <c r="BYY37" s="2021"/>
      <c r="BYZ37" s="2021"/>
      <c r="BZA37" s="2021"/>
      <c r="BZB37" s="2021"/>
      <c r="BZC37" s="2021"/>
      <c r="BZD37" s="2021"/>
      <c r="BZE37" s="2021"/>
      <c r="BZF37" s="2021"/>
      <c r="BZG37" s="2021"/>
      <c r="BZH37" s="2021"/>
      <c r="BZI37" s="2021"/>
      <c r="BZJ37" s="2021"/>
      <c r="BZK37" s="2021"/>
      <c r="BZL37" s="2021"/>
      <c r="BZM37" s="2021"/>
      <c r="BZN37" s="2021"/>
      <c r="BZO37" s="2021"/>
      <c r="BZP37" s="2021"/>
      <c r="BZQ37" s="2021"/>
      <c r="BZR37" s="2021"/>
      <c r="BZS37" s="2021"/>
      <c r="BZT37" s="2021"/>
      <c r="BZU37" s="2021"/>
      <c r="BZV37" s="2021"/>
      <c r="BZW37" s="2021"/>
      <c r="BZX37" s="2021"/>
      <c r="BZY37" s="2021"/>
      <c r="BZZ37" s="2021"/>
      <c r="CAA37" s="2021"/>
      <c r="CAB37" s="2021"/>
      <c r="CAC37" s="2021"/>
      <c r="CAD37" s="2021"/>
      <c r="CAE37" s="2021"/>
      <c r="CAF37" s="2021"/>
      <c r="CAG37" s="2021"/>
      <c r="CAH37" s="2021"/>
      <c r="CAI37" s="2021"/>
      <c r="CAJ37" s="2021"/>
      <c r="CAK37" s="2021"/>
      <c r="CAL37" s="2021"/>
      <c r="CAM37" s="2021"/>
      <c r="CAN37" s="2021"/>
      <c r="CAO37" s="2021"/>
      <c r="CAP37" s="2021"/>
      <c r="CAQ37" s="2021"/>
      <c r="CAR37" s="2021"/>
      <c r="CAS37" s="2021"/>
      <c r="CAT37" s="2021"/>
      <c r="CAU37" s="2021"/>
      <c r="CAV37" s="2021"/>
      <c r="CAW37" s="2021"/>
      <c r="CAX37" s="2021"/>
      <c r="CAY37" s="2021"/>
      <c r="CAZ37" s="2021"/>
      <c r="CBA37" s="2021"/>
      <c r="CBB37" s="2021"/>
      <c r="CBC37" s="2021"/>
      <c r="CBD37" s="2021"/>
      <c r="CBE37" s="2021"/>
      <c r="CBF37" s="2021"/>
      <c r="CBG37" s="2021"/>
      <c r="CBH37" s="2021"/>
      <c r="CBI37" s="2021"/>
      <c r="CBJ37" s="2021"/>
      <c r="CBK37" s="2021"/>
      <c r="CBL37" s="2021"/>
      <c r="CBM37" s="2021"/>
      <c r="CBN37" s="2021"/>
      <c r="CBO37" s="2021"/>
      <c r="CBP37" s="2021"/>
      <c r="CBQ37" s="2021"/>
      <c r="CBR37" s="2021"/>
      <c r="CBS37" s="2021"/>
      <c r="CBT37" s="2021"/>
      <c r="CBU37" s="2021"/>
      <c r="CBV37" s="2021"/>
      <c r="CBW37" s="2021"/>
      <c r="CBX37" s="2021"/>
      <c r="CBY37" s="2021"/>
      <c r="CBZ37" s="2021"/>
      <c r="CCA37" s="2021"/>
      <c r="CCB37" s="2021"/>
      <c r="CCC37" s="2021"/>
      <c r="CCD37" s="2021"/>
      <c r="CCE37" s="2021"/>
      <c r="CCF37" s="2021"/>
      <c r="CCG37" s="2021"/>
      <c r="CCH37" s="2021"/>
      <c r="CCI37" s="2021"/>
      <c r="CCJ37" s="2021"/>
      <c r="CCK37" s="2021"/>
      <c r="CCL37" s="2021"/>
      <c r="CCM37" s="2021"/>
      <c r="CCN37" s="2021"/>
      <c r="CCO37" s="2021"/>
      <c r="CCP37" s="2021"/>
      <c r="CCQ37" s="2021"/>
      <c r="CCR37" s="2021"/>
      <c r="CCS37" s="2021"/>
      <c r="CCT37" s="2021"/>
      <c r="CCU37" s="2021"/>
      <c r="CCV37" s="2021"/>
      <c r="CCW37" s="2021"/>
      <c r="CCX37" s="2021"/>
      <c r="CCY37" s="2021"/>
      <c r="CCZ37" s="2021"/>
      <c r="CDA37" s="2021"/>
      <c r="CDB37" s="2021"/>
      <c r="CDC37" s="2021"/>
      <c r="CDD37" s="2021"/>
      <c r="CDE37" s="2021"/>
      <c r="CDF37" s="2021"/>
      <c r="CDG37" s="2021"/>
      <c r="CDH37" s="2021"/>
      <c r="CDI37" s="2021"/>
      <c r="CDJ37" s="2021"/>
      <c r="CDK37" s="2021"/>
      <c r="CDL37" s="2021"/>
      <c r="CDM37" s="2021"/>
      <c r="CDN37" s="2021"/>
      <c r="CDO37" s="2021"/>
      <c r="CDP37" s="2021"/>
      <c r="CDQ37" s="2021"/>
      <c r="CDR37" s="2021"/>
      <c r="CDS37" s="2021"/>
      <c r="CDT37" s="2021"/>
      <c r="CDU37" s="2021"/>
      <c r="CDV37" s="2021"/>
      <c r="CDW37" s="2021"/>
      <c r="CDX37" s="2021"/>
      <c r="CDY37" s="2021"/>
      <c r="CDZ37" s="2021"/>
      <c r="CEA37" s="2021"/>
      <c r="CEB37" s="2021"/>
      <c r="CEC37" s="2021"/>
      <c r="CED37" s="2021"/>
      <c r="CEE37" s="2021"/>
      <c r="CEF37" s="2021"/>
      <c r="CEG37" s="2021"/>
      <c r="CEH37" s="2021"/>
      <c r="CEI37" s="2021"/>
      <c r="CEJ37" s="2021"/>
      <c r="CEK37" s="2021"/>
      <c r="CEL37" s="2021"/>
      <c r="CEM37" s="2021"/>
      <c r="CEN37" s="2021"/>
      <c r="CEO37" s="2021"/>
      <c r="CEP37" s="2021"/>
      <c r="CEQ37" s="2021"/>
      <c r="CER37" s="2021"/>
      <c r="CES37" s="2021"/>
      <c r="CET37" s="2021"/>
      <c r="CEU37" s="2021"/>
      <c r="CEV37" s="2021"/>
      <c r="CEW37" s="2021"/>
      <c r="CEX37" s="2021"/>
      <c r="CEY37" s="2021"/>
      <c r="CEZ37" s="2021"/>
      <c r="CFA37" s="2021"/>
      <c r="CFB37" s="2021"/>
      <c r="CFC37" s="2021"/>
      <c r="CFD37" s="2021"/>
      <c r="CFE37" s="2021"/>
      <c r="CFF37" s="2021"/>
      <c r="CFG37" s="2021"/>
      <c r="CFH37" s="2021"/>
      <c r="CFI37" s="2021"/>
      <c r="CFJ37" s="2021"/>
      <c r="CFK37" s="2021"/>
      <c r="CFL37" s="2021"/>
      <c r="CFM37" s="2021"/>
      <c r="CFN37" s="2021"/>
      <c r="CFO37" s="2021"/>
      <c r="CFP37" s="2021"/>
      <c r="CFQ37" s="2021"/>
      <c r="CFR37" s="2021"/>
      <c r="CFS37" s="2021"/>
      <c r="CFT37" s="2021"/>
      <c r="CFU37" s="2021"/>
      <c r="CFV37" s="2021"/>
      <c r="CFW37" s="2021"/>
      <c r="CFX37" s="2021"/>
      <c r="CFY37" s="2021"/>
      <c r="CFZ37" s="2021"/>
      <c r="CGA37" s="2021"/>
      <c r="CGB37" s="2021"/>
      <c r="CGC37" s="2021"/>
      <c r="CGD37" s="2021"/>
      <c r="CGE37" s="2021"/>
      <c r="CGF37" s="2021"/>
      <c r="CGG37" s="2021"/>
      <c r="CGH37" s="2021"/>
      <c r="CGI37" s="2021"/>
      <c r="CGJ37" s="2021"/>
      <c r="CGK37" s="2021"/>
      <c r="CGL37" s="2021"/>
      <c r="CGM37" s="2021"/>
      <c r="CGN37" s="2021"/>
      <c r="CGO37" s="2021"/>
      <c r="CGP37" s="2021"/>
      <c r="CGQ37" s="2021"/>
      <c r="CGR37" s="2021"/>
      <c r="CGS37" s="2021"/>
      <c r="CGT37" s="2021"/>
      <c r="CGU37" s="2021"/>
      <c r="CGV37" s="2021"/>
      <c r="CGW37" s="2021"/>
      <c r="CGX37" s="2021"/>
      <c r="CGY37" s="2021"/>
      <c r="CGZ37" s="2021"/>
      <c r="CHA37" s="2021"/>
      <c r="CHB37" s="2021"/>
      <c r="CHC37" s="2021"/>
      <c r="CHD37" s="2021"/>
      <c r="CHE37" s="2021"/>
      <c r="CHF37" s="2021"/>
      <c r="CHG37" s="2021"/>
      <c r="CHH37" s="2021"/>
      <c r="CHI37" s="2021"/>
      <c r="CHJ37" s="2021"/>
      <c r="CHK37" s="2021"/>
      <c r="CHL37" s="2021"/>
      <c r="CHM37" s="2021"/>
      <c r="CHN37" s="2021"/>
      <c r="CHO37" s="2021"/>
      <c r="CHP37" s="2021"/>
      <c r="CHQ37" s="2021"/>
      <c r="CHR37" s="2021"/>
      <c r="CHS37" s="2021"/>
      <c r="CHT37" s="2021"/>
      <c r="CHU37" s="2021"/>
      <c r="CHV37" s="2021"/>
      <c r="CHW37" s="2021"/>
      <c r="CHX37" s="2021"/>
      <c r="CHY37" s="2021"/>
      <c r="CHZ37" s="2021"/>
      <c r="CIA37" s="2021"/>
      <c r="CIB37" s="2021"/>
      <c r="CIC37" s="2021"/>
      <c r="CID37" s="2021"/>
      <c r="CIE37" s="2021"/>
      <c r="CIF37" s="2021"/>
      <c r="CIG37" s="2021"/>
      <c r="CIH37" s="2021"/>
      <c r="CII37" s="2021"/>
      <c r="CIJ37" s="2021"/>
      <c r="CIK37" s="2021"/>
      <c r="CIL37" s="2021"/>
      <c r="CIM37" s="2021"/>
      <c r="CIN37" s="2021"/>
      <c r="CIO37" s="2021"/>
      <c r="CIP37" s="2021"/>
      <c r="CIQ37" s="2021"/>
      <c r="CIR37" s="2021"/>
      <c r="CIS37" s="2021"/>
      <c r="CIT37" s="2021"/>
      <c r="CIU37" s="2021"/>
      <c r="CIV37" s="2021"/>
      <c r="CIW37" s="2021"/>
      <c r="CIX37" s="2021"/>
      <c r="CIY37" s="2021"/>
      <c r="CIZ37" s="2021"/>
      <c r="CJA37" s="2021"/>
      <c r="CJB37" s="2021"/>
      <c r="CJC37" s="2021"/>
      <c r="CJD37" s="2021"/>
      <c r="CJE37" s="2021"/>
      <c r="CJF37" s="2021"/>
      <c r="CJG37" s="2021"/>
      <c r="CJH37" s="2021"/>
      <c r="CJI37" s="2021"/>
      <c r="CJJ37" s="2021"/>
      <c r="CJK37" s="2021"/>
      <c r="CJL37" s="2021"/>
      <c r="CJM37" s="2021"/>
      <c r="CJN37" s="2021"/>
      <c r="CJO37" s="2021"/>
      <c r="CJP37" s="2021"/>
      <c r="CJQ37" s="2021"/>
      <c r="CJR37" s="2021"/>
      <c r="CJS37" s="2021"/>
      <c r="CJT37" s="2021"/>
      <c r="CJU37" s="2021"/>
      <c r="CJV37" s="2021"/>
      <c r="CJW37" s="2021"/>
      <c r="CJX37" s="2021"/>
      <c r="CJY37" s="2021"/>
      <c r="CJZ37" s="2021"/>
      <c r="CKA37" s="2021"/>
      <c r="CKB37" s="2021"/>
      <c r="CKC37" s="2021"/>
      <c r="CKD37" s="2021"/>
      <c r="CKE37" s="2021"/>
      <c r="CKF37" s="2021"/>
      <c r="CKG37" s="2021"/>
      <c r="CKH37" s="2021"/>
      <c r="CKI37" s="2021"/>
      <c r="CKJ37" s="2021"/>
      <c r="CKK37" s="2021"/>
      <c r="CKL37" s="2021"/>
      <c r="CKM37" s="2021"/>
      <c r="CKN37" s="2021"/>
      <c r="CKO37" s="2021"/>
      <c r="CKP37" s="2021"/>
      <c r="CKQ37" s="2021"/>
      <c r="CKR37" s="2021"/>
      <c r="CKS37" s="2021"/>
      <c r="CKT37" s="2021"/>
      <c r="CKU37" s="2021"/>
      <c r="CKV37" s="2021"/>
      <c r="CKW37" s="2021"/>
      <c r="CKX37" s="2021"/>
      <c r="CKY37" s="2021"/>
      <c r="CKZ37" s="2021"/>
      <c r="CLA37" s="2021"/>
      <c r="CLB37" s="2021"/>
      <c r="CLC37" s="2021"/>
      <c r="CLD37" s="2021"/>
      <c r="CLE37" s="2021"/>
      <c r="CLF37" s="2021"/>
      <c r="CLG37" s="2021"/>
      <c r="CLH37" s="2021"/>
      <c r="CLI37" s="2021"/>
      <c r="CLJ37" s="2021"/>
      <c r="CLK37" s="2021"/>
      <c r="CLL37" s="2021"/>
      <c r="CLM37" s="2021"/>
      <c r="CLN37" s="2021"/>
      <c r="CLO37" s="2021"/>
      <c r="CLP37" s="2021"/>
      <c r="CLQ37" s="2021"/>
      <c r="CLR37" s="2021"/>
      <c r="CLS37" s="2021"/>
      <c r="CLT37" s="2021"/>
      <c r="CLU37" s="2021"/>
      <c r="CLV37" s="2021"/>
      <c r="CLW37" s="2021"/>
      <c r="CLX37" s="2021"/>
      <c r="CLY37" s="2021"/>
      <c r="CLZ37" s="2021"/>
      <c r="CMA37" s="2021"/>
      <c r="CMB37" s="2021"/>
      <c r="CMC37" s="2021"/>
      <c r="CMD37" s="2021"/>
      <c r="CME37" s="2021"/>
      <c r="CMF37" s="2021"/>
      <c r="CMG37" s="2021"/>
      <c r="CMH37" s="2021"/>
      <c r="CMI37" s="2021"/>
      <c r="CMJ37" s="2021"/>
      <c r="CMK37" s="2021"/>
      <c r="CML37" s="2021"/>
      <c r="CMM37" s="2021"/>
      <c r="CMN37" s="2021"/>
      <c r="CMO37" s="2021"/>
      <c r="CMP37" s="2021"/>
      <c r="CMQ37" s="2021"/>
      <c r="CMR37" s="2021"/>
      <c r="CMS37" s="2021"/>
      <c r="CMT37" s="2021"/>
      <c r="CMU37" s="2021"/>
      <c r="CMV37" s="2021"/>
      <c r="CMW37" s="2021"/>
      <c r="CMX37" s="2021"/>
      <c r="CMY37" s="2021"/>
      <c r="CMZ37" s="2021"/>
      <c r="CNA37" s="2021"/>
      <c r="CNB37" s="2021"/>
      <c r="CNC37" s="2021"/>
      <c r="CND37" s="2021"/>
      <c r="CNE37" s="2021"/>
      <c r="CNF37" s="2021"/>
      <c r="CNG37" s="2021"/>
      <c r="CNH37" s="2021"/>
      <c r="CNI37" s="2021"/>
      <c r="CNJ37" s="2021"/>
      <c r="CNK37" s="2021"/>
      <c r="CNL37" s="2021"/>
      <c r="CNM37" s="2021"/>
      <c r="CNN37" s="2021"/>
      <c r="CNO37" s="2021"/>
      <c r="CNP37" s="2021"/>
      <c r="CNQ37" s="2021"/>
      <c r="CNR37" s="2021"/>
      <c r="CNS37" s="2021"/>
      <c r="CNT37" s="2021"/>
      <c r="CNU37" s="2021"/>
      <c r="CNV37" s="2021"/>
      <c r="CNW37" s="2021"/>
      <c r="CNX37" s="2021"/>
      <c r="CNY37" s="2021"/>
      <c r="CNZ37" s="2021"/>
      <c r="COA37" s="2021"/>
      <c r="COB37" s="2021"/>
      <c r="COC37" s="2021"/>
      <c r="COD37" s="2021"/>
      <c r="COE37" s="2021"/>
      <c r="COF37" s="2021"/>
      <c r="COG37" s="2021"/>
      <c r="COH37" s="2021"/>
      <c r="COI37" s="2021"/>
      <c r="COJ37" s="2021"/>
      <c r="COK37" s="2021"/>
      <c r="COL37" s="2021"/>
      <c r="COM37" s="2021"/>
      <c r="CON37" s="2021"/>
      <c r="COO37" s="2021"/>
      <c r="COP37" s="2021"/>
      <c r="COQ37" s="2021"/>
      <c r="COR37" s="2021"/>
      <c r="COS37" s="2021"/>
      <c r="COT37" s="2021"/>
      <c r="COU37" s="2021"/>
      <c r="COV37" s="2021"/>
      <c r="COW37" s="2021"/>
      <c r="COX37" s="2021"/>
      <c r="COY37" s="2021"/>
      <c r="COZ37" s="2021"/>
      <c r="CPA37" s="2021"/>
      <c r="CPB37" s="2021"/>
      <c r="CPC37" s="2021"/>
      <c r="CPD37" s="2021"/>
      <c r="CPE37" s="2021"/>
      <c r="CPF37" s="2021"/>
      <c r="CPG37" s="2021"/>
      <c r="CPH37" s="2021"/>
      <c r="CPI37" s="2021"/>
      <c r="CPJ37" s="2021"/>
      <c r="CPK37" s="2021"/>
      <c r="CPL37" s="2021"/>
      <c r="CPM37" s="2021"/>
      <c r="CPN37" s="2021"/>
      <c r="CPO37" s="2021"/>
      <c r="CPP37" s="2021"/>
      <c r="CPQ37" s="2021"/>
      <c r="CPR37" s="2021"/>
      <c r="CPS37" s="2021"/>
      <c r="CPT37" s="2021"/>
      <c r="CPU37" s="2021"/>
      <c r="CPV37" s="2021"/>
      <c r="CPW37" s="2021"/>
      <c r="CPX37" s="2021"/>
      <c r="CPY37" s="2021"/>
      <c r="CPZ37" s="2021"/>
      <c r="CQA37" s="2021"/>
      <c r="CQB37" s="2021"/>
      <c r="CQC37" s="2021"/>
      <c r="CQD37" s="2021"/>
      <c r="CQE37" s="2021"/>
      <c r="CQF37" s="2021"/>
      <c r="CQG37" s="2021"/>
      <c r="CQH37" s="2021"/>
      <c r="CQI37" s="2021"/>
      <c r="CQJ37" s="2021"/>
      <c r="CQK37" s="2021"/>
      <c r="CQL37" s="2021"/>
      <c r="CQM37" s="2021"/>
      <c r="CQN37" s="2021"/>
      <c r="CQO37" s="2021"/>
      <c r="CQP37" s="2021"/>
      <c r="CQQ37" s="2021"/>
      <c r="CQR37" s="2021"/>
      <c r="CQS37" s="2021"/>
      <c r="CQT37" s="2021"/>
      <c r="CQU37" s="2021"/>
      <c r="CQV37" s="2021"/>
      <c r="CQW37" s="2021"/>
      <c r="CQX37" s="2021"/>
      <c r="CQY37" s="2021"/>
      <c r="CQZ37" s="2021"/>
      <c r="CRA37" s="2021"/>
      <c r="CRB37" s="2021"/>
      <c r="CRC37" s="2021"/>
      <c r="CRD37" s="2021"/>
      <c r="CRE37" s="2021"/>
      <c r="CRF37" s="2021"/>
      <c r="CRG37" s="2021"/>
      <c r="CRH37" s="2021"/>
      <c r="CRI37" s="2021"/>
      <c r="CRJ37" s="2021"/>
      <c r="CRK37" s="2021"/>
      <c r="CRL37" s="2021"/>
      <c r="CRM37" s="2021"/>
      <c r="CRN37" s="2021"/>
      <c r="CRO37" s="2021"/>
      <c r="CRP37" s="2021"/>
      <c r="CRQ37" s="2021"/>
      <c r="CRR37" s="2021"/>
      <c r="CRS37" s="2021"/>
      <c r="CRT37" s="2021"/>
      <c r="CRU37" s="2021"/>
      <c r="CRV37" s="2021"/>
      <c r="CRW37" s="2021"/>
      <c r="CRX37" s="2021"/>
      <c r="CRY37" s="2021"/>
      <c r="CRZ37" s="2021"/>
      <c r="CSA37" s="2021"/>
      <c r="CSB37" s="2021"/>
      <c r="CSC37" s="2021"/>
      <c r="CSD37" s="2021"/>
      <c r="CSE37" s="2021"/>
      <c r="CSF37" s="2021"/>
      <c r="CSG37" s="2021"/>
      <c r="CSH37" s="2021"/>
      <c r="CSI37" s="2021"/>
      <c r="CSJ37" s="2021"/>
      <c r="CSK37" s="2021"/>
      <c r="CSL37" s="2021"/>
      <c r="CSM37" s="2021"/>
      <c r="CSN37" s="2021"/>
      <c r="CSO37" s="2021"/>
      <c r="CSP37" s="2021"/>
      <c r="CSQ37" s="2021"/>
      <c r="CSR37" s="2021"/>
      <c r="CSS37" s="2021"/>
      <c r="CST37" s="2021"/>
      <c r="CSU37" s="2021"/>
      <c r="CSV37" s="2021"/>
      <c r="CSW37" s="2021"/>
      <c r="CSX37" s="2021"/>
      <c r="CSY37" s="2021"/>
      <c r="CSZ37" s="2021"/>
      <c r="CTA37" s="2021"/>
      <c r="CTB37" s="2021"/>
      <c r="CTC37" s="2021"/>
      <c r="CTD37" s="2021"/>
      <c r="CTE37" s="2021"/>
      <c r="CTF37" s="2021"/>
      <c r="CTG37" s="2021"/>
      <c r="CTH37" s="2021"/>
      <c r="CTI37" s="2021"/>
      <c r="CTJ37" s="2021"/>
      <c r="CTK37" s="2021"/>
      <c r="CTL37" s="2021"/>
      <c r="CTM37" s="2021"/>
      <c r="CTN37" s="2021"/>
      <c r="CTO37" s="2021"/>
      <c r="CTP37" s="2021"/>
      <c r="CTQ37" s="2021"/>
      <c r="CTR37" s="2021"/>
      <c r="CTS37" s="2021"/>
      <c r="CTT37" s="2021"/>
      <c r="CTU37" s="2021"/>
      <c r="CTV37" s="2021"/>
      <c r="CTW37" s="2021"/>
      <c r="CTX37" s="2021"/>
      <c r="CTY37" s="2021"/>
      <c r="CTZ37" s="2021"/>
      <c r="CUA37" s="2021"/>
      <c r="CUB37" s="2021"/>
      <c r="CUC37" s="2021"/>
      <c r="CUD37" s="2021"/>
      <c r="CUE37" s="2021"/>
      <c r="CUF37" s="2021"/>
      <c r="CUG37" s="2021"/>
      <c r="CUH37" s="2021"/>
      <c r="CUI37" s="2021"/>
      <c r="CUJ37" s="2021"/>
      <c r="CUK37" s="2021"/>
      <c r="CUL37" s="2021"/>
      <c r="CUM37" s="2021"/>
      <c r="CUN37" s="2021"/>
      <c r="CUO37" s="2021"/>
      <c r="CUP37" s="2021"/>
      <c r="CUQ37" s="2021"/>
      <c r="CUR37" s="2021"/>
      <c r="CUS37" s="2021"/>
      <c r="CUT37" s="2021"/>
      <c r="CUU37" s="2021"/>
      <c r="CUV37" s="2021"/>
      <c r="CUW37" s="2021"/>
      <c r="CUX37" s="2021"/>
      <c r="CUY37" s="2021"/>
      <c r="CUZ37" s="2021"/>
      <c r="CVA37" s="2021"/>
      <c r="CVB37" s="2021"/>
      <c r="CVC37" s="2021"/>
      <c r="CVD37" s="2021"/>
      <c r="CVE37" s="2021"/>
      <c r="CVF37" s="2021"/>
      <c r="CVG37" s="2021"/>
      <c r="CVH37" s="2021"/>
      <c r="CVI37" s="2021"/>
      <c r="CVJ37" s="2021"/>
      <c r="CVK37" s="2021"/>
      <c r="CVL37" s="2021"/>
      <c r="CVM37" s="2021"/>
      <c r="CVN37" s="2021"/>
      <c r="CVO37" s="2021"/>
      <c r="CVP37" s="2021"/>
      <c r="CVQ37" s="2021"/>
      <c r="CVR37" s="2021"/>
      <c r="CVS37" s="2021"/>
      <c r="CVT37" s="2021"/>
      <c r="CVU37" s="2021"/>
      <c r="CVV37" s="2021"/>
      <c r="CVW37" s="2021"/>
      <c r="CVX37" s="2021"/>
      <c r="CVY37" s="2021"/>
      <c r="CVZ37" s="2021"/>
      <c r="CWA37" s="2021"/>
      <c r="CWB37" s="2021"/>
      <c r="CWC37" s="2021"/>
      <c r="CWD37" s="2021"/>
      <c r="CWE37" s="2021"/>
      <c r="CWF37" s="2021"/>
      <c r="CWG37" s="2021"/>
      <c r="CWH37" s="2021"/>
      <c r="CWI37" s="2021"/>
      <c r="CWJ37" s="2021"/>
      <c r="CWK37" s="2021"/>
      <c r="CWL37" s="2021"/>
      <c r="CWM37" s="2021"/>
      <c r="CWN37" s="2021"/>
      <c r="CWO37" s="2021"/>
      <c r="CWP37" s="2021"/>
      <c r="CWQ37" s="2021"/>
      <c r="CWR37" s="2021"/>
      <c r="CWS37" s="2021"/>
      <c r="CWT37" s="2021"/>
      <c r="CWU37" s="2021"/>
      <c r="CWV37" s="2021"/>
      <c r="CWW37" s="2021"/>
      <c r="CWX37" s="2021"/>
      <c r="CWY37" s="2021"/>
      <c r="CWZ37" s="2021"/>
      <c r="CXA37" s="2021"/>
      <c r="CXB37" s="2021"/>
      <c r="CXC37" s="2021"/>
      <c r="CXD37" s="2021"/>
      <c r="CXE37" s="2021"/>
      <c r="CXF37" s="2021"/>
      <c r="CXG37" s="2021"/>
      <c r="CXH37" s="2021"/>
      <c r="CXI37" s="2021"/>
      <c r="CXJ37" s="2021"/>
      <c r="CXK37" s="2021"/>
      <c r="CXL37" s="2021"/>
      <c r="CXM37" s="2021"/>
      <c r="CXN37" s="2021"/>
      <c r="CXO37" s="2021"/>
      <c r="CXP37" s="2021"/>
      <c r="CXQ37" s="2021"/>
      <c r="CXR37" s="2021"/>
      <c r="CXS37" s="2021"/>
      <c r="CXT37" s="2021"/>
      <c r="CXU37" s="2021"/>
      <c r="CXV37" s="2021"/>
      <c r="CXW37" s="2021"/>
      <c r="CXX37" s="2021"/>
      <c r="CXY37" s="2021"/>
      <c r="CXZ37" s="2021"/>
      <c r="CYA37" s="2021"/>
      <c r="CYB37" s="2021"/>
      <c r="CYC37" s="2021"/>
      <c r="CYD37" s="2021"/>
      <c r="CYE37" s="2021"/>
      <c r="CYF37" s="2021"/>
      <c r="CYG37" s="2021"/>
      <c r="CYH37" s="2021"/>
      <c r="CYI37" s="2021"/>
      <c r="CYJ37" s="2021"/>
      <c r="CYK37" s="2021"/>
      <c r="CYL37" s="2021"/>
      <c r="CYM37" s="2021"/>
      <c r="CYN37" s="2021"/>
      <c r="CYO37" s="2021"/>
      <c r="CYP37" s="2021"/>
      <c r="CYQ37" s="2021"/>
      <c r="CYR37" s="2021"/>
      <c r="CYS37" s="2021"/>
      <c r="CYT37" s="2021"/>
      <c r="CYU37" s="2021"/>
      <c r="CYV37" s="2021"/>
      <c r="CYW37" s="2021"/>
      <c r="CYX37" s="2021"/>
      <c r="CYY37" s="2021"/>
      <c r="CYZ37" s="2021"/>
      <c r="CZA37" s="2021"/>
      <c r="CZB37" s="2021"/>
      <c r="CZC37" s="2021"/>
      <c r="CZD37" s="2021"/>
      <c r="CZE37" s="2021"/>
      <c r="CZF37" s="2021"/>
      <c r="CZG37" s="2021"/>
      <c r="CZH37" s="2021"/>
      <c r="CZI37" s="2021"/>
      <c r="CZJ37" s="2021"/>
      <c r="CZK37" s="2021"/>
      <c r="CZL37" s="2021"/>
      <c r="CZM37" s="2021"/>
      <c r="CZN37" s="2021"/>
      <c r="CZO37" s="2021"/>
      <c r="CZP37" s="2021"/>
      <c r="CZQ37" s="2021"/>
      <c r="CZR37" s="2021"/>
      <c r="CZS37" s="2021"/>
      <c r="CZT37" s="2021"/>
      <c r="CZU37" s="2021"/>
      <c r="CZV37" s="2021"/>
      <c r="CZW37" s="2021"/>
      <c r="CZX37" s="2021"/>
      <c r="CZY37" s="2021"/>
      <c r="CZZ37" s="2021"/>
      <c r="DAA37" s="2021"/>
      <c r="DAB37" s="2021"/>
      <c r="DAC37" s="2021"/>
      <c r="DAD37" s="2021"/>
      <c r="DAE37" s="2021"/>
      <c r="DAF37" s="2021"/>
      <c r="DAG37" s="2021"/>
      <c r="DAH37" s="2021"/>
      <c r="DAI37" s="2021"/>
      <c r="DAJ37" s="2021"/>
      <c r="DAK37" s="2021"/>
      <c r="DAL37" s="2021"/>
      <c r="DAM37" s="2021"/>
      <c r="DAN37" s="2021"/>
      <c r="DAO37" s="2021"/>
      <c r="DAP37" s="2021"/>
      <c r="DAQ37" s="2021"/>
      <c r="DAR37" s="2021"/>
      <c r="DAS37" s="2021"/>
      <c r="DAT37" s="2021"/>
      <c r="DAU37" s="2021"/>
      <c r="DAV37" s="2021"/>
      <c r="DAW37" s="2021"/>
      <c r="DAX37" s="2021"/>
      <c r="DAY37" s="2021"/>
      <c r="DAZ37" s="2021"/>
      <c r="DBA37" s="2021"/>
      <c r="DBB37" s="2021"/>
      <c r="DBC37" s="2021"/>
      <c r="DBD37" s="2021"/>
      <c r="DBE37" s="2021"/>
      <c r="DBF37" s="2021"/>
      <c r="DBG37" s="2021"/>
      <c r="DBH37" s="2021"/>
      <c r="DBI37" s="2021"/>
      <c r="DBJ37" s="2021"/>
      <c r="DBK37" s="2021"/>
      <c r="DBL37" s="2021"/>
      <c r="DBM37" s="2021"/>
      <c r="DBN37" s="2021"/>
      <c r="DBO37" s="2021"/>
      <c r="DBP37" s="2021"/>
      <c r="DBQ37" s="2021"/>
      <c r="DBR37" s="2021"/>
      <c r="DBS37" s="2021"/>
      <c r="DBT37" s="2021"/>
      <c r="DBU37" s="2021"/>
      <c r="DBV37" s="2021"/>
      <c r="DBW37" s="2021"/>
      <c r="DBX37" s="2021"/>
      <c r="DBY37" s="2021"/>
      <c r="DBZ37" s="2021"/>
      <c r="DCA37" s="2021"/>
      <c r="DCB37" s="2021"/>
      <c r="DCC37" s="2021"/>
      <c r="DCD37" s="2021"/>
      <c r="DCE37" s="2021"/>
      <c r="DCF37" s="2021"/>
      <c r="DCG37" s="2021"/>
      <c r="DCH37" s="2021"/>
      <c r="DCI37" s="2021"/>
      <c r="DCJ37" s="2021"/>
      <c r="DCK37" s="2021"/>
      <c r="DCL37" s="2021"/>
      <c r="DCM37" s="2021"/>
      <c r="DCN37" s="2021"/>
      <c r="DCO37" s="2021"/>
      <c r="DCP37" s="2021"/>
      <c r="DCQ37" s="2021"/>
      <c r="DCR37" s="2021"/>
      <c r="DCS37" s="2021"/>
      <c r="DCT37" s="2021"/>
      <c r="DCU37" s="2021"/>
      <c r="DCV37" s="2021"/>
      <c r="DCW37" s="2021"/>
      <c r="DCX37" s="2021"/>
      <c r="DCY37" s="2021"/>
      <c r="DCZ37" s="2021"/>
      <c r="DDA37" s="2021"/>
      <c r="DDB37" s="2021"/>
      <c r="DDC37" s="2021"/>
      <c r="DDD37" s="2021"/>
      <c r="DDE37" s="2021"/>
      <c r="DDF37" s="2021"/>
      <c r="DDG37" s="2021"/>
      <c r="DDH37" s="2021"/>
      <c r="DDI37" s="2021"/>
      <c r="DDJ37" s="2021"/>
      <c r="DDK37" s="2021"/>
      <c r="DDL37" s="2021"/>
      <c r="DDM37" s="2021"/>
      <c r="DDN37" s="2021"/>
      <c r="DDO37" s="2021"/>
      <c r="DDP37" s="2021"/>
      <c r="DDQ37" s="2021"/>
      <c r="DDR37" s="2021"/>
      <c r="DDS37" s="2021"/>
      <c r="DDT37" s="2021"/>
      <c r="DDU37" s="2021"/>
      <c r="DDV37" s="2021"/>
      <c r="DDW37" s="2021"/>
      <c r="DDX37" s="2021"/>
      <c r="DDY37" s="2021"/>
      <c r="DDZ37" s="2021"/>
      <c r="DEA37" s="2021"/>
      <c r="DEB37" s="2021"/>
      <c r="DEC37" s="2021"/>
      <c r="DED37" s="2021"/>
      <c r="DEE37" s="2021"/>
      <c r="DEF37" s="2021"/>
      <c r="DEG37" s="2021"/>
      <c r="DEH37" s="2021"/>
      <c r="DEI37" s="2021"/>
      <c r="DEJ37" s="2021"/>
      <c r="DEK37" s="2021"/>
      <c r="DEL37" s="2021"/>
      <c r="DEM37" s="2021"/>
      <c r="DEN37" s="2021"/>
      <c r="DEO37" s="2021"/>
      <c r="DEP37" s="2021"/>
      <c r="DEQ37" s="2021"/>
      <c r="DER37" s="2021"/>
      <c r="DES37" s="2021"/>
      <c r="DET37" s="2021"/>
      <c r="DEU37" s="2021"/>
      <c r="DEV37" s="2021"/>
      <c r="DEW37" s="2021"/>
      <c r="DEX37" s="2021"/>
      <c r="DEY37" s="2021"/>
      <c r="DEZ37" s="2021"/>
      <c r="DFA37" s="2021"/>
      <c r="DFB37" s="2021"/>
      <c r="DFC37" s="2021"/>
      <c r="DFD37" s="2021"/>
      <c r="DFE37" s="2021"/>
      <c r="DFF37" s="2021"/>
      <c r="DFG37" s="2021"/>
      <c r="DFH37" s="2021"/>
      <c r="DFI37" s="2021"/>
      <c r="DFJ37" s="2021"/>
      <c r="DFK37" s="2021"/>
      <c r="DFL37" s="2021"/>
      <c r="DFM37" s="2021"/>
      <c r="DFN37" s="2021"/>
      <c r="DFO37" s="2021"/>
      <c r="DFP37" s="2021"/>
      <c r="DFQ37" s="2021"/>
      <c r="DFR37" s="2021"/>
      <c r="DFS37" s="2021"/>
      <c r="DFT37" s="2021"/>
      <c r="DFU37" s="2021"/>
      <c r="DFV37" s="2021"/>
      <c r="DFW37" s="2021"/>
      <c r="DFX37" s="2021"/>
      <c r="DFY37" s="2021"/>
      <c r="DFZ37" s="2021"/>
      <c r="DGA37" s="2021"/>
      <c r="DGB37" s="2021"/>
      <c r="DGC37" s="2021"/>
      <c r="DGD37" s="2021"/>
      <c r="DGE37" s="2021"/>
      <c r="DGF37" s="2021"/>
      <c r="DGG37" s="2021"/>
      <c r="DGH37" s="2021"/>
      <c r="DGI37" s="2021"/>
      <c r="DGJ37" s="2021"/>
      <c r="DGK37" s="2021"/>
      <c r="DGL37" s="2021"/>
      <c r="DGM37" s="2021"/>
      <c r="DGN37" s="2021"/>
      <c r="DGO37" s="2021"/>
      <c r="DGP37" s="2021"/>
      <c r="DGQ37" s="2021"/>
      <c r="DGR37" s="2021"/>
      <c r="DGS37" s="2021"/>
      <c r="DGT37" s="2021"/>
      <c r="DGU37" s="2021"/>
      <c r="DGV37" s="2021"/>
      <c r="DGW37" s="2021"/>
      <c r="DGX37" s="2021"/>
      <c r="DGY37" s="2021"/>
      <c r="DGZ37" s="2021"/>
      <c r="DHA37" s="2021"/>
      <c r="DHB37" s="2021"/>
      <c r="DHC37" s="2021"/>
      <c r="DHD37" s="2021"/>
      <c r="DHE37" s="2021"/>
      <c r="DHF37" s="2021"/>
      <c r="DHG37" s="2021"/>
      <c r="DHH37" s="2021"/>
      <c r="DHI37" s="2021"/>
      <c r="DHJ37" s="2021"/>
      <c r="DHK37" s="2021"/>
      <c r="DHL37" s="2021"/>
      <c r="DHM37" s="2021"/>
      <c r="DHN37" s="2021"/>
      <c r="DHO37" s="2021"/>
      <c r="DHP37" s="2021"/>
      <c r="DHQ37" s="2021"/>
      <c r="DHR37" s="2021"/>
      <c r="DHS37" s="2021"/>
      <c r="DHT37" s="2021"/>
      <c r="DHU37" s="2021"/>
      <c r="DHV37" s="2021"/>
      <c r="DHW37" s="2021"/>
      <c r="DHX37" s="2021"/>
      <c r="DHY37" s="2021"/>
      <c r="DHZ37" s="2021"/>
      <c r="DIA37" s="2021"/>
      <c r="DIB37" s="2021"/>
      <c r="DIC37" s="2021"/>
      <c r="DID37" s="2021"/>
      <c r="DIE37" s="2021"/>
      <c r="DIF37" s="2021"/>
      <c r="DIG37" s="2021"/>
      <c r="DIH37" s="2021"/>
      <c r="DII37" s="2021"/>
      <c r="DIJ37" s="2021"/>
      <c r="DIK37" s="2021"/>
      <c r="DIL37" s="2021"/>
      <c r="DIM37" s="2021"/>
      <c r="DIN37" s="2021"/>
      <c r="DIO37" s="2021"/>
      <c r="DIP37" s="2021"/>
      <c r="DIQ37" s="2021"/>
      <c r="DIR37" s="2021"/>
      <c r="DIS37" s="2021"/>
      <c r="DIT37" s="2021"/>
      <c r="DIU37" s="2021"/>
      <c r="DIV37" s="2021"/>
      <c r="DIW37" s="2021"/>
      <c r="DIX37" s="2021"/>
      <c r="DIY37" s="2021"/>
      <c r="DIZ37" s="2021"/>
      <c r="DJA37" s="2021"/>
      <c r="DJB37" s="2021"/>
      <c r="DJC37" s="2021"/>
      <c r="DJD37" s="2021"/>
      <c r="DJE37" s="2021"/>
      <c r="DJF37" s="2021"/>
      <c r="DJG37" s="2021"/>
      <c r="DJH37" s="2021"/>
      <c r="DJI37" s="2021"/>
      <c r="DJJ37" s="2021"/>
      <c r="DJK37" s="2021"/>
      <c r="DJL37" s="2021"/>
      <c r="DJM37" s="2021"/>
      <c r="DJN37" s="2021"/>
      <c r="DJO37" s="2021"/>
      <c r="DJP37" s="2021"/>
      <c r="DJQ37" s="2021"/>
      <c r="DJR37" s="2021"/>
      <c r="DJS37" s="2021"/>
      <c r="DJT37" s="2021"/>
      <c r="DJU37" s="2021"/>
      <c r="DJV37" s="2021"/>
      <c r="DJW37" s="2021"/>
      <c r="DJX37" s="2021"/>
      <c r="DJY37" s="2021"/>
      <c r="DJZ37" s="2021"/>
      <c r="DKA37" s="2021"/>
      <c r="DKB37" s="2021"/>
      <c r="DKC37" s="2021"/>
      <c r="DKD37" s="2021"/>
      <c r="DKE37" s="2021"/>
      <c r="DKF37" s="2021"/>
      <c r="DKG37" s="2021"/>
      <c r="DKH37" s="2021"/>
      <c r="DKI37" s="2021"/>
      <c r="DKJ37" s="2021"/>
      <c r="DKK37" s="2021"/>
      <c r="DKL37" s="2021"/>
      <c r="DKM37" s="2021"/>
      <c r="DKN37" s="2021"/>
      <c r="DKO37" s="2021"/>
      <c r="DKP37" s="2021"/>
      <c r="DKQ37" s="2021"/>
      <c r="DKR37" s="2021"/>
      <c r="DKS37" s="2021"/>
      <c r="DKT37" s="2021"/>
      <c r="DKU37" s="2021"/>
      <c r="DKV37" s="2021"/>
      <c r="DKW37" s="2021"/>
      <c r="DKX37" s="2021"/>
      <c r="DKY37" s="2021"/>
      <c r="DKZ37" s="2021"/>
      <c r="DLA37" s="2021"/>
      <c r="DLB37" s="2021"/>
      <c r="DLC37" s="2021"/>
      <c r="DLD37" s="2021"/>
      <c r="DLE37" s="2021"/>
      <c r="DLF37" s="2021"/>
      <c r="DLG37" s="2021"/>
      <c r="DLH37" s="2021"/>
      <c r="DLI37" s="2021"/>
      <c r="DLJ37" s="2021"/>
      <c r="DLK37" s="2021"/>
      <c r="DLL37" s="2021"/>
      <c r="DLM37" s="2021"/>
      <c r="DLN37" s="2021"/>
      <c r="DLO37" s="2021"/>
      <c r="DLP37" s="2021"/>
      <c r="DLQ37" s="2021"/>
      <c r="DLR37" s="2021"/>
      <c r="DLS37" s="2021"/>
      <c r="DLT37" s="2021"/>
      <c r="DLU37" s="2021"/>
      <c r="DLV37" s="2021"/>
      <c r="DLW37" s="2021"/>
      <c r="DLX37" s="2021"/>
      <c r="DLY37" s="2021"/>
      <c r="DLZ37" s="2021"/>
      <c r="DMA37" s="2021"/>
      <c r="DMB37" s="2021"/>
      <c r="DMC37" s="2021"/>
      <c r="DMD37" s="2021"/>
      <c r="DME37" s="2021"/>
      <c r="DMF37" s="2021"/>
      <c r="DMG37" s="2021"/>
      <c r="DMH37" s="2021"/>
      <c r="DMI37" s="2021"/>
      <c r="DMJ37" s="2021"/>
      <c r="DMK37" s="2021"/>
      <c r="DML37" s="2021"/>
      <c r="DMM37" s="2021"/>
      <c r="DMN37" s="2021"/>
      <c r="DMO37" s="2021"/>
      <c r="DMP37" s="2021"/>
      <c r="DMQ37" s="2021"/>
      <c r="DMR37" s="2021"/>
      <c r="DMS37" s="2021"/>
      <c r="DMT37" s="2021"/>
      <c r="DMU37" s="2021"/>
      <c r="DMV37" s="2021"/>
      <c r="DMW37" s="2021"/>
      <c r="DMX37" s="2021"/>
      <c r="DMY37" s="2021"/>
      <c r="DMZ37" s="2021"/>
      <c r="DNA37" s="2021"/>
      <c r="DNB37" s="2021"/>
      <c r="DNC37" s="2021"/>
      <c r="DND37" s="2021"/>
      <c r="DNE37" s="2021"/>
      <c r="DNF37" s="2021"/>
      <c r="DNG37" s="2021"/>
      <c r="DNH37" s="2021"/>
      <c r="DNI37" s="2021"/>
      <c r="DNJ37" s="2021"/>
      <c r="DNK37" s="2021"/>
      <c r="DNL37" s="2021"/>
      <c r="DNM37" s="2021"/>
      <c r="DNN37" s="2021"/>
      <c r="DNO37" s="2021"/>
      <c r="DNP37" s="2021"/>
      <c r="DNQ37" s="2021"/>
      <c r="DNR37" s="2021"/>
      <c r="DNS37" s="2021"/>
      <c r="DNT37" s="2021"/>
      <c r="DNU37" s="2021"/>
      <c r="DNV37" s="2021"/>
      <c r="DNW37" s="2021"/>
      <c r="DNX37" s="2021"/>
      <c r="DNY37" s="2021"/>
      <c r="DNZ37" s="2021"/>
      <c r="DOA37" s="2021"/>
      <c r="DOB37" s="2021"/>
      <c r="DOC37" s="2021"/>
      <c r="DOD37" s="2021"/>
      <c r="DOE37" s="2021"/>
      <c r="DOF37" s="2021"/>
      <c r="DOG37" s="2021"/>
      <c r="DOH37" s="2021"/>
      <c r="DOI37" s="2021"/>
      <c r="DOJ37" s="2021"/>
      <c r="DOK37" s="2021"/>
      <c r="DOL37" s="2021"/>
      <c r="DOM37" s="2021"/>
      <c r="DON37" s="2021"/>
      <c r="DOO37" s="2021"/>
      <c r="DOP37" s="2021"/>
      <c r="DOQ37" s="2021"/>
      <c r="DOR37" s="2021"/>
      <c r="DOS37" s="2021"/>
      <c r="DOT37" s="2021"/>
      <c r="DOU37" s="2021"/>
      <c r="DOV37" s="2021"/>
      <c r="DOW37" s="2021"/>
      <c r="DOX37" s="2021"/>
      <c r="DOY37" s="2021"/>
      <c r="DOZ37" s="2021"/>
      <c r="DPA37" s="2021"/>
      <c r="DPB37" s="2021"/>
      <c r="DPC37" s="2021"/>
      <c r="DPD37" s="2021"/>
      <c r="DPE37" s="2021"/>
      <c r="DPF37" s="2021"/>
      <c r="DPG37" s="2021"/>
      <c r="DPH37" s="2021"/>
      <c r="DPI37" s="2021"/>
      <c r="DPJ37" s="2021"/>
      <c r="DPK37" s="2021"/>
      <c r="DPL37" s="2021"/>
      <c r="DPM37" s="2021"/>
      <c r="DPN37" s="2021"/>
      <c r="DPO37" s="2021"/>
      <c r="DPP37" s="2021"/>
      <c r="DPQ37" s="2021"/>
      <c r="DPR37" s="2021"/>
      <c r="DPS37" s="2021"/>
      <c r="DPT37" s="2021"/>
      <c r="DPU37" s="2021"/>
      <c r="DPV37" s="2021"/>
      <c r="DPW37" s="2021"/>
      <c r="DPX37" s="2021"/>
      <c r="DPY37" s="2021"/>
      <c r="DPZ37" s="2021"/>
      <c r="DQA37" s="2021"/>
      <c r="DQB37" s="2021"/>
      <c r="DQC37" s="2021"/>
      <c r="DQD37" s="2021"/>
      <c r="DQE37" s="2021"/>
      <c r="DQF37" s="2021"/>
      <c r="DQG37" s="2021"/>
      <c r="DQH37" s="2021"/>
      <c r="DQI37" s="2021"/>
      <c r="DQJ37" s="2021"/>
      <c r="DQK37" s="2021"/>
      <c r="DQL37" s="2021"/>
      <c r="DQM37" s="2021"/>
      <c r="DQN37" s="2021"/>
      <c r="DQO37" s="2021"/>
      <c r="DQP37" s="2021"/>
      <c r="DQQ37" s="2021"/>
      <c r="DQR37" s="2021"/>
      <c r="DQS37" s="2021"/>
      <c r="DQT37" s="2021"/>
      <c r="DQU37" s="2021"/>
      <c r="DQV37" s="2021"/>
      <c r="DQW37" s="2021"/>
      <c r="DQX37" s="2021"/>
      <c r="DQY37" s="2021"/>
      <c r="DQZ37" s="2021"/>
      <c r="DRA37" s="2021"/>
      <c r="DRB37" s="2021"/>
      <c r="DRC37" s="2021"/>
      <c r="DRD37" s="2021"/>
      <c r="DRE37" s="2021"/>
      <c r="DRF37" s="2021"/>
      <c r="DRG37" s="2021"/>
      <c r="DRH37" s="2021"/>
      <c r="DRI37" s="2021"/>
      <c r="DRJ37" s="2021"/>
      <c r="DRK37" s="2021"/>
      <c r="DRL37" s="2021"/>
      <c r="DRM37" s="2021"/>
      <c r="DRN37" s="2021"/>
      <c r="DRO37" s="2021"/>
      <c r="DRP37" s="2021"/>
      <c r="DRQ37" s="2021"/>
      <c r="DRR37" s="2021"/>
      <c r="DRS37" s="2021"/>
      <c r="DRT37" s="2021"/>
      <c r="DRU37" s="2021"/>
      <c r="DRV37" s="2021"/>
      <c r="DRW37" s="2021"/>
      <c r="DRX37" s="2021"/>
      <c r="DRY37" s="2021"/>
      <c r="DRZ37" s="2021"/>
      <c r="DSA37" s="2021"/>
      <c r="DSB37" s="2021"/>
      <c r="DSC37" s="2021"/>
      <c r="DSD37" s="2021"/>
      <c r="DSE37" s="2021"/>
      <c r="DSF37" s="2021"/>
      <c r="DSG37" s="2021"/>
      <c r="DSH37" s="2021"/>
      <c r="DSI37" s="2021"/>
      <c r="DSJ37" s="2021"/>
      <c r="DSK37" s="2021"/>
      <c r="DSL37" s="2021"/>
      <c r="DSM37" s="2021"/>
      <c r="DSN37" s="2021"/>
      <c r="DSO37" s="2021"/>
      <c r="DSP37" s="2021"/>
      <c r="DSQ37" s="2021"/>
      <c r="DSR37" s="2021"/>
      <c r="DSS37" s="2021"/>
      <c r="DST37" s="2021"/>
      <c r="DSU37" s="2021"/>
      <c r="DSV37" s="2021"/>
      <c r="DSW37" s="2021"/>
      <c r="DSX37" s="2021"/>
      <c r="DSY37" s="2021"/>
      <c r="DSZ37" s="2021"/>
      <c r="DTA37" s="2021"/>
      <c r="DTB37" s="2021"/>
      <c r="DTC37" s="2021"/>
      <c r="DTD37" s="2021"/>
      <c r="DTE37" s="2021"/>
      <c r="DTF37" s="2021"/>
      <c r="DTG37" s="2021"/>
      <c r="DTH37" s="2021"/>
      <c r="DTI37" s="2021"/>
      <c r="DTJ37" s="2021"/>
      <c r="DTK37" s="2021"/>
      <c r="DTL37" s="2021"/>
      <c r="DTM37" s="2021"/>
      <c r="DTN37" s="2021"/>
      <c r="DTO37" s="2021"/>
      <c r="DTP37" s="2021"/>
      <c r="DTQ37" s="2021"/>
      <c r="DTR37" s="2021"/>
      <c r="DTS37" s="2021"/>
      <c r="DTT37" s="2021"/>
      <c r="DTU37" s="2021"/>
      <c r="DTV37" s="2021"/>
      <c r="DTW37" s="2021"/>
      <c r="DTX37" s="2021"/>
      <c r="DTY37" s="2021"/>
      <c r="DTZ37" s="2021"/>
      <c r="DUA37" s="2021"/>
      <c r="DUB37" s="2021"/>
      <c r="DUC37" s="2021"/>
      <c r="DUD37" s="2021"/>
      <c r="DUE37" s="2021"/>
      <c r="DUF37" s="2021"/>
      <c r="DUG37" s="2021"/>
      <c r="DUH37" s="2021"/>
      <c r="DUI37" s="2021"/>
      <c r="DUJ37" s="2021"/>
      <c r="DUK37" s="2021"/>
      <c r="DUL37" s="2021"/>
      <c r="DUM37" s="2021"/>
      <c r="DUN37" s="2021"/>
      <c r="DUO37" s="2021"/>
      <c r="DUP37" s="2021"/>
      <c r="DUQ37" s="2021"/>
      <c r="DUR37" s="2021"/>
      <c r="DUS37" s="2021"/>
      <c r="DUT37" s="2021"/>
      <c r="DUU37" s="2021"/>
      <c r="DUV37" s="2021"/>
      <c r="DUW37" s="2021"/>
      <c r="DUX37" s="2021"/>
      <c r="DUY37" s="2021"/>
      <c r="DUZ37" s="2021"/>
      <c r="DVA37" s="2021"/>
      <c r="DVB37" s="2021"/>
      <c r="DVC37" s="2021"/>
      <c r="DVD37" s="2021"/>
      <c r="DVE37" s="2021"/>
      <c r="DVF37" s="2021"/>
      <c r="DVG37" s="2021"/>
      <c r="DVH37" s="2021"/>
      <c r="DVI37" s="2021"/>
      <c r="DVJ37" s="2021"/>
      <c r="DVK37" s="2021"/>
      <c r="DVL37" s="2021"/>
      <c r="DVM37" s="2021"/>
      <c r="DVN37" s="2021"/>
      <c r="DVO37" s="2021"/>
      <c r="DVP37" s="2021"/>
      <c r="DVQ37" s="2021"/>
      <c r="DVR37" s="2021"/>
      <c r="DVS37" s="2021"/>
      <c r="DVT37" s="2021"/>
      <c r="DVU37" s="2021"/>
      <c r="DVV37" s="2021"/>
      <c r="DVW37" s="2021"/>
      <c r="DVX37" s="2021"/>
      <c r="DVY37" s="2021"/>
      <c r="DVZ37" s="2021"/>
      <c r="DWA37" s="2021"/>
      <c r="DWB37" s="2021"/>
      <c r="DWC37" s="2021"/>
      <c r="DWD37" s="2021"/>
      <c r="DWE37" s="2021"/>
      <c r="DWF37" s="2021"/>
      <c r="DWG37" s="2021"/>
      <c r="DWH37" s="2021"/>
      <c r="DWI37" s="2021"/>
      <c r="DWJ37" s="2021"/>
      <c r="DWK37" s="2021"/>
      <c r="DWL37" s="2021"/>
      <c r="DWM37" s="2021"/>
      <c r="DWN37" s="2021"/>
      <c r="DWO37" s="2021"/>
      <c r="DWP37" s="2021"/>
      <c r="DWQ37" s="2021"/>
      <c r="DWR37" s="2021"/>
      <c r="DWS37" s="2021"/>
      <c r="DWT37" s="2021"/>
      <c r="DWU37" s="2021"/>
      <c r="DWV37" s="2021"/>
      <c r="DWW37" s="2021"/>
      <c r="DWX37" s="2021"/>
      <c r="DWY37" s="2021"/>
      <c r="DWZ37" s="2021"/>
      <c r="DXA37" s="2021"/>
      <c r="DXB37" s="2021"/>
      <c r="DXC37" s="2021"/>
      <c r="DXD37" s="2021"/>
      <c r="DXE37" s="2021"/>
      <c r="DXF37" s="2021"/>
      <c r="DXG37" s="2021"/>
      <c r="DXH37" s="2021"/>
      <c r="DXI37" s="2021"/>
      <c r="DXJ37" s="2021"/>
      <c r="DXK37" s="2021"/>
      <c r="DXL37" s="2021"/>
      <c r="DXM37" s="2021"/>
      <c r="DXN37" s="2021"/>
      <c r="DXO37" s="2021"/>
      <c r="DXP37" s="2021"/>
      <c r="DXQ37" s="2021"/>
      <c r="DXR37" s="2021"/>
      <c r="DXS37" s="2021"/>
      <c r="DXT37" s="2021"/>
      <c r="DXU37" s="2021"/>
      <c r="DXV37" s="2021"/>
      <c r="DXW37" s="2021"/>
      <c r="DXX37" s="2021"/>
      <c r="DXY37" s="2021"/>
      <c r="DXZ37" s="2021"/>
      <c r="DYA37" s="2021"/>
      <c r="DYB37" s="2021"/>
      <c r="DYC37" s="2021"/>
      <c r="DYD37" s="2021"/>
      <c r="DYE37" s="2021"/>
      <c r="DYF37" s="2021"/>
      <c r="DYG37" s="2021"/>
      <c r="DYH37" s="2021"/>
      <c r="DYI37" s="2021"/>
      <c r="DYJ37" s="2021"/>
      <c r="DYK37" s="2021"/>
      <c r="DYL37" s="2021"/>
      <c r="DYM37" s="2021"/>
      <c r="DYN37" s="2021"/>
      <c r="DYO37" s="2021"/>
      <c r="DYP37" s="2021"/>
      <c r="DYQ37" s="2021"/>
      <c r="DYR37" s="2021"/>
      <c r="DYS37" s="2021"/>
      <c r="DYT37" s="2021"/>
      <c r="DYU37" s="2021"/>
      <c r="DYV37" s="2021"/>
      <c r="DYW37" s="2021"/>
      <c r="DYX37" s="2021"/>
      <c r="DYY37" s="2021"/>
      <c r="DYZ37" s="2021"/>
      <c r="DZA37" s="2021"/>
      <c r="DZB37" s="2021"/>
      <c r="DZC37" s="2021"/>
      <c r="DZD37" s="2021"/>
      <c r="DZE37" s="2021"/>
      <c r="DZF37" s="2021"/>
      <c r="DZG37" s="2021"/>
      <c r="DZH37" s="2021"/>
      <c r="DZI37" s="2021"/>
      <c r="DZJ37" s="2021"/>
      <c r="DZK37" s="2021"/>
      <c r="DZL37" s="2021"/>
      <c r="DZM37" s="2021"/>
      <c r="DZN37" s="2021"/>
      <c r="DZO37" s="2021"/>
      <c r="DZP37" s="2021"/>
      <c r="DZQ37" s="2021"/>
      <c r="DZR37" s="2021"/>
      <c r="DZS37" s="2021"/>
      <c r="DZT37" s="2021"/>
      <c r="DZU37" s="2021"/>
      <c r="DZV37" s="2021"/>
      <c r="DZW37" s="2021"/>
      <c r="DZX37" s="2021"/>
      <c r="DZY37" s="2021"/>
      <c r="DZZ37" s="2021"/>
      <c r="EAA37" s="2021"/>
      <c r="EAB37" s="2021"/>
      <c r="EAC37" s="2021"/>
      <c r="EAD37" s="2021"/>
      <c r="EAE37" s="2021"/>
      <c r="EAF37" s="2021"/>
      <c r="EAG37" s="2021"/>
      <c r="EAH37" s="2021"/>
      <c r="EAI37" s="2021"/>
      <c r="EAJ37" s="2021"/>
      <c r="EAK37" s="2021"/>
      <c r="EAL37" s="2021"/>
      <c r="EAM37" s="2021"/>
      <c r="EAN37" s="2021"/>
      <c r="EAO37" s="2021"/>
      <c r="EAP37" s="2021"/>
      <c r="EAQ37" s="2021"/>
      <c r="EAR37" s="2021"/>
      <c r="EAS37" s="2021"/>
      <c r="EAT37" s="2021"/>
      <c r="EAU37" s="2021"/>
      <c r="EAV37" s="2021"/>
      <c r="EAW37" s="2021"/>
      <c r="EAX37" s="2021"/>
      <c r="EAY37" s="2021"/>
      <c r="EAZ37" s="2021"/>
      <c r="EBA37" s="2021"/>
      <c r="EBB37" s="2021"/>
      <c r="EBC37" s="2021"/>
      <c r="EBD37" s="2021"/>
      <c r="EBE37" s="2021"/>
      <c r="EBF37" s="2021"/>
      <c r="EBG37" s="2021"/>
      <c r="EBH37" s="2021"/>
      <c r="EBI37" s="2021"/>
      <c r="EBJ37" s="2021"/>
      <c r="EBK37" s="2021"/>
      <c r="EBL37" s="2021"/>
      <c r="EBM37" s="2021"/>
      <c r="EBN37" s="2021"/>
      <c r="EBO37" s="2021"/>
      <c r="EBP37" s="2021"/>
      <c r="EBQ37" s="2021"/>
      <c r="EBR37" s="2021"/>
      <c r="EBS37" s="2021"/>
      <c r="EBT37" s="2021"/>
      <c r="EBU37" s="2021"/>
      <c r="EBV37" s="2021"/>
      <c r="EBW37" s="2021"/>
      <c r="EBX37" s="2021"/>
      <c r="EBY37" s="2021"/>
      <c r="EBZ37" s="2021"/>
      <c r="ECA37" s="2021"/>
      <c r="ECB37" s="2021"/>
      <c r="ECC37" s="2021"/>
      <c r="ECD37" s="2021"/>
      <c r="ECE37" s="2021"/>
      <c r="ECF37" s="2021"/>
      <c r="ECG37" s="2021"/>
      <c r="ECH37" s="2021"/>
      <c r="ECI37" s="2021"/>
      <c r="ECJ37" s="2021"/>
      <c r="ECK37" s="2021"/>
      <c r="ECL37" s="2021"/>
      <c r="ECM37" s="2021"/>
      <c r="ECN37" s="2021"/>
      <c r="ECO37" s="2021"/>
      <c r="ECP37" s="2021"/>
      <c r="ECQ37" s="2021"/>
      <c r="ECR37" s="2021"/>
      <c r="ECS37" s="2021"/>
      <c r="ECT37" s="2021"/>
      <c r="ECU37" s="2021"/>
      <c r="ECV37" s="2021"/>
      <c r="ECW37" s="2021"/>
      <c r="ECX37" s="2021"/>
      <c r="ECY37" s="2021"/>
      <c r="ECZ37" s="2021"/>
      <c r="EDA37" s="2021"/>
      <c r="EDB37" s="2021"/>
      <c r="EDC37" s="2021"/>
      <c r="EDD37" s="2021"/>
      <c r="EDE37" s="2021"/>
      <c r="EDF37" s="2021"/>
      <c r="EDG37" s="2021"/>
      <c r="EDH37" s="2021"/>
      <c r="EDI37" s="2021"/>
      <c r="EDJ37" s="2021"/>
      <c r="EDK37" s="2021"/>
      <c r="EDL37" s="2021"/>
      <c r="EDM37" s="2021"/>
      <c r="EDN37" s="2021"/>
      <c r="EDO37" s="2021"/>
      <c r="EDP37" s="2021"/>
      <c r="EDQ37" s="2021"/>
      <c r="EDR37" s="2021"/>
      <c r="EDS37" s="2021"/>
      <c r="EDT37" s="2021"/>
      <c r="EDU37" s="2021"/>
      <c r="EDV37" s="2021"/>
      <c r="EDW37" s="2021"/>
      <c r="EDX37" s="2021"/>
      <c r="EDY37" s="2021"/>
      <c r="EDZ37" s="2021"/>
      <c r="EEA37" s="2021"/>
      <c r="EEB37" s="2021"/>
      <c r="EEC37" s="2021"/>
      <c r="EED37" s="2021"/>
      <c r="EEE37" s="2021"/>
      <c r="EEF37" s="2021"/>
      <c r="EEG37" s="2021"/>
      <c r="EEH37" s="2021"/>
      <c r="EEI37" s="2021"/>
      <c r="EEJ37" s="2021"/>
      <c r="EEK37" s="2021"/>
      <c r="EEL37" s="2021"/>
      <c r="EEM37" s="2021"/>
      <c r="EEN37" s="2021"/>
      <c r="EEO37" s="2021"/>
      <c r="EEP37" s="2021"/>
      <c r="EEQ37" s="2021"/>
      <c r="EER37" s="2021"/>
      <c r="EES37" s="2021"/>
      <c r="EET37" s="2021"/>
      <c r="EEU37" s="2021"/>
      <c r="EEV37" s="2021"/>
      <c r="EEW37" s="2021"/>
      <c r="EEX37" s="2021"/>
      <c r="EEY37" s="2021"/>
      <c r="EEZ37" s="2021"/>
      <c r="EFA37" s="2021"/>
      <c r="EFB37" s="2021"/>
      <c r="EFC37" s="2021"/>
      <c r="EFD37" s="2021"/>
      <c r="EFE37" s="2021"/>
      <c r="EFF37" s="2021"/>
      <c r="EFG37" s="2021"/>
      <c r="EFH37" s="2021"/>
      <c r="EFI37" s="2021"/>
      <c r="EFJ37" s="2021"/>
      <c r="EFK37" s="2021"/>
      <c r="EFL37" s="2021"/>
      <c r="EFM37" s="2021"/>
      <c r="EFN37" s="2021"/>
      <c r="EFO37" s="2021"/>
      <c r="EFP37" s="2021"/>
      <c r="EFQ37" s="2021"/>
      <c r="EFR37" s="2021"/>
      <c r="EFS37" s="2021"/>
      <c r="EFT37" s="2021"/>
      <c r="EFU37" s="2021"/>
      <c r="EFV37" s="2021"/>
      <c r="EFW37" s="2021"/>
      <c r="EFX37" s="2021"/>
      <c r="EFY37" s="2021"/>
      <c r="EFZ37" s="2021"/>
      <c r="EGA37" s="2021"/>
      <c r="EGB37" s="2021"/>
      <c r="EGC37" s="2021"/>
      <c r="EGD37" s="2021"/>
      <c r="EGE37" s="2021"/>
      <c r="EGF37" s="2021"/>
      <c r="EGG37" s="2021"/>
      <c r="EGH37" s="2021"/>
      <c r="EGI37" s="2021"/>
      <c r="EGJ37" s="2021"/>
      <c r="EGK37" s="2021"/>
      <c r="EGL37" s="2021"/>
      <c r="EGM37" s="2021"/>
      <c r="EGN37" s="2021"/>
      <c r="EGO37" s="2021"/>
      <c r="EGP37" s="2021"/>
      <c r="EGQ37" s="2021"/>
      <c r="EGR37" s="2021"/>
      <c r="EGS37" s="2021"/>
      <c r="EGT37" s="2021"/>
      <c r="EGU37" s="2021"/>
      <c r="EGV37" s="2021"/>
      <c r="EGW37" s="2021"/>
      <c r="EGX37" s="2021"/>
      <c r="EGY37" s="2021"/>
      <c r="EGZ37" s="2021"/>
      <c r="EHA37" s="2021"/>
      <c r="EHB37" s="2021"/>
      <c r="EHC37" s="2021"/>
      <c r="EHD37" s="2021"/>
      <c r="EHE37" s="2021"/>
      <c r="EHF37" s="2021"/>
      <c r="EHG37" s="2021"/>
      <c r="EHH37" s="2021"/>
      <c r="EHI37" s="2021"/>
      <c r="EHJ37" s="2021"/>
      <c r="EHK37" s="2021"/>
      <c r="EHL37" s="2021"/>
      <c r="EHM37" s="2021"/>
      <c r="EHN37" s="2021"/>
      <c r="EHO37" s="2021"/>
      <c r="EHP37" s="2021"/>
      <c r="EHQ37" s="2021"/>
      <c r="EHR37" s="2021"/>
      <c r="EHS37" s="2021"/>
      <c r="EHT37" s="2021"/>
      <c r="EHU37" s="2021"/>
      <c r="EHV37" s="2021"/>
      <c r="EHW37" s="2021"/>
      <c r="EHX37" s="2021"/>
      <c r="EHY37" s="2021"/>
      <c r="EHZ37" s="2021"/>
      <c r="EIA37" s="2021"/>
      <c r="EIB37" s="2021"/>
      <c r="EIC37" s="2021"/>
      <c r="EID37" s="2021"/>
      <c r="EIE37" s="2021"/>
      <c r="EIF37" s="2021"/>
      <c r="EIG37" s="2021"/>
      <c r="EIH37" s="2021"/>
      <c r="EII37" s="2021"/>
      <c r="EIJ37" s="2021"/>
      <c r="EIK37" s="2021"/>
      <c r="EIL37" s="2021"/>
      <c r="EIM37" s="2021"/>
      <c r="EIN37" s="2021"/>
      <c r="EIO37" s="2021"/>
      <c r="EIP37" s="2021"/>
      <c r="EIQ37" s="2021"/>
      <c r="EIR37" s="2021"/>
      <c r="EIS37" s="2021"/>
      <c r="EIT37" s="2021"/>
      <c r="EIU37" s="2021"/>
      <c r="EIV37" s="2021"/>
      <c r="EIW37" s="2021"/>
      <c r="EIX37" s="2021"/>
      <c r="EIY37" s="2021"/>
      <c r="EIZ37" s="2021"/>
      <c r="EJA37" s="2021"/>
      <c r="EJB37" s="2021"/>
      <c r="EJC37" s="2021"/>
      <c r="EJD37" s="2021"/>
      <c r="EJE37" s="2021"/>
      <c r="EJF37" s="2021"/>
      <c r="EJG37" s="2021"/>
      <c r="EJH37" s="2021"/>
      <c r="EJI37" s="2021"/>
      <c r="EJJ37" s="2021"/>
      <c r="EJK37" s="2021"/>
      <c r="EJL37" s="2021"/>
      <c r="EJM37" s="2021"/>
      <c r="EJN37" s="2021"/>
      <c r="EJO37" s="2021"/>
      <c r="EJP37" s="2021"/>
      <c r="EJQ37" s="2021"/>
      <c r="EJR37" s="2021"/>
      <c r="EJS37" s="2021"/>
      <c r="EJT37" s="2021"/>
      <c r="EJU37" s="2021"/>
      <c r="EJV37" s="2021"/>
      <c r="EJW37" s="2021"/>
      <c r="EJX37" s="2021"/>
      <c r="EJY37" s="2021"/>
      <c r="EJZ37" s="2021"/>
      <c r="EKA37" s="2021"/>
      <c r="EKB37" s="2021"/>
      <c r="EKC37" s="2021"/>
      <c r="EKD37" s="2021"/>
      <c r="EKE37" s="2021"/>
      <c r="EKF37" s="2021"/>
      <c r="EKG37" s="2021"/>
      <c r="EKH37" s="2021"/>
      <c r="EKI37" s="2021"/>
      <c r="EKJ37" s="2021"/>
      <c r="EKK37" s="2021"/>
      <c r="EKL37" s="2021"/>
      <c r="EKM37" s="2021"/>
      <c r="EKN37" s="2021"/>
      <c r="EKO37" s="2021"/>
      <c r="EKP37" s="2021"/>
      <c r="EKQ37" s="2021"/>
      <c r="EKR37" s="2021"/>
      <c r="EKS37" s="2021"/>
      <c r="EKT37" s="2021"/>
      <c r="EKU37" s="2021"/>
      <c r="EKV37" s="2021"/>
      <c r="EKW37" s="2021"/>
      <c r="EKX37" s="2021"/>
      <c r="EKY37" s="2021"/>
      <c r="EKZ37" s="2021"/>
      <c r="ELA37" s="2021"/>
      <c r="ELB37" s="2021"/>
      <c r="ELC37" s="2021"/>
      <c r="ELD37" s="2021"/>
      <c r="ELE37" s="2021"/>
      <c r="ELF37" s="2021"/>
      <c r="ELG37" s="2021"/>
      <c r="ELH37" s="2021"/>
      <c r="ELI37" s="2021"/>
      <c r="ELJ37" s="2021"/>
      <c r="ELK37" s="2021"/>
      <c r="ELL37" s="2021"/>
      <c r="ELM37" s="2021"/>
      <c r="ELN37" s="2021"/>
      <c r="ELO37" s="2021"/>
      <c r="ELP37" s="2021"/>
      <c r="ELQ37" s="2021"/>
      <c r="ELR37" s="2021"/>
      <c r="ELS37" s="2021"/>
      <c r="ELT37" s="2021"/>
      <c r="ELU37" s="2021"/>
      <c r="ELV37" s="2021"/>
      <c r="ELW37" s="2021"/>
      <c r="ELX37" s="2021"/>
      <c r="ELY37" s="2021"/>
      <c r="ELZ37" s="2021"/>
      <c r="EMA37" s="2021"/>
      <c r="EMB37" s="2021"/>
      <c r="EMC37" s="2021"/>
      <c r="EMD37" s="2021"/>
      <c r="EME37" s="2021"/>
      <c r="EMF37" s="2021"/>
      <c r="EMG37" s="2021"/>
      <c r="EMH37" s="2021"/>
      <c r="EMI37" s="2021"/>
      <c r="EMJ37" s="2021"/>
      <c r="EMK37" s="2021"/>
      <c r="EML37" s="2021"/>
      <c r="EMM37" s="2021"/>
      <c r="EMN37" s="2021"/>
      <c r="EMO37" s="2021"/>
      <c r="EMP37" s="2021"/>
      <c r="EMQ37" s="2021"/>
      <c r="EMR37" s="2021"/>
      <c r="EMS37" s="2021"/>
      <c r="EMT37" s="2021"/>
      <c r="EMU37" s="2021"/>
      <c r="EMV37" s="2021"/>
      <c r="EMW37" s="2021"/>
      <c r="EMX37" s="2021"/>
      <c r="EMY37" s="2021"/>
      <c r="EMZ37" s="2021"/>
      <c r="ENA37" s="2021"/>
      <c r="ENB37" s="2021"/>
      <c r="ENC37" s="2021"/>
      <c r="END37" s="2021"/>
      <c r="ENE37" s="2021"/>
      <c r="ENF37" s="2021"/>
      <c r="ENG37" s="2021"/>
      <c r="ENH37" s="2021"/>
      <c r="ENI37" s="2021"/>
      <c r="ENJ37" s="2021"/>
      <c r="ENK37" s="2021"/>
      <c r="ENL37" s="2021"/>
      <c r="ENM37" s="2021"/>
      <c r="ENN37" s="2021"/>
      <c r="ENO37" s="2021"/>
      <c r="ENP37" s="2021"/>
      <c r="ENQ37" s="2021"/>
      <c r="ENR37" s="2021"/>
      <c r="ENS37" s="2021"/>
      <c r="ENT37" s="2021"/>
      <c r="ENU37" s="2021"/>
      <c r="ENV37" s="2021"/>
      <c r="ENW37" s="2021"/>
      <c r="ENX37" s="2021"/>
      <c r="ENY37" s="2021"/>
      <c r="ENZ37" s="2021"/>
      <c r="EOA37" s="2021"/>
      <c r="EOB37" s="2021"/>
      <c r="EOC37" s="2021"/>
      <c r="EOD37" s="2021"/>
      <c r="EOE37" s="2021"/>
      <c r="EOF37" s="2021"/>
      <c r="EOG37" s="2021"/>
      <c r="EOH37" s="2021"/>
      <c r="EOI37" s="2021"/>
      <c r="EOJ37" s="2021"/>
      <c r="EOK37" s="2021"/>
      <c r="EOL37" s="2021"/>
      <c r="EOM37" s="2021"/>
      <c r="EON37" s="2021"/>
      <c r="EOO37" s="2021"/>
      <c r="EOP37" s="2021"/>
      <c r="EOQ37" s="2021"/>
      <c r="EOR37" s="2021"/>
      <c r="EOS37" s="2021"/>
      <c r="EOT37" s="2021"/>
      <c r="EOU37" s="2021"/>
      <c r="EOV37" s="2021"/>
      <c r="EOW37" s="2021"/>
      <c r="EOX37" s="2021"/>
      <c r="EOY37" s="2021"/>
      <c r="EOZ37" s="2021"/>
      <c r="EPA37" s="2021"/>
      <c r="EPB37" s="2021"/>
      <c r="EPC37" s="2021"/>
      <c r="EPD37" s="2021"/>
      <c r="EPE37" s="2021"/>
      <c r="EPF37" s="2021"/>
      <c r="EPG37" s="2021"/>
      <c r="EPH37" s="2021"/>
      <c r="EPI37" s="2021"/>
      <c r="EPJ37" s="2021"/>
      <c r="EPK37" s="2021"/>
      <c r="EPL37" s="2021"/>
      <c r="EPM37" s="2021"/>
      <c r="EPN37" s="2021"/>
      <c r="EPO37" s="2021"/>
      <c r="EPP37" s="2021"/>
      <c r="EPQ37" s="2021"/>
      <c r="EPR37" s="2021"/>
      <c r="EPS37" s="2021"/>
      <c r="EPT37" s="2021"/>
      <c r="EPU37" s="2021"/>
      <c r="EPV37" s="2021"/>
      <c r="EPW37" s="2021"/>
      <c r="EPX37" s="2021"/>
      <c r="EPY37" s="2021"/>
      <c r="EPZ37" s="2021"/>
      <c r="EQA37" s="2021"/>
      <c r="EQB37" s="2021"/>
      <c r="EQC37" s="2021"/>
      <c r="EQD37" s="2021"/>
      <c r="EQE37" s="2021"/>
      <c r="EQF37" s="2021"/>
      <c r="EQG37" s="2021"/>
      <c r="EQH37" s="2021"/>
      <c r="EQI37" s="2021"/>
      <c r="EQJ37" s="2021"/>
      <c r="EQK37" s="2021"/>
      <c r="EQL37" s="2021"/>
      <c r="EQM37" s="2021"/>
      <c r="EQN37" s="2021"/>
      <c r="EQO37" s="2021"/>
      <c r="EQP37" s="2021"/>
      <c r="EQQ37" s="2021"/>
      <c r="EQR37" s="2021"/>
      <c r="EQS37" s="2021"/>
      <c r="EQT37" s="2021"/>
      <c r="EQU37" s="2021"/>
      <c r="EQV37" s="2021"/>
      <c r="EQW37" s="2021"/>
      <c r="EQX37" s="2021"/>
      <c r="EQY37" s="2021"/>
      <c r="EQZ37" s="2021"/>
      <c r="ERA37" s="2021"/>
      <c r="ERB37" s="2021"/>
      <c r="ERC37" s="2021"/>
      <c r="ERD37" s="2021"/>
      <c r="ERE37" s="2021"/>
      <c r="ERF37" s="2021"/>
      <c r="ERG37" s="2021"/>
      <c r="ERH37" s="2021"/>
      <c r="ERI37" s="2021"/>
      <c r="ERJ37" s="2021"/>
      <c r="ERK37" s="2021"/>
      <c r="ERL37" s="2021"/>
      <c r="ERM37" s="2021"/>
      <c r="ERN37" s="2021"/>
      <c r="ERO37" s="2021"/>
      <c r="ERP37" s="2021"/>
      <c r="ERQ37" s="2021"/>
      <c r="ERR37" s="2021"/>
      <c r="ERS37" s="2021"/>
      <c r="ERT37" s="2021"/>
      <c r="ERU37" s="2021"/>
      <c r="ERV37" s="2021"/>
      <c r="ERW37" s="2021"/>
      <c r="ERX37" s="2021"/>
      <c r="ERY37" s="2021"/>
      <c r="ERZ37" s="2021"/>
      <c r="ESA37" s="2021"/>
      <c r="ESB37" s="2021"/>
      <c r="ESC37" s="2021"/>
      <c r="ESD37" s="2021"/>
      <c r="ESE37" s="2021"/>
      <c r="ESF37" s="2021"/>
      <c r="ESG37" s="2021"/>
      <c r="ESH37" s="2021"/>
      <c r="ESI37" s="2021"/>
      <c r="ESJ37" s="2021"/>
      <c r="ESK37" s="2021"/>
      <c r="ESL37" s="2021"/>
      <c r="ESM37" s="2021"/>
      <c r="ESN37" s="2021"/>
      <c r="ESO37" s="2021"/>
      <c r="ESP37" s="2021"/>
      <c r="ESQ37" s="2021"/>
      <c r="ESR37" s="2021"/>
      <c r="ESS37" s="2021"/>
      <c r="EST37" s="2021"/>
      <c r="ESU37" s="2021"/>
      <c r="ESV37" s="2021"/>
      <c r="ESW37" s="2021"/>
      <c r="ESX37" s="2021"/>
      <c r="ESY37" s="2021"/>
      <c r="ESZ37" s="2021"/>
      <c r="ETA37" s="2021"/>
      <c r="ETB37" s="2021"/>
      <c r="ETC37" s="2021"/>
      <c r="ETD37" s="2021"/>
      <c r="ETE37" s="2021"/>
      <c r="ETF37" s="2021"/>
      <c r="ETG37" s="2021"/>
      <c r="ETH37" s="2021"/>
      <c r="ETI37" s="2021"/>
      <c r="ETJ37" s="2021"/>
      <c r="ETK37" s="2021"/>
      <c r="ETL37" s="2021"/>
      <c r="ETM37" s="2021"/>
      <c r="ETN37" s="2021"/>
      <c r="ETO37" s="2021"/>
      <c r="ETP37" s="2021"/>
      <c r="ETQ37" s="2021"/>
      <c r="ETR37" s="2021"/>
      <c r="ETS37" s="2021"/>
      <c r="ETT37" s="2021"/>
      <c r="ETU37" s="2021"/>
      <c r="ETV37" s="2021"/>
      <c r="ETW37" s="2021"/>
      <c r="ETX37" s="2021"/>
      <c r="ETY37" s="2021"/>
      <c r="ETZ37" s="2021"/>
      <c r="EUA37" s="2021"/>
      <c r="EUB37" s="2021"/>
      <c r="EUC37" s="2021"/>
      <c r="EUD37" s="2021"/>
      <c r="EUE37" s="2021"/>
      <c r="EUF37" s="2021"/>
      <c r="EUG37" s="2021"/>
      <c r="EUH37" s="2021"/>
      <c r="EUI37" s="2021"/>
      <c r="EUJ37" s="2021"/>
      <c r="EUK37" s="2021"/>
      <c r="EUL37" s="2021"/>
      <c r="EUM37" s="2021"/>
      <c r="EUN37" s="2021"/>
      <c r="EUO37" s="2021"/>
      <c r="EUP37" s="2021"/>
      <c r="EUQ37" s="2021"/>
      <c r="EUR37" s="2021"/>
      <c r="EUS37" s="2021"/>
      <c r="EUT37" s="2021"/>
      <c r="EUU37" s="2021"/>
      <c r="EUV37" s="2021"/>
      <c r="EUW37" s="2021"/>
      <c r="EUX37" s="2021"/>
      <c r="EUY37" s="2021"/>
      <c r="EUZ37" s="2021"/>
      <c r="EVA37" s="2021"/>
      <c r="EVB37" s="2021"/>
      <c r="EVC37" s="2021"/>
      <c r="EVD37" s="2021"/>
      <c r="EVE37" s="2021"/>
      <c r="EVF37" s="2021"/>
      <c r="EVG37" s="2021"/>
      <c r="EVH37" s="2021"/>
      <c r="EVI37" s="2021"/>
      <c r="EVJ37" s="2021"/>
      <c r="EVK37" s="2021"/>
      <c r="EVL37" s="2021"/>
      <c r="EVM37" s="2021"/>
      <c r="EVN37" s="2021"/>
      <c r="EVO37" s="2021"/>
      <c r="EVP37" s="2021"/>
      <c r="EVQ37" s="2021"/>
      <c r="EVR37" s="2021"/>
      <c r="EVS37" s="2021"/>
      <c r="EVT37" s="2021"/>
      <c r="EVU37" s="2021"/>
      <c r="EVV37" s="2021"/>
      <c r="EVW37" s="2021"/>
      <c r="EVX37" s="2021"/>
      <c r="EVY37" s="2021"/>
      <c r="EVZ37" s="2021"/>
      <c r="EWA37" s="2021"/>
      <c r="EWB37" s="2021"/>
      <c r="EWC37" s="2021"/>
      <c r="EWD37" s="2021"/>
      <c r="EWE37" s="2021"/>
      <c r="EWF37" s="2021"/>
      <c r="EWG37" s="2021"/>
      <c r="EWH37" s="2021"/>
      <c r="EWI37" s="2021"/>
      <c r="EWJ37" s="2021"/>
      <c r="EWK37" s="2021"/>
      <c r="EWL37" s="2021"/>
      <c r="EWM37" s="2021"/>
      <c r="EWN37" s="2021"/>
      <c r="EWO37" s="2021"/>
      <c r="EWP37" s="2021"/>
      <c r="EWQ37" s="2021"/>
      <c r="EWR37" s="2021"/>
      <c r="EWS37" s="2021"/>
      <c r="EWT37" s="2021"/>
      <c r="EWU37" s="2021"/>
      <c r="EWV37" s="2021"/>
      <c r="EWW37" s="2021"/>
      <c r="EWX37" s="2021"/>
      <c r="EWY37" s="2021"/>
      <c r="EWZ37" s="2021"/>
      <c r="EXA37" s="2021"/>
      <c r="EXB37" s="2021"/>
      <c r="EXC37" s="2021"/>
      <c r="EXD37" s="2021"/>
      <c r="EXE37" s="2021"/>
      <c r="EXF37" s="2021"/>
      <c r="EXG37" s="2021"/>
      <c r="EXH37" s="2021"/>
      <c r="EXI37" s="2021"/>
      <c r="EXJ37" s="2021"/>
      <c r="EXK37" s="2021"/>
      <c r="EXL37" s="2021"/>
      <c r="EXM37" s="2021"/>
      <c r="EXN37" s="2021"/>
      <c r="EXO37" s="2021"/>
      <c r="EXP37" s="2021"/>
      <c r="EXQ37" s="2021"/>
      <c r="EXR37" s="2021"/>
      <c r="EXS37" s="2021"/>
      <c r="EXT37" s="2021"/>
      <c r="EXU37" s="2021"/>
      <c r="EXV37" s="2021"/>
      <c r="EXW37" s="2021"/>
      <c r="EXX37" s="2021"/>
      <c r="EXY37" s="2021"/>
      <c r="EXZ37" s="2021"/>
      <c r="EYA37" s="2021"/>
      <c r="EYB37" s="2021"/>
      <c r="EYC37" s="2021"/>
      <c r="EYD37" s="2021"/>
      <c r="EYE37" s="2021"/>
      <c r="EYF37" s="2021"/>
      <c r="EYG37" s="2021"/>
      <c r="EYH37" s="2021"/>
      <c r="EYI37" s="2021"/>
      <c r="EYJ37" s="2021"/>
      <c r="EYK37" s="2021"/>
      <c r="EYL37" s="2021"/>
      <c r="EYM37" s="2021"/>
      <c r="EYN37" s="2021"/>
      <c r="EYO37" s="2021"/>
      <c r="EYP37" s="2021"/>
      <c r="EYQ37" s="2021"/>
      <c r="EYR37" s="2021"/>
      <c r="EYS37" s="2021"/>
      <c r="EYT37" s="2021"/>
      <c r="EYU37" s="2021"/>
      <c r="EYV37" s="2021"/>
      <c r="EYW37" s="2021"/>
      <c r="EYX37" s="2021"/>
      <c r="EYY37" s="2021"/>
      <c r="EYZ37" s="2021"/>
      <c r="EZA37" s="2021"/>
      <c r="EZB37" s="2021"/>
      <c r="EZC37" s="2021"/>
      <c r="EZD37" s="2021"/>
      <c r="EZE37" s="2021"/>
      <c r="EZF37" s="2021"/>
      <c r="EZG37" s="2021"/>
      <c r="EZH37" s="2021"/>
      <c r="EZI37" s="2021"/>
      <c r="EZJ37" s="2021"/>
      <c r="EZK37" s="2021"/>
      <c r="EZL37" s="2021"/>
      <c r="EZM37" s="2021"/>
      <c r="EZN37" s="2021"/>
      <c r="EZO37" s="2021"/>
      <c r="EZP37" s="2021"/>
      <c r="EZQ37" s="2021"/>
      <c r="EZR37" s="2021"/>
      <c r="EZS37" s="2021"/>
      <c r="EZT37" s="2021"/>
      <c r="EZU37" s="2021"/>
      <c r="EZV37" s="2021"/>
      <c r="EZW37" s="2021"/>
      <c r="EZX37" s="2021"/>
      <c r="EZY37" s="2021"/>
      <c r="EZZ37" s="2021"/>
      <c r="FAA37" s="2021"/>
      <c r="FAB37" s="2021"/>
      <c r="FAC37" s="2021"/>
      <c r="FAD37" s="2021"/>
      <c r="FAE37" s="2021"/>
      <c r="FAF37" s="2021"/>
      <c r="FAG37" s="2021"/>
      <c r="FAH37" s="2021"/>
      <c r="FAI37" s="2021"/>
      <c r="FAJ37" s="2021"/>
      <c r="FAK37" s="2021"/>
      <c r="FAL37" s="2021"/>
      <c r="FAM37" s="2021"/>
      <c r="FAN37" s="2021"/>
      <c r="FAO37" s="2021"/>
      <c r="FAP37" s="2021"/>
      <c r="FAQ37" s="2021"/>
      <c r="FAR37" s="2021"/>
      <c r="FAS37" s="2021"/>
      <c r="FAT37" s="2021"/>
      <c r="FAU37" s="2021"/>
      <c r="FAV37" s="2021"/>
      <c r="FAW37" s="2021"/>
      <c r="FAX37" s="2021"/>
      <c r="FAY37" s="2021"/>
      <c r="FAZ37" s="2021"/>
      <c r="FBA37" s="2021"/>
      <c r="FBB37" s="2021"/>
      <c r="FBC37" s="2021"/>
      <c r="FBD37" s="2021"/>
      <c r="FBE37" s="2021"/>
      <c r="FBF37" s="2021"/>
      <c r="FBG37" s="2021"/>
      <c r="FBH37" s="2021"/>
      <c r="FBI37" s="2021"/>
      <c r="FBJ37" s="2021"/>
      <c r="FBK37" s="2021"/>
      <c r="FBL37" s="2021"/>
      <c r="FBM37" s="2021"/>
      <c r="FBN37" s="2021"/>
      <c r="FBO37" s="2021"/>
      <c r="FBP37" s="2021"/>
      <c r="FBQ37" s="2021"/>
      <c r="FBR37" s="2021"/>
      <c r="FBS37" s="2021"/>
      <c r="FBT37" s="2021"/>
      <c r="FBU37" s="2021"/>
      <c r="FBV37" s="2021"/>
      <c r="FBW37" s="2021"/>
      <c r="FBX37" s="2021"/>
      <c r="FBY37" s="2021"/>
      <c r="FBZ37" s="2021"/>
      <c r="FCA37" s="2021"/>
      <c r="FCB37" s="2021"/>
      <c r="FCC37" s="2021"/>
      <c r="FCD37" s="2021"/>
      <c r="FCE37" s="2021"/>
      <c r="FCF37" s="2021"/>
      <c r="FCG37" s="2021"/>
      <c r="FCH37" s="2021"/>
      <c r="FCI37" s="2021"/>
      <c r="FCJ37" s="2021"/>
      <c r="FCK37" s="2021"/>
      <c r="FCL37" s="2021"/>
      <c r="FCM37" s="2021"/>
      <c r="FCN37" s="2021"/>
      <c r="FCO37" s="2021"/>
      <c r="FCP37" s="2021"/>
      <c r="FCQ37" s="2021"/>
      <c r="FCR37" s="2021"/>
      <c r="FCS37" s="2021"/>
      <c r="FCT37" s="2021"/>
      <c r="FCU37" s="2021"/>
      <c r="FCV37" s="2021"/>
      <c r="FCW37" s="2021"/>
      <c r="FCX37" s="2021"/>
      <c r="FCY37" s="2021"/>
      <c r="FCZ37" s="2021"/>
      <c r="FDA37" s="2021"/>
      <c r="FDB37" s="2021"/>
      <c r="FDC37" s="2021"/>
      <c r="FDD37" s="2021"/>
      <c r="FDE37" s="2021"/>
      <c r="FDF37" s="2021"/>
      <c r="FDG37" s="2021"/>
      <c r="FDH37" s="2021"/>
      <c r="FDI37" s="2021"/>
      <c r="FDJ37" s="2021"/>
      <c r="FDK37" s="2021"/>
      <c r="FDL37" s="2021"/>
      <c r="FDM37" s="2021"/>
      <c r="FDN37" s="2021"/>
      <c r="FDO37" s="2021"/>
      <c r="FDP37" s="2021"/>
      <c r="FDQ37" s="2021"/>
      <c r="FDR37" s="2021"/>
      <c r="FDS37" s="2021"/>
      <c r="FDT37" s="2021"/>
      <c r="FDU37" s="2021"/>
      <c r="FDV37" s="2021"/>
      <c r="FDW37" s="2021"/>
      <c r="FDX37" s="2021"/>
      <c r="FDY37" s="2021"/>
      <c r="FDZ37" s="2021"/>
      <c r="FEA37" s="2021"/>
      <c r="FEB37" s="2021"/>
      <c r="FEC37" s="2021"/>
      <c r="FED37" s="2021"/>
      <c r="FEE37" s="2021"/>
      <c r="FEF37" s="2021"/>
      <c r="FEG37" s="2021"/>
      <c r="FEH37" s="2021"/>
      <c r="FEI37" s="2021"/>
      <c r="FEJ37" s="2021"/>
      <c r="FEK37" s="2021"/>
      <c r="FEL37" s="2021"/>
      <c r="FEM37" s="2021"/>
      <c r="FEN37" s="2021"/>
      <c r="FEO37" s="2021"/>
      <c r="FEP37" s="2021"/>
      <c r="FEQ37" s="2021"/>
      <c r="FER37" s="2021"/>
      <c r="FES37" s="2021"/>
      <c r="FET37" s="2021"/>
      <c r="FEU37" s="2021"/>
      <c r="FEV37" s="2021"/>
      <c r="FEW37" s="2021"/>
      <c r="FEX37" s="2021"/>
      <c r="FEY37" s="2021"/>
      <c r="FEZ37" s="2021"/>
      <c r="FFA37" s="2021"/>
      <c r="FFB37" s="2021"/>
      <c r="FFC37" s="2021"/>
      <c r="FFD37" s="2021"/>
      <c r="FFE37" s="2021"/>
      <c r="FFF37" s="2021"/>
      <c r="FFG37" s="2021"/>
      <c r="FFH37" s="2021"/>
      <c r="FFI37" s="2021"/>
      <c r="FFJ37" s="2021"/>
      <c r="FFK37" s="2021"/>
      <c r="FFL37" s="2021"/>
      <c r="FFM37" s="2021"/>
      <c r="FFN37" s="2021"/>
      <c r="FFO37" s="2021"/>
      <c r="FFP37" s="2021"/>
      <c r="FFQ37" s="2021"/>
      <c r="FFR37" s="2021"/>
      <c r="FFS37" s="2021"/>
      <c r="FFT37" s="2021"/>
      <c r="FFU37" s="2021"/>
      <c r="FFV37" s="2021"/>
      <c r="FFW37" s="2021"/>
      <c r="FFX37" s="2021"/>
      <c r="FFY37" s="2021"/>
      <c r="FFZ37" s="2021"/>
      <c r="FGA37" s="2021"/>
      <c r="FGB37" s="2021"/>
      <c r="FGC37" s="2021"/>
      <c r="FGD37" s="2021"/>
      <c r="FGE37" s="2021"/>
      <c r="FGF37" s="2021"/>
      <c r="FGG37" s="2021"/>
      <c r="FGH37" s="2021"/>
      <c r="FGI37" s="2021"/>
      <c r="FGJ37" s="2021"/>
      <c r="FGK37" s="2021"/>
      <c r="FGL37" s="2021"/>
      <c r="FGM37" s="2021"/>
      <c r="FGN37" s="2021"/>
      <c r="FGO37" s="2021"/>
      <c r="FGP37" s="2021"/>
      <c r="FGQ37" s="2021"/>
      <c r="FGR37" s="2021"/>
      <c r="FGS37" s="2021"/>
      <c r="FGT37" s="2021"/>
      <c r="FGU37" s="2021"/>
      <c r="FGV37" s="2021"/>
      <c r="FGW37" s="2021"/>
      <c r="FGX37" s="2021"/>
      <c r="FGY37" s="2021"/>
      <c r="FGZ37" s="2021"/>
      <c r="FHA37" s="2021"/>
      <c r="FHB37" s="2021"/>
      <c r="FHC37" s="2021"/>
      <c r="FHD37" s="2021"/>
      <c r="FHE37" s="2021"/>
      <c r="FHF37" s="2021"/>
      <c r="FHG37" s="2021"/>
      <c r="FHH37" s="2021"/>
      <c r="FHI37" s="2021"/>
      <c r="FHJ37" s="2021"/>
      <c r="FHK37" s="2021"/>
      <c r="FHL37" s="2021"/>
      <c r="FHM37" s="2021"/>
      <c r="FHN37" s="2021"/>
      <c r="FHO37" s="2021"/>
      <c r="FHP37" s="2021"/>
      <c r="FHQ37" s="2021"/>
      <c r="FHR37" s="2021"/>
      <c r="FHS37" s="2021"/>
      <c r="FHT37" s="2021"/>
      <c r="FHU37" s="2021"/>
      <c r="FHV37" s="2021"/>
      <c r="FHW37" s="2021"/>
      <c r="FHX37" s="2021"/>
      <c r="FHY37" s="2021"/>
      <c r="FHZ37" s="2021"/>
      <c r="FIA37" s="2021"/>
      <c r="FIB37" s="2021"/>
      <c r="FIC37" s="2021"/>
      <c r="FID37" s="2021"/>
      <c r="FIE37" s="2021"/>
      <c r="FIF37" s="2021"/>
      <c r="FIG37" s="2021"/>
      <c r="FIH37" s="2021"/>
      <c r="FII37" s="2021"/>
      <c r="FIJ37" s="2021"/>
      <c r="FIK37" s="2021"/>
      <c r="FIL37" s="2021"/>
      <c r="FIM37" s="2021"/>
      <c r="FIN37" s="2021"/>
      <c r="FIO37" s="2021"/>
      <c r="FIP37" s="2021"/>
      <c r="FIQ37" s="2021"/>
      <c r="FIR37" s="2021"/>
      <c r="FIS37" s="2021"/>
      <c r="FIT37" s="2021"/>
      <c r="FIU37" s="2021"/>
      <c r="FIV37" s="2021"/>
      <c r="FIW37" s="2021"/>
      <c r="FIX37" s="2021"/>
      <c r="FIY37" s="2021"/>
      <c r="FIZ37" s="2021"/>
      <c r="FJA37" s="2021"/>
      <c r="FJB37" s="2021"/>
      <c r="FJC37" s="2021"/>
      <c r="FJD37" s="2021"/>
      <c r="FJE37" s="2021"/>
      <c r="FJF37" s="2021"/>
      <c r="FJG37" s="2021"/>
      <c r="FJH37" s="2021"/>
      <c r="FJI37" s="2021"/>
      <c r="FJJ37" s="2021"/>
      <c r="FJK37" s="2021"/>
      <c r="FJL37" s="2021"/>
      <c r="FJM37" s="2021"/>
      <c r="FJN37" s="2021"/>
      <c r="FJO37" s="2021"/>
      <c r="FJP37" s="2021"/>
      <c r="FJQ37" s="2021"/>
      <c r="FJR37" s="2021"/>
      <c r="FJS37" s="2021"/>
      <c r="FJT37" s="2021"/>
      <c r="FJU37" s="2021"/>
      <c r="FJV37" s="2021"/>
      <c r="FJW37" s="2021"/>
      <c r="FJX37" s="2021"/>
      <c r="FJY37" s="2021"/>
      <c r="FJZ37" s="2021"/>
      <c r="FKA37" s="2021"/>
      <c r="FKB37" s="2021"/>
      <c r="FKC37" s="2021"/>
      <c r="FKD37" s="2021"/>
      <c r="FKE37" s="2021"/>
      <c r="FKF37" s="2021"/>
      <c r="FKG37" s="2021"/>
      <c r="FKH37" s="2021"/>
      <c r="FKI37" s="2021"/>
      <c r="FKJ37" s="2021"/>
      <c r="FKK37" s="2021"/>
      <c r="FKL37" s="2021"/>
      <c r="FKM37" s="2021"/>
      <c r="FKN37" s="2021"/>
      <c r="FKO37" s="2021"/>
      <c r="FKP37" s="2021"/>
      <c r="FKQ37" s="2021"/>
      <c r="FKR37" s="2021"/>
      <c r="FKS37" s="2021"/>
      <c r="FKT37" s="2021"/>
      <c r="FKU37" s="2021"/>
      <c r="FKV37" s="2021"/>
      <c r="FKW37" s="2021"/>
      <c r="FKX37" s="2021"/>
      <c r="FKY37" s="2021"/>
      <c r="FKZ37" s="2021"/>
      <c r="FLA37" s="2021"/>
      <c r="FLB37" s="2021"/>
      <c r="FLC37" s="2021"/>
      <c r="FLD37" s="2021"/>
      <c r="FLE37" s="2021"/>
      <c r="FLF37" s="2021"/>
      <c r="FLG37" s="2021"/>
      <c r="FLH37" s="2021"/>
      <c r="FLI37" s="2021"/>
      <c r="FLJ37" s="2021"/>
      <c r="FLK37" s="2021"/>
      <c r="FLL37" s="2021"/>
      <c r="FLM37" s="2021"/>
      <c r="FLN37" s="2021"/>
      <c r="FLO37" s="2021"/>
      <c r="FLP37" s="2021"/>
      <c r="FLQ37" s="2021"/>
      <c r="FLR37" s="2021"/>
      <c r="FLS37" s="2021"/>
      <c r="FLT37" s="2021"/>
      <c r="FLU37" s="2021"/>
      <c r="FLV37" s="2021"/>
      <c r="FLW37" s="2021"/>
      <c r="FLX37" s="2021"/>
      <c r="FLY37" s="2021"/>
      <c r="FLZ37" s="2021"/>
      <c r="FMA37" s="2021"/>
      <c r="FMB37" s="2021"/>
      <c r="FMC37" s="2021"/>
      <c r="FMD37" s="2021"/>
      <c r="FME37" s="2021"/>
      <c r="FMF37" s="2021"/>
      <c r="FMG37" s="2021"/>
      <c r="FMH37" s="2021"/>
      <c r="FMI37" s="2021"/>
      <c r="FMJ37" s="2021"/>
      <c r="FMK37" s="2021"/>
      <c r="FML37" s="2021"/>
      <c r="FMM37" s="2021"/>
      <c r="FMN37" s="2021"/>
      <c r="FMO37" s="2021"/>
      <c r="FMP37" s="2021"/>
      <c r="FMQ37" s="2021"/>
      <c r="FMR37" s="2021"/>
      <c r="FMS37" s="2021"/>
      <c r="FMT37" s="2021"/>
      <c r="FMU37" s="2021"/>
      <c r="FMV37" s="2021"/>
      <c r="FMW37" s="2021"/>
      <c r="FMX37" s="2021"/>
      <c r="FMY37" s="2021"/>
      <c r="FMZ37" s="2021"/>
      <c r="FNA37" s="2021"/>
      <c r="FNB37" s="2021"/>
      <c r="FNC37" s="2021"/>
      <c r="FND37" s="2021"/>
      <c r="FNE37" s="2021"/>
      <c r="FNF37" s="2021"/>
      <c r="FNG37" s="2021"/>
      <c r="FNH37" s="2021"/>
      <c r="FNI37" s="2021"/>
      <c r="FNJ37" s="2021"/>
      <c r="FNK37" s="2021"/>
      <c r="FNL37" s="2021"/>
      <c r="FNM37" s="2021"/>
      <c r="FNN37" s="2021"/>
      <c r="FNO37" s="2021"/>
      <c r="FNP37" s="2021"/>
      <c r="FNQ37" s="2021"/>
      <c r="FNR37" s="2021"/>
      <c r="FNS37" s="2021"/>
      <c r="FNT37" s="2021"/>
      <c r="FNU37" s="2021"/>
      <c r="FNV37" s="2021"/>
      <c r="FNW37" s="2021"/>
      <c r="FNX37" s="2021"/>
      <c r="FNY37" s="2021"/>
      <c r="FNZ37" s="2021"/>
      <c r="FOA37" s="2021"/>
      <c r="FOB37" s="2021"/>
      <c r="FOC37" s="2021"/>
      <c r="FOD37" s="2021"/>
      <c r="FOE37" s="2021"/>
      <c r="FOF37" s="2021"/>
      <c r="FOG37" s="2021"/>
      <c r="FOH37" s="2021"/>
      <c r="FOI37" s="2021"/>
      <c r="FOJ37" s="2021"/>
      <c r="FOK37" s="2021"/>
      <c r="FOL37" s="2021"/>
      <c r="FOM37" s="2021"/>
      <c r="FON37" s="2021"/>
      <c r="FOO37" s="2021"/>
      <c r="FOP37" s="2021"/>
      <c r="FOQ37" s="2021"/>
      <c r="FOR37" s="2021"/>
      <c r="FOS37" s="2021"/>
      <c r="FOT37" s="2021"/>
      <c r="FOU37" s="2021"/>
      <c r="FOV37" s="2021"/>
      <c r="FOW37" s="2021"/>
      <c r="FOX37" s="2021"/>
      <c r="FOY37" s="2021"/>
      <c r="FOZ37" s="2021"/>
      <c r="FPA37" s="2021"/>
      <c r="FPB37" s="2021"/>
      <c r="FPC37" s="2021"/>
      <c r="FPD37" s="2021"/>
      <c r="FPE37" s="2021"/>
      <c r="FPF37" s="2021"/>
      <c r="FPG37" s="2021"/>
      <c r="FPH37" s="2021"/>
      <c r="FPI37" s="2021"/>
      <c r="FPJ37" s="2021"/>
      <c r="FPK37" s="2021"/>
      <c r="FPL37" s="2021"/>
      <c r="FPM37" s="2021"/>
      <c r="FPN37" s="2021"/>
      <c r="FPO37" s="2021"/>
      <c r="FPP37" s="2021"/>
      <c r="FPQ37" s="2021"/>
      <c r="FPR37" s="2021"/>
      <c r="FPS37" s="2021"/>
      <c r="FPT37" s="2021"/>
      <c r="FPU37" s="2021"/>
      <c r="FPV37" s="2021"/>
      <c r="FPW37" s="2021"/>
      <c r="FPX37" s="2021"/>
      <c r="FPY37" s="2021"/>
      <c r="FPZ37" s="2021"/>
      <c r="FQA37" s="2021"/>
      <c r="FQB37" s="2021"/>
      <c r="FQC37" s="2021"/>
      <c r="FQD37" s="2021"/>
      <c r="FQE37" s="2021"/>
      <c r="FQF37" s="2021"/>
      <c r="FQG37" s="2021"/>
      <c r="FQH37" s="2021"/>
      <c r="FQI37" s="2021"/>
      <c r="FQJ37" s="2021"/>
      <c r="FQK37" s="2021"/>
      <c r="FQL37" s="2021"/>
      <c r="FQM37" s="2021"/>
      <c r="FQN37" s="2021"/>
      <c r="FQO37" s="2021"/>
      <c r="FQP37" s="2021"/>
      <c r="FQQ37" s="2021"/>
      <c r="FQR37" s="2021"/>
      <c r="FQS37" s="2021"/>
      <c r="FQT37" s="2021"/>
      <c r="FQU37" s="2021"/>
      <c r="FQV37" s="2021"/>
      <c r="FQW37" s="2021"/>
      <c r="FQX37" s="2021"/>
      <c r="FQY37" s="2021"/>
      <c r="FQZ37" s="2021"/>
      <c r="FRA37" s="2021"/>
      <c r="FRB37" s="2021"/>
      <c r="FRC37" s="2021"/>
      <c r="FRD37" s="2021"/>
      <c r="FRE37" s="2021"/>
      <c r="FRF37" s="2021"/>
      <c r="FRG37" s="2021"/>
      <c r="FRH37" s="2021"/>
      <c r="FRI37" s="2021"/>
      <c r="FRJ37" s="2021"/>
      <c r="FRK37" s="2021"/>
      <c r="FRL37" s="2021"/>
      <c r="FRM37" s="2021"/>
      <c r="FRN37" s="2021"/>
      <c r="FRO37" s="2021"/>
      <c r="FRP37" s="2021"/>
      <c r="FRQ37" s="2021"/>
      <c r="FRR37" s="2021"/>
      <c r="FRS37" s="2021"/>
      <c r="FRT37" s="2021"/>
      <c r="FRU37" s="2021"/>
      <c r="FRV37" s="2021"/>
      <c r="FRW37" s="2021"/>
      <c r="FRX37" s="2021"/>
      <c r="FRY37" s="2021"/>
      <c r="FRZ37" s="2021"/>
      <c r="FSA37" s="2021"/>
      <c r="FSB37" s="2021"/>
      <c r="FSC37" s="2021"/>
      <c r="FSD37" s="2021"/>
      <c r="FSE37" s="2021"/>
      <c r="FSF37" s="2021"/>
      <c r="FSG37" s="2021"/>
      <c r="FSH37" s="2021"/>
      <c r="FSI37" s="2021"/>
      <c r="FSJ37" s="2021"/>
      <c r="FSK37" s="2021"/>
      <c r="FSL37" s="2021"/>
      <c r="FSM37" s="2021"/>
      <c r="FSN37" s="2021"/>
      <c r="FSO37" s="2021"/>
      <c r="FSP37" s="2021"/>
      <c r="FSQ37" s="2021"/>
      <c r="FSR37" s="2021"/>
      <c r="FSS37" s="2021"/>
      <c r="FST37" s="2021"/>
      <c r="FSU37" s="2021"/>
      <c r="FSV37" s="2021"/>
      <c r="FSW37" s="2021"/>
      <c r="FSX37" s="2021"/>
      <c r="FSY37" s="2021"/>
      <c r="FSZ37" s="2021"/>
      <c r="FTA37" s="2021"/>
      <c r="FTB37" s="2021"/>
      <c r="FTC37" s="2021"/>
      <c r="FTD37" s="2021"/>
      <c r="FTE37" s="2021"/>
      <c r="FTF37" s="2021"/>
      <c r="FTG37" s="2021"/>
      <c r="FTH37" s="2021"/>
      <c r="FTI37" s="2021"/>
      <c r="FTJ37" s="2021"/>
      <c r="FTK37" s="2021"/>
      <c r="FTL37" s="2021"/>
      <c r="FTM37" s="2021"/>
      <c r="FTN37" s="2021"/>
      <c r="FTO37" s="2021"/>
      <c r="FTP37" s="2021"/>
      <c r="FTQ37" s="2021"/>
      <c r="FTR37" s="2021"/>
      <c r="FTS37" s="2021"/>
      <c r="FTT37" s="2021"/>
      <c r="FTU37" s="2021"/>
      <c r="FTV37" s="2021"/>
      <c r="FTW37" s="2021"/>
      <c r="FTX37" s="2021"/>
      <c r="FTY37" s="2021"/>
      <c r="FTZ37" s="2021"/>
      <c r="FUA37" s="2021"/>
      <c r="FUB37" s="2021"/>
      <c r="FUC37" s="2021"/>
      <c r="FUD37" s="2021"/>
      <c r="FUE37" s="2021"/>
      <c r="FUF37" s="2021"/>
      <c r="FUG37" s="2021"/>
      <c r="FUH37" s="2021"/>
      <c r="FUI37" s="2021"/>
      <c r="FUJ37" s="2021"/>
      <c r="FUK37" s="2021"/>
      <c r="FUL37" s="2021"/>
      <c r="FUM37" s="2021"/>
      <c r="FUN37" s="2021"/>
      <c r="FUO37" s="2021"/>
      <c r="FUP37" s="2021"/>
      <c r="FUQ37" s="2021"/>
      <c r="FUR37" s="2021"/>
      <c r="FUS37" s="2021"/>
      <c r="FUT37" s="2021"/>
      <c r="FUU37" s="2021"/>
      <c r="FUV37" s="2021"/>
      <c r="FUW37" s="2021"/>
      <c r="FUX37" s="2021"/>
      <c r="FUY37" s="2021"/>
      <c r="FUZ37" s="2021"/>
      <c r="FVA37" s="2021"/>
      <c r="FVB37" s="2021"/>
      <c r="FVC37" s="2021"/>
      <c r="FVD37" s="2021"/>
      <c r="FVE37" s="2021"/>
      <c r="FVF37" s="2021"/>
      <c r="FVG37" s="2021"/>
      <c r="FVH37" s="2021"/>
      <c r="FVI37" s="2021"/>
      <c r="FVJ37" s="2021"/>
      <c r="FVK37" s="2021"/>
      <c r="FVL37" s="2021"/>
      <c r="FVM37" s="2021"/>
      <c r="FVN37" s="2021"/>
      <c r="FVO37" s="2021"/>
      <c r="FVP37" s="2021"/>
      <c r="FVQ37" s="2021"/>
      <c r="FVR37" s="2021"/>
      <c r="FVS37" s="2021"/>
      <c r="FVT37" s="2021"/>
      <c r="FVU37" s="2021"/>
      <c r="FVV37" s="2021"/>
      <c r="FVW37" s="2021"/>
      <c r="FVX37" s="2021"/>
      <c r="FVY37" s="2021"/>
      <c r="FVZ37" s="2021"/>
      <c r="FWA37" s="2021"/>
      <c r="FWB37" s="2021"/>
      <c r="FWC37" s="2021"/>
      <c r="FWD37" s="2021"/>
      <c r="FWE37" s="2021"/>
      <c r="FWF37" s="2021"/>
      <c r="FWG37" s="2021"/>
      <c r="FWH37" s="2021"/>
      <c r="FWI37" s="2021"/>
      <c r="FWJ37" s="2021"/>
      <c r="FWK37" s="2021"/>
      <c r="FWL37" s="2021"/>
      <c r="FWM37" s="2021"/>
      <c r="FWN37" s="2021"/>
      <c r="FWO37" s="2021"/>
      <c r="FWP37" s="2021"/>
      <c r="FWQ37" s="2021"/>
      <c r="FWR37" s="2021"/>
      <c r="FWS37" s="2021"/>
      <c r="FWT37" s="2021"/>
      <c r="FWU37" s="2021"/>
      <c r="FWV37" s="2021"/>
      <c r="FWW37" s="2021"/>
      <c r="FWX37" s="2021"/>
      <c r="FWY37" s="2021"/>
      <c r="FWZ37" s="2021"/>
      <c r="FXA37" s="2021"/>
      <c r="FXB37" s="2021"/>
      <c r="FXC37" s="2021"/>
      <c r="FXD37" s="2021"/>
      <c r="FXE37" s="2021"/>
      <c r="FXF37" s="2021"/>
      <c r="FXG37" s="2021"/>
      <c r="FXH37" s="2021"/>
      <c r="FXI37" s="2021"/>
      <c r="FXJ37" s="2021"/>
      <c r="FXK37" s="2021"/>
      <c r="FXL37" s="2021"/>
      <c r="FXM37" s="2021"/>
      <c r="FXN37" s="2021"/>
      <c r="FXO37" s="2021"/>
      <c r="FXP37" s="2021"/>
      <c r="FXQ37" s="2021"/>
      <c r="FXR37" s="2021"/>
      <c r="FXS37" s="2021"/>
      <c r="FXT37" s="2021"/>
      <c r="FXU37" s="2021"/>
      <c r="FXV37" s="2021"/>
      <c r="FXW37" s="2021"/>
      <c r="FXX37" s="2021"/>
      <c r="FXY37" s="2021"/>
      <c r="FXZ37" s="2021"/>
      <c r="FYA37" s="2021"/>
      <c r="FYB37" s="2021"/>
      <c r="FYC37" s="2021"/>
      <c r="FYD37" s="2021"/>
      <c r="FYE37" s="2021"/>
      <c r="FYF37" s="2021"/>
      <c r="FYG37" s="2021"/>
      <c r="FYH37" s="2021"/>
      <c r="FYI37" s="2021"/>
      <c r="FYJ37" s="2021"/>
      <c r="FYK37" s="2021"/>
      <c r="FYL37" s="2021"/>
      <c r="FYM37" s="2021"/>
      <c r="FYN37" s="2021"/>
      <c r="FYO37" s="2021"/>
      <c r="FYP37" s="2021"/>
      <c r="FYQ37" s="2021"/>
      <c r="FYR37" s="2021"/>
      <c r="FYS37" s="2021"/>
      <c r="FYT37" s="2021"/>
      <c r="FYU37" s="2021"/>
      <c r="FYV37" s="2021"/>
      <c r="FYW37" s="2021"/>
      <c r="FYX37" s="2021"/>
      <c r="FYY37" s="2021"/>
      <c r="FYZ37" s="2021"/>
      <c r="FZA37" s="2021"/>
      <c r="FZB37" s="2021"/>
      <c r="FZC37" s="2021"/>
      <c r="FZD37" s="2021"/>
      <c r="FZE37" s="2021"/>
      <c r="FZF37" s="2021"/>
      <c r="FZG37" s="2021"/>
      <c r="FZH37" s="2021"/>
      <c r="FZI37" s="2021"/>
      <c r="FZJ37" s="2021"/>
      <c r="FZK37" s="2021"/>
      <c r="FZL37" s="2021"/>
      <c r="FZM37" s="2021"/>
      <c r="FZN37" s="2021"/>
      <c r="FZO37" s="2021"/>
      <c r="FZP37" s="2021"/>
      <c r="FZQ37" s="2021"/>
      <c r="FZR37" s="2021"/>
      <c r="FZS37" s="2021"/>
      <c r="FZT37" s="2021"/>
      <c r="FZU37" s="2021"/>
      <c r="FZV37" s="2021"/>
      <c r="FZW37" s="2021"/>
      <c r="FZX37" s="2021"/>
      <c r="FZY37" s="2021"/>
      <c r="FZZ37" s="2021"/>
      <c r="GAA37" s="2021"/>
      <c r="GAB37" s="2021"/>
      <c r="GAC37" s="2021"/>
      <c r="GAD37" s="2021"/>
      <c r="GAE37" s="2021"/>
      <c r="GAF37" s="2021"/>
      <c r="GAG37" s="2021"/>
      <c r="GAH37" s="2021"/>
      <c r="GAI37" s="2021"/>
      <c r="GAJ37" s="2021"/>
      <c r="GAK37" s="2021"/>
      <c r="GAL37" s="2021"/>
      <c r="GAM37" s="2021"/>
      <c r="GAN37" s="2021"/>
      <c r="GAO37" s="2021"/>
      <c r="GAP37" s="2021"/>
      <c r="GAQ37" s="2021"/>
      <c r="GAR37" s="2021"/>
      <c r="GAS37" s="2021"/>
      <c r="GAT37" s="2021"/>
      <c r="GAU37" s="2021"/>
      <c r="GAV37" s="2021"/>
      <c r="GAW37" s="2021"/>
      <c r="GAX37" s="2021"/>
      <c r="GAY37" s="2021"/>
      <c r="GAZ37" s="2021"/>
      <c r="GBA37" s="2021"/>
      <c r="GBB37" s="2021"/>
      <c r="GBC37" s="2021"/>
      <c r="GBD37" s="2021"/>
      <c r="GBE37" s="2021"/>
      <c r="GBF37" s="2021"/>
      <c r="GBG37" s="2021"/>
      <c r="GBH37" s="2021"/>
      <c r="GBI37" s="2021"/>
      <c r="GBJ37" s="2021"/>
      <c r="GBK37" s="2021"/>
      <c r="GBL37" s="2021"/>
      <c r="GBM37" s="2021"/>
      <c r="GBN37" s="2021"/>
      <c r="GBO37" s="2021"/>
      <c r="GBP37" s="2021"/>
      <c r="GBQ37" s="2021"/>
      <c r="GBR37" s="2021"/>
      <c r="GBS37" s="2021"/>
      <c r="GBT37" s="2021"/>
      <c r="GBU37" s="2021"/>
      <c r="GBV37" s="2021"/>
      <c r="GBW37" s="2021"/>
      <c r="GBX37" s="2021"/>
      <c r="GBY37" s="2021"/>
      <c r="GBZ37" s="2021"/>
      <c r="GCA37" s="2021"/>
      <c r="GCB37" s="2021"/>
      <c r="GCC37" s="2021"/>
      <c r="GCD37" s="2021"/>
      <c r="GCE37" s="2021"/>
      <c r="GCF37" s="2021"/>
      <c r="GCG37" s="2021"/>
      <c r="GCH37" s="2021"/>
      <c r="GCI37" s="2021"/>
      <c r="GCJ37" s="2021"/>
      <c r="GCK37" s="2021"/>
      <c r="GCL37" s="2021"/>
      <c r="GCM37" s="2021"/>
      <c r="GCN37" s="2021"/>
      <c r="GCO37" s="2021"/>
      <c r="GCP37" s="2021"/>
      <c r="GCQ37" s="2021"/>
      <c r="GCR37" s="2021"/>
      <c r="GCS37" s="2021"/>
      <c r="GCT37" s="2021"/>
      <c r="GCU37" s="2021"/>
      <c r="GCV37" s="2021"/>
      <c r="GCW37" s="2021"/>
      <c r="GCX37" s="2021"/>
      <c r="GCY37" s="2021"/>
      <c r="GCZ37" s="2021"/>
      <c r="GDA37" s="2021"/>
      <c r="GDB37" s="2021"/>
      <c r="GDC37" s="2021"/>
      <c r="GDD37" s="2021"/>
      <c r="GDE37" s="2021"/>
      <c r="GDF37" s="2021"/>
      <c r="GDG37" s="2021"/>
      <c r="GDH37" s="2021"/>
      <c r="GDI37" s="2021"/>
      <c r="GDJ37" s="2021"/>
      <c r="GDK37" s="2021"/>
      <c r="GDL37" s="2021"/>
      <c r="GDM37" s="2021"/>
      <c r="GDN37" s="2021"/>
      <c r="GDO37" s="2021"/>
      <c r="GDP37" s="2021"/>
      <c r="GDQ37" s="2021"/>
      <c r="GDR37" s="2021"/>
      <c r="GDS37" s="2021"/>
      <c r="GDT37" s="2021"/>
      <c r="GDU37" s="2021"/>
      <c r="GDV37" s="2021"/>
      <c r="GDW37" s="2021"/>
      <c r="GDX37" s="2021"/>
      <c r="GDY37" s="2021"/>
      <c r="GDZ37" s="2021"/>
      <c r="GEA37" s="2021"/>
      <c r="GEB37" s="2021"/>
      <c r="GEC37" s="2021"/>
      <c r="GED37" s="2021"/>
      <c r="GEE37" s="2021"/>
      <c r="GEF37" s="2021"/>
      <c r="GEG37" s="2021"/>
      <c r="GEH37" s="2021"/>
      <c r="GEI37" s="2021"/>
      <c r="GEJ37" s="2021"/>
      <c r="GEK37" s="2021"/>
      <c r="GEL37" s="2021"/>
      <c r="GEM37" s="2021"/>
      <c r="GEN37" s="2021"/>
      <c r="GEO37" s="2021"/>
      <c r="GEP37" s="2021"/>
      <c r="GEQ37" s="2021"/>
      <c r="GER37" s="2021"/>
      <c r="GES37" s="2021"/>
      <c r="GET37" s="2021"/>
      <c r="GEU37" s="2021"/>
      <c r="GEV37" s="2021"/>
      <c r="GEW37" s="2021"/>
      <c r="GEX37" s="2021"/>
      <c r="GEY37" s="2021"/>
      <c r="GEZ37" s="2021"/>
      <c r="GFA37" s="2021"/>
      <c r="GFB37" s="2021"/>
      <c r="GFC37" s="2021"/>
      <c r="GFD37" s="2021"/>
      <c r="GFE37" s="2021"/>
      <c r="GFF37" s="2021"/>
      <c r="GFG37" s="2021"/>
      <c r="GFH37" s="2021"/>
      <c r="GFI37" s="2021"/>
      <c r="GFJ37" s="2021"/>
      <c r="GFK37" s="2021"/>
      <c r="GFL37" s="2021"/>
      <c r="GFM37" s="2021"/>
      <c r="GFN37" s="2021"/>
      <c r="GFO37" s="2021"/>
      <c r="GFP37" s="2021"/>
      <c r="GFQ37" s="2021"/>
      <c r="GFR37" s="2021"/>
      <c r="GFS37" s="2021"/>
      <c r="GFT37" s="2021"/>
      <c r="GFU37" s="2021"/>
      <c r="GFV37" s="2021"/>
      <c r="GFW37" s="2021"/>
      <c r="GFX37" s="2021"/>
      <c r="GFY37" s="2021"/>
      <c r="GFZ37" s="2021"/>
      <c r="GGA37" s="2021"/>
      <c r="GGB37" s="2021"/>
      <c r="GGC37" s="2021"/>
      <c r="GGD37" s="2021"/>
      <c r="GGE37" s="2021"/>
      <c r="GGF37" s="2021"/>
      <c r="GGG37" s="2021"/>
      <c r="GGH37" s="2021"/>
      <c r="GGI37" s="2021"/>
      <c r="GGJ37" s="2021"/>
      <c r="GGK37" s="2021"/>
      <c r="GGL37" s="2021"/>
      <c r="GGM37" s="2021"/>
      <c r="GGN37" s="2021"/>
      <c r="GGO37" s="2021"/>
      <c r="GGP37" s="2021"/>
      <c r="GGQ37" s="2021"/>
      <c r="GGR37" s="2021"/>
      <c r="GGS37" s="2021"/>
      <c r="GGT37" s="2021"/>
      <c r="GGU37" s="2021"/>
      <c r="GGV37" s="2021"/>
      <c r="GGW37" s="2021"/>
      <c r="GGX37" s="2021"/>
      <c r="GGY37" s="2021"/>
      <c r="GGZ37" s="2021"/>
      <c r="GHA37" s="2021"/>
      <c r="GHB37" s="2021"/>
      <c r="GHC37" s="2021"/>
      <c r="GHD37" s="2021"/>
      <c r="GHE37" s="2021"/>
      <c r="GHF37" s="2021"/>
      <c r="GHG37" s="2021"/>
      <c r="GHH37" s="2021"/>
      <c r="GHI37" s="2021"/>
      <c r="GHJ37" s="2021"/>
      <c r="GHK37" s="2021"/>
      <c r="GHL37" s="2021"/>
      <c r="GHM37" s="2021"/>
      <c r="GHN37" s="2021"/>
      <c r="GHO37" s="2021"/>
      <c r="GHP37" s="2021"/>
      <c r="GHQ37" s="2021"/>
      <c r="GHR37" s="2021"/>
      <c r="GHS37" s="2021"/>
      <c r="GHT37" s="2021"/>
      <c r="GHU37" s="2021"/>
      <c r="GHV37" s="2021"/>
      <c r="GHW37" s="2021"/>
      <c r="GHX37" s="2021"/>
      <c r="GHY37" s="2021"/>
      <c r="GHZ37" s="2021"/>
      <c r="GIA37" s="2021"/>
      <c r="GIB37" s="2021"/>
      <c r="GIC37" s="2021"/>
      <c r="GID37" s="2021"/>
      <c r="GIE37" s="2021"/>
      <c r="GIF37" s="2021"/>
      <c r="GIG37" s="2021"/>
      <c r="GIH37" s="2021"/>
      <c r="GII37" s="2021"/>
      <c r="GIJ37" s="2021"/>
      <c r="GIK37" s="2021"/>
      <c r="GIL37" s="2021"/>
      <c r="GIM37" s="2021"/>
      <c r="GIN37" s="2021"/>
      <c r="GIO37" s="2021"/>
      <c r="GIP37" s="2021"/>
      <c r="GIQ37" s="2021"/>
      <c r="GIR37" s="2021"/>
      <c r="GIS37" s="2021"/>
      <c r="GIT37" s="2021"/>
      <c r="GIU37" s="2021"/>
      <c r="GIV37" s="2021"/>
      <c r="GIW37" s="2021"/>
      <c r="GIX37" s="2021"/>
      <c r="GIY37" s="2021"/>
      <c r="GIZ37" s="2021"/>
      <c r="GJA37" s="2021"/>
      <c r="GJB37" s="2021"/>
      <c r="GJC37" s="2021"/>
      <c r="GJD37" s="2021"/>
      <c r="GJE37" s="2021"/>
      <c r="GJF37" s="2021"/>
      <c r="GJG37" s="2021"/>
      <c r="GJH37" s="2021"/>
      <c r="GJI37" s="2021"/>
      <c r="GJJ37" s="2021"/>
      <c r="GJK37" s="2021"/>
      <c r="GJL37" s="2021"/>
      <c r="GJM37" s="2021"/>
      <c r="GJN37" s="2021"/>
      <c r="GJO37" s="2021"/>
      <c r="GJP37" s="2021"/>
      <c r="GJQ37" s="2021"/>
      <c r="GJR37" s="2021"/>
      <c r="GJS37" s="2021"/>
      <c r="GJT37" s="2021"/>
      <c r="GJU37" s="2021"/>
      <c r="GJV37" s="2021"/>
      <c r="GJW37" s="2021"/>
      <c r="GJX37" s="2021"/>
      <c r="GJY37" s="2021"/>
      <c r="GJZ37" s="2021"/>
      <c r="GKA37" s="2021"/>
      <c r="GKB37" s="2021"/>
      <c r="GKC37" s="2021"/>
      <c r="GKD37" s="2021"/>
      <c r="GKE37" s="2021"/>
      <c r="GKF37" s="2021"/>
      <c r="GKG37" s="2021"/>
      <c r="GKH37" s="2021"/>
      <c r="GKI37" s="2021"/>
      <c r="GKJ37" s="2021"/>
      <c r="GKK37" s="2021"/>
      <c r="GKL37" s="2021"/>
      <c r="GKM37" s="2021"/>
      <c r="GKN37" s="2021"/>
      <c r="GKO37" s="2021"/>
      <c r="GKP37" s="2021"/>
      <c r="GKQ37" s="2021"/>
      <c r="GKR37" s="2021"/>
      <c r="GKS37" s="2021"/>
      <c r="GKT37" s="2021"/>
      <c r="GKU37" s="2021"/>
      <c r="GKV37" s="2021"/>
      <c r="GKW37" s="2021"/>
      <c r="GKX37" s="2021"/>
      <c r="GKY37" s="2021"/>
      <c r="GKZ37" s="2021"/>
      <c r="GLA37" s="2021"/>
      <c r="GLB37" s="2021"/>
      <c r="GLC37" s="2021"/>
      <c r="GLD37" s="2021"/>
      <c r="GLE37" s="2021"/>
      <c r="GLF37" s="2021"/>
      <c r="GLG37" s="2021"/>
      <c r="GLH37" s="2021"/>
      <c r="GLI37" s="2021"/>
      <c r="GLJ37" s="2021"/>
      <c r="GLK37" s="2021"/>
      <c r="GLL37" s="2021"/>
      <c r="GLM37" s="2021"/>
      <c r="GLN37" s="2021"/>
      <c r="GLO37" s="2021"/>
      <c r="GLP37" s="2021"/>
      <c r="GLQ37" s="2021"/>
      <c r="GLR37" s="2021"/>
      <c r="GLS37" s="2021"/>
      <c r="GLT37" s="2021"/>
      <c r="GLU37" s="2021"/>
      <c r="GLV37" s="2021"/>
      <c r="GLW37" s="2021"/>
      <c r="GLX37" s="2021"/>
      <c r="GLY37" s="2021"/>
      <c r="GLZ37" s="2021"/>
      <c r="GMA37" s="2021"/>
      <c r="GMB37" s="2021"/>
      <c r="GMC37" s="2021"/>
      <c r="GMD37" s="2021"/>
      <c r="GME37" s="2021"/>
      <c r="GMF37" s="2021"/>
      <c r="GMG37" s="2021"/>
      <c r="GMH37" s="2021"/>
      <c r="GMI37" s="2021"/>
      <c r="GMJ37" s="2021"/>
      <c r="GMK37" s="2021"/>
      <c r="GML37" s="2021"/>
      <c r="GMM37" s="2021"/>
      <c r="GMN37" s="2021"/>
      <c r="GMO37" s="2021"/>
      <c r="GMP37" s="2021"/>
      <c r="GMQ37" s="2021"/>
      <c r="GMR37" s="2021"/>
      <c r="GMS37" s="2021"/>
      <c r="GMT37" s="2021"/>
      <c r="GMU37" s="2021"/>
      <c r="GMV37" s="2021"/>
      <c r="GMW37" s="2021"/>
      <c r="GMX37" s="2021"/>
      <c r="GMY37" s="2021"/>
      <c r="GMZ37" s="2021"/>
      <c r="GNA37" s="2021"/>
      <c r="GNB37" s="2021"/>
      <c r="GNC37" s="2021"/>
      <c r="GND37" s="2021"/>
      <c r="GNE37" s="2021"/>
      <c r="GNF37" s="2021"/>
      <c r="GNG37" s="2021"/>
      <c r="GNH37" s="2021"/>
      <c r="GNI37" s="2021"/>
      <c r="GNJ37" s="2021"/>
      <c r="GNK37" s="2021"/>
      <c r="GNL37" s="2021"/>
      <c r="GNM37" s="2021"/>
      <c r="GNN37" s="2021"/>
      <c r="GNO37" s="2021"/>
      <c r="GNP37" s="2021"/>
      <c r="GNQ37" s="2021"/>
      <c r="GNR37" s="2021"/>
      <c r="GNS37" s="2021"/>
      <c r="GNT37" s="2021"/>
      <c r="GNU37" s="2021"/>
      <c r="GNV37" s="2021"/>
      <c r="GNW37" s="2021"/>
      <c r="GNX37" s="2021"/>
      <c r="GNY37" s="2021"/>
      <c r="GNZ37" s="2021"/>
      <c r="GOA37" s="2021"/>
      <c r="GOB37" s="2021"/>
      <c r="GOC37" s="2021"/>
      <c r="GOD37" s="2021"/>
      <c r="GOE37" s="2021"/>
      <c r="GOF37" s="2021"/>
      <c r="GOG37" s="2021"/>
      <c r="GOH37" s="2021"/>
      <c r="GOI37" s="2021"/>
      <c r="GOJ37" s="2021"/>
      <c r="GOK37" s="2021"/>
      <c r="GOL37" s="2021"/>
      <c r="GOM37" s="2021"/>
      <c r="GON37" s="2021"/>
      <c r="GOO37" s="2021"/>
      <c r="GOP37" s="2021"/>
      <c r="GOQ37" s="2021"/>
      <c r="GOR37" s="2021"/>
      <c r="GOS37" s="2021"/>
      <c r="GOT37" s="2021"/>
      <c r="GOU37" s="2021"/>
      <c r="GOV37" s="2021"/>
      <c r="GOW37" s="2021"/>
      <c r="GOX37" s="2021"/>
      <c r="GOY37" s="2021"/>
      <c r="GOZ37" s="2021"/>
      <c r="GPA37" s="2021"/>
      <c r="GPB37" s="2021"/>
      <c r="GPC37" s="2021"/>
      <c r="GPD37" s="2021"/>
      <c r="GPE37" s="2021"/>
      <c r="GPF37" s="2021"/>
      <c r="GPG37" s="2021"/>
      <c r="GPH37" s="2021"/>
      <c r="GPI37" s="2021"/>
      <c r="GPJ37" s="2021"/>
      <c r="GPK37" s="2021"/>
      <c r="GPL37" s="2021"/>
      <c r="GPM37" s="2021"/>
      <c r="GPN37" s="2021"/>
      <c r="GPO37" s="2021"/>
      <c r="GPP37" s="2021"/>
      <c r="GPQ37" s="2021"/>
      <c r="GPR37" s="2021"/>
      <c r="GPS37" s="2021"/>
      <c r="GPT37" s="2021"/>
      <c r="GPU37" s="2021"/>
      <c r="GPV37" s="2021"/>
      <c r="GPW37" s="2021"/>
      <c r="GPX37" s="2021"/>
      <c r="GPY37" s="2021"/>
      <c r="GPZ37" s="2021"/>
      <c r="GQA37" s="2021"/>
      <c r="GQB37" s="2021"/>
      <c r="GQC37" s="2021"/>
      <c r="GQD37" s="2021"/>
      <c r="GQE37" s="2021"/>
      <c r="GQF37" s="2021"/>
      <c r="GQG37" s="2021"/>
      <c r="GQH37" s="2021"/>
      <c r="GQI37" s="2021"/>
      <c r="GQJ37" s="2021"/>
      <c r="GQK37" s="2021"/>
      <c r="GQL37" s="2021"/>
      <c r="GQM37" s="2021"/>
      <c r="GQN37" s="2021"/>
      <c r="GQO37" s="2021"/>
      <c r="GQP37" s="2021"/>
      <c r="GQQ37" s="2021"/>
      <c r="GQR37" s="2021"/>
      <c r="GQS37" s="2021"/>
      <c r="GQT37" s="2021"/>
      <c r="GQU37" s="2021"/>
      <c r="GQV37" s="2021"/>
      <c r="GQW37" s="2021"/>
      <c r="GQX37" s="2021"/>
      <c r="GQY37" s="2021"/>
      <c r="GQZ37" s="2021"/>
      <c r="GRA37" s="2021"/>
      <c r="GRB37" s="2021"/>
      <c r="GRC37" s="2021"/>
      <c r="GRD37" s="2021"/>
      <c r="GRE37" s="2021"/>
      <c r="GRF37" s="2021"/>
      <c r="GRG37" s="2021"/>
      <c r="GRH37" s="2021"/>
      <c r="GRI37" s="2021"/>
      <c r="GRJ37" s="2021"/>
      <c r="GRK37" s="2021"/>
      <c r="GRL37" s="2021"/>
      <c r="GRM37" s="2021"/>
      <c r="GRN37" s="2021"/>
      <c r="GRO37" s="2021"/>
      <c r="GRP37" s="2021"/>
      <c r="GRQ37" s="2021"/>
      <c r="GRR37" s="2021"/>
      <c r="GRS37" s="2021"/>
      <c r="GRT37" s="2021"/>
      <c r="GRU37" s="2021"/>
      <c r="GRV37" s="2021"/>
      <c r="GRW37" s="2021"/>
      <c r="GRX37" s="2021"/>
      <c r="GRY37" s="2021"/>
      <c r="GRZ37" s="2021"/>
      <c r="GSA37" s="2021"/>
      <c r="GSB37" s="2021"/>
      <c r="GSC37" s="2021"/>
      <c r="GSD37" s="2021"/>
      <c r="GSE37" s="2021"/>
      <c r="GSF37" s="2021"/>
      <c r="GSG37" s="2021"/>
      <c r="GSH37" s="2021"/>
      <c r="GSI37" s="2021"/>
      <c r="GSJ37" s="2021"/>
      <c r="GSK37" s="2021"/>
      <c r="GSL37" s="2021"/>
      <c r="GSM37" s="2021"/>
      <c r="GSN37" s="2021"/>
      <c r="GSO37" s="2021"/>
      <c r="GSP37" s="2021"/>
      <c r="GSQ37" s="2021"/>
      <c r="GSR37" s="2021"/>
      <c r="GSS37" s="2021"/>
      <c r="GST37" s="2021"/>
      <c r="GSU37" s="2021"/>
      <c r="GSV37" s="2021"/>
      <c r="GSW37" s="2021"/>
      <c r="GSX37" s="2021"/>
      <c r="GSY37" s="2021"/>
      <c r="GSZ37" s="2021"/>
      <c r="GTA37" s="2021"/>
      <c r="GTB37" s="2021"/>
      <c r="GTC37" s="2021"/>
      <c r="GTD37" s="2021"/>
      <c r="GTE37" s="2021"/>
      <c r="GTF37" s="2021"/>
      <c r="GTG37" s="2021"/>
      <c r="GTH37" s="2021"/>
      <c r="GTI37" s="2021"/>
      <c r="GTJ37" s="2021"/>
      <c r="GTK37" s="2021"/>
      <c r="GTL37" s="2021"/>
      <c r="GTM37" s="2021"/>
      <c r="GTN37" s="2021"/>
      <c r="GTO37" s="2021"/>
      <c r="GTP37" s="2021"/>
      <c r="GTQ37" s="2021"/>
      <c r="GTR37" s="2021"/>
      <c r="GTS37" s="2021"/>
      <c r="GTT37" s="2021"/>
      <c r="GTU37" s="2021"/>
      <c r="GTV37" s="2021"/>
      <c r="GTW37" s="2021"/>
      <c r="GTX37" s="2021"/>
      <c r="GTY37" s="2021"/>
      <c r="GTZ37" s="2021"/>
      <c r="GUA37" s="2021"/>
      <c r="GUB37" s="2021"/>
      <c r="GUC37" s="2021"/>
      <c r="GUD37" s="2021"/>
      <c r="GUE37" s="2021"/>
      <c r="GUF37" s="2021"/>
      <c r="GUG37" s="2021"/>
      <c r="GUH37" s="2021"/>
      <c r="GUI37" s="2021"/>
      <c r="GUJ37" s="2021"/>
      <c r="GUK37" s="2021"/>
      <c r="GUL37" s="2021"/>
      <c r="GUM37" s="2021"/>
      <c r="GUN37" s="2021"/>
      <c r="GUO37" s="2021"/>
      <c r="GUP37" s="2021"/>
      <c r="GUQ37" s="2021"/>
      <c r="GUR37" s="2021"/>
      <c r="GUS37" s="2021"/>
      <c r="GUT37" s="2021"/>
      <c r="GUU37" s="2021"/>
      <c r="GUV37" s="2021"/>
      <c r="GUW37" s="2021"/>
      <c r="GUX37" s="2021"/>
      <c r="GUY37" s="2021"/>
      <c r="GUZ37" s="2021"/>
      <c r="GVA37" s="2021"/>
      <c r="GVB37" s="2021"/>
      <c r="GVC37" s="2021"/>
      <c r="GVD37" s="2021"/>
      <c r="GVE37" s="2021"/>
      <c r="GVF37" s="2021"/>
      <c r="GVG37" s="2021"/>
      <c r="GVH37" s="2021"/>
      <c r="GVI37" s="2021"/>
      <c r="GVJ37" s="2021"/>
      <c r="GVK37" s="2021"/>
      <c r="GVL37" s="2021"/>
      <c r="GVM37" s="2021"/>
      <c r="GVN37" s="2021"/>
      <c r="GVO37" s="2021"/>
      <c r="GVP37" s="2021"/>
      <c r="GVQ37" s="2021"/>
      <c r="GVR37" s="2021"/>
      <c r="GVS37" s="2021"/>
      <c r="GVT37" s="2021"/>
      <c r="GVU37" s="2021"/>
      <c r="GVV37" s="2021"/>
      <c r="GVW37" s="2021"/>
      <c r="GVX37" s="2021"/>
      <c r="GVY37" s="2021"/>
      <c r="GVZ37" s="2021"/>
      <c r="GWA37" s="2021"/>
      <c r="GWB37" s="2021"/>
      <c r="GWC37" s="2021"/>
      <c r="GWD37" s="2021"/>
      <c r="GWE37" s="2021"/>
      <c r="GWF37" s="2021"/>
      <c r="GWG37" s="2021"/>
      <c r="GWH37" s="2021"/>
      <c r="GWI37" s="2021"/>
      <c r="GWJ37" s="2021"/>
      <c r="GWK37" s="2021"/>
      <c r="GWL37" s="2021"/>
      <c r="GWM37" s="2021"/>
      <c r="GWN37" s="2021"/>
      <c r="GWO37" s="2021"/>
      <c r="GWP37" s="2021"/>
      <c r="GWQ37" s="2021"/>
      <c r="GWR37" s="2021"/>
      <c r="GWS37" s="2021"/>
      <c r="GWT37" s="2021"/>
      <c r="GWU37" s="2021"/>
      <c r="GWV37" s="2021"/>
      <c r="GWW37" s="2021"/>
      <c r="GWX37" s="2021"/>
      <c r="GWY37" s="2021"/>
      <c r="GWZ37" s="2021"/>
      <c r="GXA37" s="2021"/>
      <c r="GXB37" s="2021"/>
      <c r="GXC37" s="2021"/>
      <c r="GXD37" s="2021"/>
      <c r="GXE37" s="2021"/>
      <c r="GXF37" s="2021"/>
      <c r="GXG37" s="2021"/>
      <c r="GXH37" s="2021"/>
      <c r="GXI37" s="2021"/>
      <c r="GXJ37" s="2021"/>
      <c r="GXK37" s="2021"/>
      <c r="GXL37" s="2021"/>
      <c r="GXM37" s="2021"/>
      <c r="GXN37" s="2021"/>
      <c r="GXO37" s="2021"/>
      <c r="GXP37" s="2021"/>
      <c r="GXQ37" s="2021"/>
      <c r="GXR37" s="2021"/>
      <c r="GXS37" s="2021"/>
      <c r="GXT37" s="2021"/>
      <c r="GXU37" s="2021"/>
      <c r="GXV37" s="2021"/>
      <c r="GXW37" s="2021"/>
      <c r="GXX37" s="2021"/>
      <c r="GXY37" s="2021"/>
      <c r="GXZ37" s="2021"/>
      <c r="GYA37" s="2021"/>
      <c r="GYB37" s="2021"/>
      <c r="GYC37" s="2021"/>
      <c r="GYD37" s="2021"/>
      <c r="GYE37" s="2021"/>
      <c r="GYF37" s="2021"/>
      <c r="GYG37" s="2021"/>
      <c r="GYH37" s="2021"/>
      <c r="GYI37" s="2021"/>
      <c r="GYJ37" s="2021"/>
      <c r="GYK37" s="2021"/>
      <c r="GYL37" s="2021"/>
      <c r="GYM37" s="2021"/>
      <c r="GYN37" s="2021"/>
      <c r="GYO37" s="2021"/>
      <c r="GYP37" s="2021"/>
      <c r="GYQ37" s="2021"/>
      <c r="GYR37" s="2021"/>
      <c r="GYS37" s="2021"/>
      <c r="GYT37" s="2021"/>
      <c r="GYU37" s="2021"/>
      <c r="GYV37" s="2021"/>
      <c r="GYW37" s="2021"/>
      <c r="GYX37" s="2021"/>
      <c r="GYY37" s="2021"/>
      <c r="GYZ37" s="2021"/>
      <c r="GZA37" s="2021"/>
      <c r="GZB37" s="2021"/>
      <c r="GZC37" s="2021"/>
      <c r="GZD37" s="2021"/>
      <c r="GZE37" s="2021"/>
      <c r="GZF37" s="2021"/>
      <c r="GZG37" s="2021"/>
      <c r="GZH37" s="2021"/>
      <c r="GZI37" s="2021"/>
      <c r="GZJ37" s="2021"/>
      <c r="GZK37" s="2021"/>
      <c r="GZL37" s="2021"/>
      <c r="GZM37" s="2021"/>
      <c r="GZN37" s="2021"/>
      <c r="GZO37" s="2021"/>
      <c r="GZP37" s="2021"/>
      <c r="GZQ37" s="2021"/>
      <c r="GZR37" s="2021"/>
      <c r="GZS37" s="2021"/>
      <c r="GZT37" s="2021"/>
      <c r="GZU37" s="2021"/>
      <c r="GZV37" s="2021"/>
      <c r="GZW37" s="2021"/>
      <c r="GZX37" s="2021"/>
      <c r="GZY37" s="2021"/>
      <c r="GZZ37" s="2021"/>
      <c r="HAA37" s="2021"/>
      <c r="HAB37" s="2021"/>
      <c r="HAC37" s="2021"/>
      <c r="HAD37" s="2021"/>
      <c r="HAE37" s="2021"/>
      <c r="HAF37" s="2021"/>
      <c r="HAG37" s="2021"/>
      <c r="HAH37" s="2021"/>
      <c r="HAI37" s="2021"/>
      <c r="HAJ37" s="2021"/>
      <c r="HAK37" s="2021"/>
      <c r="HAL37" s="2021"/>
      <c r="HAM37" s="2021"/>
      <c r="HAN37" s="2021"/>
      <c r="HAO37" s="2021"/>
      <c r="HAP37" s="2021"/>
      <c r="HAQ37" s="2021"/>
      <c r="HAR37" s="2021"/>
      <c r="HAS37" s="2021"/>
      <c r="HAT37" s="2021"/>
      <c r="HAU37" s="2021"/>
      <c r="HAV37" s="2021"/>
      <c r="HAW37" s="2021"/>
      <c r="HAX37" s="2021"/>
      <c r="HAY37" s="2021"/>
      <c r="HAZ37" s="2021"/>
      <c r="HBA37" s="2021"/>
      <c r="HBB37" s="2021"/>
      <c r="HBC37" s="2021"/>
      <c r="HBD37" s="2021"/>
      <c r="HBE37" s="2021"/>
      <c r="HBF37" s="2021"/>
      <c r="HBG37" s="2021"/>
      <c r="HBH37" s="2021"/>
      <c r="HBI37" s="2021"/>
      <c r="HBJ37" s="2021"/>
      <c r="HBK37" s="2021"/>
      <c r="HBL37" s="2021"/>
      <c r="HBM37" s="2021"/>
      <c r="HBN37" s="2021"/>
      <c r="HBO37" s="2021"/>
      <c r="HBP37" s="2021"/>
      <c r="HBQ37" s="2021"/>
      <c r="HBR37" s="2021"/>
      <c r="HBS37" s="2021"/>
      <c r="HBT37" s="2021"/>
      <c r="HBU37" s="2021"/>
      <c r="HBV37" s="2021"/>
      <c r="HBW37" s="2021"/>
      <c r="HBX37" s="2021"/>
      <c r="HBY37" s="2021"/>
      <c r="HBZ37" s="2021"/>
      <c r="HCA37" s="2021"/>
      <c r="HCB37" s="2021"/>
      <c r="HCC37" s="2021"/>
      <c r="HCD37" s="2021"/>
      <c r="HCE37" s="2021"/>
      <c r="HCF37" s="2021"/>
      <c r="HCG37" s="2021"/>
      <c r="HCH37" s="2021"/>
      <c r="HCI37" s="2021"/>
      <c r="HCJ37" s="2021"/>
      <c r="HCK37" s="2021"/>
      <c r="HCL37" s="2021"/>
      <c r="HCM37" s="2021"/>
      <c r="HCN37" s="2021"/>
      <c r="HCO37" s="2021"/>
      <c r="HCP37" s="2021"/>
      <c r="HCQ37" s="2021"/>
      <c r="HCR37" s="2021"/>
      <c r="HCS37" s="2021"/>
      <c r="HCT37" s="2021"/>
      <c r="HCU37" s="2021"/>
      <c r="HCV37" s="2021"/>
      <c r="HCW37" s="2021"/>
      <c r="HCX37" s="2021"/>
      <c r="HCY37" s="2021"/>
      <c r="HCZ37" s="2021"/>
      <c r="HDA37" s="2021"/>
      <c r="HDB37" s="2021"/>
      <c r="HDC37" s="2021"/>
      <c r="HDD37" s="2021"/>
      <c r="HDE37" s="2021"/>
      <c r="HDF37" s="2021"/>
      <c r="HDG37" s="2021"/>
      <c r="HDH37" s="2021"/>
      <c r="HDI37" s="2021"/>
      <c r="HDJ37" s="2021"/>
      <c r="HDK37" s="2021"/>
      <c r="HDL37" s="2021"/>
      <c r="HDM37" s="2021"/>
      <c r="HDN37" s="2021"/>
      <c r="HDO37" s="2021"/>
      <c r="HDP37" s="2021"/>
      <c r="HDQ37" s="2021"/>
      <c r="HDR37" s="2021"/>
      <c r="HDS37" s="2021"/>
      <c r="HDT37" s="2021"/>
      <c r="HDU37" s="2021"/>
      <c r="HDV37" s="2021"/>
      <c r="HDW37" s="2021"/>
      <c r="HDX37" s="2021"/>
      <c r="HDY37" s="2021"/>
      <c r="HDZ37" s="2021"/>
      <c r="HEA37" s="2021"/>
      <c r="HEB37" s="2021"/>
      <c r="HEC37" s="2021"/>
      <c r="HED37" s="2021"/>
      <c r="HEE37" s="2021"/>
      <c r="HEF37" s="2021"/>
      <c r="HEG37" s="2021"/>
      <c r="HEH37" s="2021"/>
      <c r="HEI37" s="2021"/>
      <c r="HEJ37" s="2021"/>
      <c r="HEK37" s="2021"/>
      <c r="HEL37" s="2021"/>
      <c r="HEM37" s="2021"/>
      <c r="HEN37" s="2021"/>
      <c r="HEO37" s="2021"/>
      <c r="HEP37" s="2021"/>
      <c r="HEQ37" s="2021"/>
      <c r="HER37" s="2021"/>
      <c r="HES37" s="2021"/>
      <c r="HET37" s="2021"/>
      <c r="HEU37" s="2021"/>
      <c r="HEV37" s="2021"/>
      <c r="HEW37" s="2021"/>
      <c r="HEX37" s="2021"/>
      <c r="HEY37" s="2021"/>
      <c r="HEZ37" s="2021"/>
      <c r="HFA37" s="2021"/>
      <c r="HFB37" s="2021"/>
      <c r="HFC37" s="2021"/>
      <c r="HFD37" s="2021"/>
      <c r="HFE37" s="2021"/>
      <c r="HFF37" s="2021"/>
      <c r="HFG37" s="2021"/>
      <c r="HFH37" s="2021"/>
      <c r="HFI37" s="2021"/>
      <c r="HFJ37" s="2021"/>
      <c r="HFK37" s="2021"/>
      <c r="HFL37" s="2021"/>
      <c r="HFM37" s="2021"/>
      <c r="HFN37" s="2021"/>
      <c r="HFO37" s="2021"/>
      <c r="HFP37" s="2021"/>
      <c r="HFQ37" s="2021"/>
      <c r="HFR37" s="2021"/>
      <c r="HFS37" s="2021"/>
      <c r="HFT37" s="2021"/>
      <c r="HFU37" s="2021"/>
      <c r="HFV37" s="2021"/>
      <c r="HFW37" s="2021"/>
      <c r="HFX37" s="2021"/>
      <c r="HFY37" s="2021"/>
      <c r="HFZ37" s="2021"/>
      <c r="HGA37" s="2021"/>
      <c r="HGB37" s="2021"/>
      <c r="HGC37" s="2021"/>
      <c r="HGD37" s="2021"/>
      <c r="HGE37" s="2021"/>
      <c r="HGF37" s="2021"/>
      <c r="HGG37" s="2021"/>
      <c r="HGH37" s="2021"/>
      <c r="HGI37" s="2021"/>
      <c r="HGJ37" s="2021"/>
      <c r="HGK37" s="2021"/>
      <c r="HGL37" s="2021"/>
      <c r="HGM37" s="2021"/>
      <c r="HGN37" s="2021"/>
      <c r="HGO37" s="2021"/>
      <c r="HGP37" s="2021"/>
      <c r="HGQ37" s="2021"/>
      <c r="HGR37" s="2021"/>
      <c r="HGS37" s="2021"/>
      <c r="HGT37" s="2021"/>
      <c r="HGU37" s="2021"/>
      <c r="HGV37" s="2021"/>
      <c r="HGW37" s="2021"/>
      <c r="HGX37" s="2021"/>
      <c r="HGY37" s="2021"/>
      <c r="HGZ37" s="2021"/>
      <c r="HHA37" s="2021"/>
      <c r="HHB37" s="2021"/>
      <c r="HHC37" s="2021"/>
      <c r="HHD37" s="2021"/>
      <c r="HHE37" s="2021"/>
      <c r="HHF37" s="2021"/>
      <c r="HHG37" s="2021"/>
      <c r="HHH37" s="2021"/>
      <c r="HHI37" s="2021"/>
      <c r="HHJ37" s="2021"/>
      <c r="HHK37" s="2021"/>
      <c r="HHL37" s="2021"/>
      <c r="HHM37" s="2021"/>
      <c r="HHN37" s="2021"/>
      <c r="HHO37" s="2021"/>
      <c r="HHP37" s="2021"/>
      <c r="HHQ37" s="2021"/>
      <c r="HHR37" s="2021"/>
      <c r="HHS37" s="2021"/>
      <c r="HHT37" s="2021"/>
      <c r="HHU37" s="2021"/>
      <c r="HHV37" s="2021"/>
      <c r="HHW37" s="2021"/>
      <c r="HHX37" s="2021"/>
      <c r="HHY37" s="2021"/>
      <c r="HHZ37" s="2021"/>
      <c r="HIA37" s="2021"/>
      <c r="HIB37" s="2021"/>
      <c r="HIC37" s="2021"/>
      <c r="HID37" s="2021"/>
      <c r="HIE37" s="2021"/>
      <c r="HIF37" s="2021"/>
      <c r="HIG37" s="2021"/>
      <c r="HIH37" s="2021"/>
      <c r="HII37" s="2021"/>
      <c r="HIJ37" s="2021"/>
      <c r="HIK37" s="2021"/>
      <c r="HIL37" s="2021"/>
      <c r="HIM37" s="2021"/>
      <c r="HIN37" s="2021"/>
      <c r="HIO37" s="2021"/>
      <c r="HIP37" s="2021"/>
      <c r="HIQ37" s="2021"/>
      <c r="HIR37" s="2021"/>
      <c r="HIS37" s="2021"/>
      <c r="HIT37" s="2021"/>
      <c r="HIU37" s="2021"/>
      <c r="HIV37" s="2021"/>
      <c r="HIW37" s="2021"/>
      <c r="HIX37" s="2021"/>
      <c r="HIY37" s="2021"/>
      <c r="HIZ37" s="2021"/>
      <c r="HJA37" s="2021"/>
      <c r="HJB37" s="2021"/>
      <c r="HJC37" s="2021"/>
      <c r="HJD37" s="2021"/>
      <c r="HJE37" s="2021"/>
      <c r="HJF37" s="2021"/>
      <c r="HJG37" s="2021"/>
      <c r="HJH37" s="2021"/>
      <c r="HJI37" s="2021"/>
      <c r="HJJ37" s="2021"/>
      <c r="HJK37" s="2021"/>
      <c r="HJL37" s="2021"/>
      <c r="HJM37" s="2021"/>
      <c r="HJN37" s="2021"/>
      <c r="HJO37" s="2021"/>
      <c r="HJP37" s="2021"/>
      <c r="HJQ37" s="2021"/>
      <c r="HJR37" s="2021"/>
      <c r="HJS37" s="2021"/>
      <c r="HJT37" s="2021"/>
      <c r="HJU37" s="2021"/>
      <c r="HJV37" s="2021"/>
      <c r="HJW37" s="2021"/>
      <c r="HJX37" s="2021"/>
      <c r="HJY37" s="2021"/>
      <c r="HJZ37" s="2021"/>
      <c r="HKA37" s="2021"/>
      <c r="HKB37" s="2021"/>
      <c r="HKC37" s="2021"/>
      <c r="HKD37" s="2021"/>
      <c r="HKE37" s="2021"/>
      <c r="HKF37" s="2021"/>
      <c r="HKG37" s="2021"/>
      <c r="HKH37" s="2021"/>
      <c r="HKI37" s="2021"/>
      <c r="HKJ37" s="2021"/>
      <c r="HKK37" s="2021"/>
      <c r="HKL37" s="2021"/>
      <c r="HKM37" s="2021"/>
      <c r="HKN37" s="2021"/>
      <c r="HKO37" s="2021"/>
      <c r="HKP37" s="2021"/>
      <c r="HKQ37" s="2021"/>
      <c r="HKR37" s="2021"/>
      <c r="HKS37" s="2021"/>
      <c r="HKT37" s="2021"/>
      <c r="HKU37" s="2021"/>
      <c r="HKV37" s="2021"/>
      <c r="HKW37" s="2021"/>
      <c r="HKX37" s="2021"/>
      <c r="HKY37" s="2021"/>
      <c r="HKZ37" s="2021"/>
      <c r="HLA37" s="2021"/>
      <c r="HLB37" s="2021"/>
      <c r="HLC37" s="2021"/>
      <c r="HLD37" s="2021"/>
      <c r="HLE37" s="2021"/>
      <c r="HLF37" s="2021"/>
      <c r="HLG37" s="2021"/>
      <c r="HLH37" s="2021"/>
      <c r="HLI37" s="2021"/>
      <c r="HLJ37" s="2021"/>
      <c r="HLK37" s="2021"/>
      <c r="HLL37" s="2021"/>
      <c r="HLM37" s="2021"/>
      <c r="HLN37" s="2021"/>
      <c r="HLO37" s="2021"/>
      <c r="HLP37" s="2021"/>
      <c r="HLQ37" s="2021"/>
      <c r="HLR37" s="2021"/>
      <c r="HLS37" s="2021"/>
      <c r="HLT37" s="2021"/>
      <c r="HLU37" s="2021"/>
      <c r="HLV37" s="2021"/>
      <c r="HLW37" s="2021"/>
      <c r="HLX37" s="2021"/>
      <c r="HLY37" s="2021"/>
      <c r="HLZ37" s="2021"/>
      <c r="HMA37" s="2021"/>
      <c r="HMB37" s="2021"/>
      <c r="HMC37" s="2021"/>
      <c r="HMD37" s="2021"/>
      <c r="HME37" s="2021"/>
      <c r="HMF37" s="2021"/>
      <c r="HMG37" s="2021"/>
      <c r="HMH37" s="2021"/>
      <c r="HMI37" s="2021"/>
      <c r="HMJ37" s="2021"/>
      <c r="HMK37" s="2021"/>
      <c r="HML37" s="2021"/>
      <c r="HMM37" s="2021"/>
      <c r="HMN37" s="2021"/>
      <c r="HMO37" s="2021"/>
      <c r="HMP37" s="2021"/>
      <c r="HMQ37" s="2021"/>
      <c r="HMR37" s="2021"/>
      <c r="HMS37" s="2021"/>
      <c r="HMT37" s="2021"/>
      <c r="HMU37" s="2021"/>
      <c r="HMV37" s="2021"/>
      <c r="HMW37" s="2021"/>
      <c r="HMX37" s="2021"/>
      <c r="HMY37" s="2021"/>
      <c r="HMZ37" s="2021"/>
      <c r="HNA37" s="2021"/>
      <c r="HNB37" s="2021"/>
      <c r="HNC37" s="2021"/>
      <c r="HND37" s="2021"/>
      <c r="HNE37" s="2021"/>
      <c r="HNF37" s="2021"/>
      <c r="HNG37" s="2021"/>
      <c r="HNH37" s="2021"/>
      <c r="HNI37" s="2021"/>
      <c r="HNJ37" s="2021"/>
      <c r="HNK37" s="2021"/>
      <c r="HNL37" s="2021"/>
      <c r="HNM37" s="2021"/>
      <c r="HNN37" s="2021"/>
      <c r="HNO37" s="2021"/>
      <c r="HNP37" s="2021"/>
      <c r="HNQ37" s="2021"/>
      <c r="HNR37" s="2021"/>
      <c r="HNS37" s="2021"/>
      <c r="HNT37" s="2021"/>
      <c r="HNU37" s="2021"/>
      <c r="HNV37" s="2021"/>
      <c r="HNW37" s="2021"/>
      <c r="HNX37" s="2021"/>
      <c r="HNY37" s="2021"/>
      <c r="HNZ37" s="2021"/>
      <c r="HOA37" s="2021"/>
      <c r="HOB37" s="2021"/>
      <c r="HOC37" s="2021"/>
      <c r="HOD37" s="2021"/>
      <c r="HOE37" s="2021"/>
      <c r="HOF37" s="2021"/>
      <c r="HOG37" s="2021"/>
      <c r="HOH37" s="2021"/>
      <c r="HOI37" s="2021"/>
      <c r="HOJ37" s="2021"/>
      <c r="HOK37" s="2021"/>
      <c r="HOL37" s="2021"/>
      <c r="HOM37" s="2021"/>
      <c r="HON37" s="2021"/>
      <c r="HOO37" s="2021"/>
      <c r="HOP37" s="2021"/>
      <c r="HOQ37" s="2021"/>
      <c r="HOR37" s="2021"/>
      <c r="HOS37" s="2021"/>
      <c r="HOT37" s="2021"/>
      <c r="HOU37" s="2021"/>
      <c r="HOV37" s="2021"/>
      <c r="HOW37" s="2021"/>
      <c r="HOX37" s="2021"/>
      <c r="HOY37" s="2021"/>
      <c r="HOZ37" s="2021"/>
      <c r="HPA37" s="2021"/>
      <c r="HPB37" s="2021"/>
      <c r="HPC37" s="2021"/>
      <c r="HPD37" s="2021"/>
      <c r="HPE37" s="2021"/>
      <c r="HPF37" s="2021"/>
      <c r="HPG37" s="2021"/>
      <c r="HPH37" s="2021"/>
      <c r="HPI37" s="2021"/>
      <c r="HPJ37" s="2021"/>
      <c r="HPK37" s="2021"/>
      <c r="HPL37" s="2021"/>
      <c r="HPM37" s="2021"/>
      <c r="HPN37" s="2021"/>
      <c r="HPO37" s="2021"/>
      <c r="HPP37" s="2021"/>
      <c r="HPQ37" s="2021"/>
      <c r="HPR37" s="2021"/>
      <c r="HPS37" s="2021"/>
      <c r="HPT37" s="2021"/>
      <c r="HPU37" s="2021"/>
      <c r="HPV37" s="2021"/>
      <c r="HPW37" s="2021"/>
      <c r="HPX37" s="2021"/>
      <c r="HPY37" s="2021"/>
      <c r="HPZ37" s="2021"/>
      <c r="HQA37" s="2021"/>
      <c r="HQB37" s="2021"/>
      <c r="HQC37" s="2021"/>
      <c r="HQD37" s="2021"/>
      <c r="HQE37" s="2021"/>
      <c r="HQF37" s="2021"/>
      <c r="HQG37" s="2021"/>
      <c r="HQH37" s="2021"/>
      <c r="HQI37" s="2021"/>
      <c r="HQJ37" s="2021"/>
      <c r="HQK37" s="2021"/>
      <c r="HQL37" s="2021"/>
      <c r="HQM37" s="2021"/>
      <c r="HQN37" s="2021"/>
      <c r="HQO37" s="2021"/>
      <c r="HQP37" s="2021"/>
      <c r="HQQ37" s="2021"/>
      <c r="HQR37" s="2021"/>
      <c r="HQS37" s="2021"/>
      <c r="HQT37" s="2021"/>
      <c r="HQU37" s="2021"/>
      <c r="HQV37" s="2021"/>
      <c r="HQW37" s="2021"/>
      <c r="HQX37" s="2021"/>
      <c r="HQY37" s="2021"/>
      <c r="HQZ37" s="2021"/>
      <c r="HRA37" s="2021"/>
      <c r="HRB37" s="2021"/>
      <c r="HRC37" s="2021"/>
      <c r="HRD37" s="2021"/>
      <c r="HRE37" s="2021"/>
      <c r="HRF37" s="2021"/>
      <c r="HRG37" s="2021"/>
      <c r="HRH37" s="2021"/>
      <c r="HRI37" s="2021"/>
      <c r="HRJ37" s="2021"/>
      <c r="HRK37" s="2021"/>
      <c r="HRL37" s="2021"/>
      <c r="HRM37" s="2021"/>
      <c r="HRN37" s="2021"/>
      <c r="HRO37" s="2021"/>
      <c r="HRP37" s="2021"/>
      <c r="HRQ37" s="2021"/>
      <c r="HRR37" s="2021"/>
      <c r="HRS37" s="2021"/>
      <c r="HRT37" s="2021"/>
      <c r="HRU37" s="2021"/>
      <c r="HRV37" s="2021"/>
      <c r="HRW37" s="2021"/>
      <c r="HRX37" s="2021"/>
      <c r="HRY37" s="2021"/>
      <c r="HRZ37" s="2021"/>
      <c r="HSA37" s="2021"/>
      <c r="HSB37" s="2021"/>
      <c r="HSC37" s="2021"/>
      <c r="HSD37" s="2021"/>
      <c r="HSE37" s="2021"/>
      <c r="HSF37" s="2021"/>
      <c r="HSG37" s="2021"/>
      <c r="HSH37" s="2021"/>
      <c r="HSI37" s="2021"/>
      <c r="HSJ37" s="2021"/>
      <c r="HSK37" s="2021"/>
      <c r="HSL37" s="2021"/>
      <c r="HSM37" s="2021"/>
      <c r="HSN37" s="2021"/>
      <c r="HSO37" s="2021"/>
      <c r="HSP37" s="2021"/>
      <c r="HSQ37" s="2021"/>
      <c r="HSR37" s="2021"/>
      <c r="HSS37" s="2021"/>
      <c r="HST37" s="2021"/>
      <c r="HSU37" s="2021"/>
      <c r="HSV37" s="2021"/>
      <c r="HSW37" s="2021"/>
      <c r="HSX37" s="2021"/>
      <c r="HSY37" s="2021"/>
      <c r="HSZ37" s="2021"/>
      <c r="HTA37" s="2021"/>
      <c r="HTB37" s="2021"/>
      <c r="HTC37" s="2021"/>
      <c r="HTD37" s="2021"/>
      <c r="HTE37" s="2021"/>
      <c r="HTF37" s="2021"/>
      <c r="HTG37" s="2021"/>
      <c r="HTH37" s="2021"/>
      <c r="HTI37" s="2021"/>
      <c r="HTJ37" s="2021"/>
      <c r="HTK37" s="2021"/>
      <c r="HTL37" s="2021"/>
      <c r="HTM37" s="2021"/>
      <c r="HTN37" s="2021"/>
      <c r="HTO37" s="2021"/>
      <c r="HTP37" s="2021"/>
      <c r="HTQ37" s="2021"/>
      <c r="HTR37" s="2021"/>
      <c r="HTS37" s="2021"/>
      <c r="HTT37" s="2021"/>
      <c r="HTU37" s="2021"/>
      <c r="HTV37" s="2021"/>
      <c r="HTW37" s="2021"/>
      <c r="HTX37" s="2021"/>
      <c r="HTY37" s="2021"/>
      <c r="HTZ37" s="2021"/>
      <c r="HUA37" s="2021"/>
      <c r="HUB37" s="2021"/>
      <c r="HUC37" s="2021"/>
      <c r="HUD37" s="2021"/>
      <c r="HUE37" s="2021"/>
      <c r="HUF37" s="2021"/>
      <c r="HUG37" s="2021"/>
      <c r="HUH37" s="2021"/>
      <c r="HUI37" s="2021"/>
      <c r="HUJ37" s="2021"/>
      <c r="HUK37" s="2021"/>
      <c r="HUL37" s="2021"/>
      <c r="HUM37" s="2021"/>
      <c r="HUN37" s="2021"/>
      <c r="HUO37" s="2021"/>
      <c r="HUP37" s="2021"/>
      <c r="HUQ37" s="2021"/>
      <c r="HUR37" s="2021"/>
      <c r="HUS37" s="2021"/>
      <c r="HUT37" s="2021"/>
      <c r="HUU37" s="2021"/>
      <c r="HUV37" s="2021"/>
      <c r="HUW37" s="2021"/>
      <c r="HUX37" s="2021"/>
      <c r="HUY37" s="2021"/>
      <c r="HUZ37" s="2021"/>
      <c r="HVA37" s="2021"/>
      <c r="HVB37" s="2021"/>
      <c r="HVC37" s="2021"/>
      <c r="HVD37" s="2021"/>
      <c r="HVE37" s="2021"/>
      <c r="HVF37" s="2021"/>
      <c r="HVG37" s="2021"/>
      <c r="HVH37" s="2021"/>
      <c r="HVI37" s="2021"/>
      <c r="HVJ37" s="2021"/>
      <c r="HVK37" s="2021"/>
      <c r="HVL37" s="2021"/>
      <c r="HVM37" s="2021"/>
      <c r="HVN37" s="2021"/>
      <c r="HVO37" s="2021"/>
      <c r="HVP37" s="2021"/>
      <c r="HVQ37" s="2021"/>
      <c r="HVR37" s="2021"/>
      <c r="HVS37" s="2021"/>
      <c r="HVT37" s="2021"/>
      <c r="HVU37" s="2021"/>
      <c r="HVV37" s="2021"/>
      <c r="HVW37" s="2021"/>
      <c r="HVX37" s="2021"/>
      <c r="HVY37" s="2021"/>
      <c r="HVZ37" s="2021"/>
      <c r="HWA37" s="2021"/>
      <c r="HWB37" s="2021"/>
      <c r="HWC37" s="2021"/>
      <c r="HWD37" s="2021"/>
      <c r="HWE37" s="2021"/>
      <c r="HWF37" s="2021"/>
      <c r="HWG37" s="2021"/>
      <c r="HWH37" s="2021"/>
      <c r="HWI37" s="2021"/>
      <c r="HWJ37" s="2021"/>
      <c r="HWK37" s="2021"/>
      <c r="HWL37" s="2021"/>
      <c r="HWM37" s="2021"/>
      <c r="HWN37" s="2021"/>
      <c r="HWO37" s="2021"/>
      <c r="HWP37" s="2021"/>
      <c r="HWQ37" s="2021"/>
      <c r="HWR37" s="2021"/>
      <c r="HWS37" s="2021"/>
      <c r="HWT37" s="2021"/>
      <c r="HWU37" s="2021"/>
      <c r="HWV37" s="2021"/>
      <c r="HWW37" s="2021"/>
      <c r="HWX37" s="2021"/>
      <c r="HWY37" s="2021"/>
      <c r="HWZ37" s="2021"/>
      <c r="HXA37" s="2021"/>
      <c r="HXB37" s="2021"/>
      <c r="HXC37" s="2021"/>
      <c r="HXD37" s="2021"/>
      <c r="HXE37" s="2021"/>
      <c r="HXF37" s="2021"/>
      <c r="HXG37" s="2021"/>
      <c r="HXH37" s="2021"/>
      <c r="HXI37" s="2021"/>
      <c r="HXJ37" s="2021"/>
      <c r="HXK37" s="2021"/>
      <c r="HXL37" s="2021"/>
      <c r="HXM37" s="2021"/>
      <c r="HXN37" s="2021"/>
      <c r="HXO37" s="2021"/>
      <c r="HXP37" s="2021"/>
      <c r="HXQ37" s="2021"/>
      <c r="HXR37" s="2021"/>
      <c r="HXS37" s="2021"/>
      <c r="HXT37" s="2021"/>
      <c r="HXU37" s="2021"/>
      <c r="HXV37" s="2021"/>
      <c r="HXW37" s="2021"/>
      <c r="HXX37" s="2021"/>
      <c r="HXY37" s="2021"/>
      <c r="HXZ37" s="2021"/>
      <c r="HYA37" s="2021"/>
      <c r="HYB37" s="2021"/>
      <c r="HYC37" s="2021"/>
      <c r="HYD37" s="2021"/>
      <c r="HYE37" s="2021"/>
      <c r="HYF37" s="2021"/>
      <c r="HYG37" s="2021"/>
      <c r="HYH37" s="2021"/>
      <c r="HYI37" s="2021"/>
      <c r="HYJ37" s="2021"/>
      <c r="HYK37" s="2021"/>
      <c r="HYL37" s="2021"/>
      <c r="HYM37" s="2021"/>
      <c r="HYN37" s="2021"/>
      <c r="HYO37" s="2021"/>
      <c r="HYP37" s="2021"/>
      <c r="HYQ37" s="2021"/>
      <c r="HYR37" s="2021"/>
      <c r="HYS37" s="2021"/>
      <c r="HYT37" s="2021"/>
      <c r="HYU37" s="2021"/>
      <c r="HYV37" s="2021"/>
      <c r="HYW37" s="2021"/>
      <c r="HYX37" s="2021"/>
      <c r="HYY37" s="2021"/>
      <c r="HYZ37" s="2021"/>
      <c r="HZA37" s="2021"/>
      <c r="HZB37" s="2021"/>
      <c r="HZC37" s="2021"/>
      <c r="HZD37" s="2021"/>
      <c r="HZE37" s="2021"/>
      <c r="HZF37" s="2021"/>
      <c r="HZG37" s="2021"/>
      <c r="HZH37" s="2021"/>
      <c r="HZI37" s="2021"/>
      <c r="HZJ37" s="2021"/>
      <c r="HZK37" s="2021"/>
      <c r="HZL37" s="2021"/>
      <c r="HZM37" s="2021"/>
      <c r="HZN37" s="2021"/>
      <c r="HZO37" s="2021"/>
      <c r="HZP37" s="2021"/>
      <c r="HZQ37" s="2021"/>
      <c r="HZR37" s="2021"/>
      <c r="HZS37" s="2021"/>
      <c r="HZT37" s="2021"/>
      <c r="HZU37" s="2021"/>
      <c r="HZV37" s="2021"/>
      <c r="HZW37" s="2021"/>
      <c r="HZX37" s="2021"/>
      <c r="HZY37" s="2021"/>
      <c r="HZZ37" s="2021"/>
      <c r="IAA37" s="2021"/>
      <c r="IAB37" s="2021"/>
      <c r="IAC37" s="2021"/>
      <c r="IAD37" s="2021"/>
      <c r="IAE37" s="2021"/>
      <c r="IAF37" s="2021"/>
      <c r="IAG37" s="2021"/>
      <c r="IAH37" s="2021"/>
      <c r="IAI37" s="2021"/>
      <c r="IAJ37" s="2021"/>
      <c r="IAK37" s="2021"/>
      <c r="IAL37" s="2021"/>
      <c r="IAM37" s="2021"/>
      <c r="IAN37" s="2021"/>
      <c r="IAO37" s="2021"/>
      <c r="IAP37" s="2021"/>
      <c r="IAQ37" s="2021"/>
      <c r="IAR37" s="2021"/>
      <c r="IAS37" s="2021"/>
      <c r="IAT37" s="2021"/>
      <c r="IAU37" s="2021"/>
      <c r="IAV37" s="2021"/>
      <c r="IAW37" s="2021"/>
      <c r="IAX37" s="2021"/>
      <c r="IAY37" s="2021"/>
      <c r="IAZ37" s="2021"/>
      <c r="IBA37" s="2021"/>
      <c r="IBB37" s="2021"/>
      <c r="IBC37" s="2021"/>
      <c r="IBD37" s="2021"/>
      <c r="IBE37" s="2021"/>
      <c r="IBF37" s="2021"/>
      <c r="IBG37" s="2021"/>
      <c r="IBH37" s="2021"/>
      <c r="IBI37" s="2021"/>
      <c r="IBJ37" s="2021"/>
      <c r="IBK37" s="2021"/>
      <c r="IBL37" s="2021"/>
      <c r="IBM37" s="2021"/>
      <c r="IBN37" s="2021"/>
      <c r="IBO37" s="2021"/>
      <c r="IBP37" s="2021"/>
      <c r="IBQ37" s="2021"/>
      <c r="IBR37" s="2021"/>
      <c r="IBS37" s="2021"/>
      <c r="IBT37" s="2021"/>
      <c r="IBU37" s="2021"/>
      <c r="IBV37" s="2021"/>
      <c r="IBW37" s="2021"/>
      <c r="IBX37" s="2021"/>
      <c r="IBY37" s="2021"/>
      <c r="IBZ37" s="2021"/>
      <c r="ICA37" s="2021"/>
      <c r="ICB37" s="2021"/>
      <c r="ICC37" s="2021"/>
      <c r="ICD37" s="2021"/>
      <c r="ICE37" s="2021"/>
      <c r="ICF37" s="2021"/>
      <c r="ICG37" s="2021"/>
      <c r="ICH37" s="2021"/>
      <c r="ICI37" s="2021"/>
      <c r="ICJ37" s="2021"/>
      <c r="ICK37" s="2021"/>
      <c r="ICL37" s="2021"/>
      <c r="ICM37" s="2021"/>
      <c r="ICN37" s="2021"/>
      <c r="ICO37" s="2021"/>
      <c r="ICP37" s="2021"/>
      <c r="ICQ37" s="2021"/>
      <c r="ICR37" s="2021"/>
      <c r="ICS37" s="2021"/>
      <c r="ICT37" s="2021"/>
      <c r="ICU37" s="2021"/>
      <c r="ICV37" s="2021"/>
      <c r="ICW37" s="2021"/>
      <c r="ICX37" s="2021"/>
      <c r="ICY37" s="2021"/>
      <c r="ICZ37" s="2021"/>
      <c r="IDA37" s="2021"/>
      <c r="IDB37" s="2021"/>
      <c r="IDC37" s="2021"/>
      <c r="IDD37" s="2021"/>
      <c r="IDE37" s="2021"/>
      <c r="IDF37" s="2021"/>
      <c r="IDG37" s="2021"/>
      <c r="IDH37" s="2021"/>
      <c r="IDI37" s="2021"/>
      <c r="IDJ37" s="2021"/>
      <c r="IDK37" s="2021"/>
      <c r="IDL37" s="2021"/>
      <c r="IDM37" s="2021"/>
      <c r="IDN37" s="2021"/>
      <c r="IDO37" s="2021"/>
      <c r="IDP37" s="2021"/>
      <c r="IDQ37" s="2021"/>
      <c r="IDR37" s="2021"/>
      <c r="IDS37" s="2021"/>
      <c r="IDT37" s="2021"/>
      <c r="IDU37" s="2021"/>
      <c r="IDV37" s="2021"/>
      <c r="IDW37" s="2021"/>
      <c r="IDX37" s="2021"/>
      <c r="IDY37" s="2021"/>
      <c r="IDZ37" s="2021"/>
      <c r="IEA37" s="2021"/>
      <c r="IEB37" s="2021"/>
      <c r="IEC37" s="2021"/>
      <c r="IED37" s="2021"/>
      <c r="IEE37" s="2021"/>
      <c r="IEF37" s="2021"/>
      <c r="IEG37" s="2021"/>
      <c r="IEH37" s="2021"/>
      <c r="IEI37" s="2021"/>
      <c r="IEJ37" s="2021"/>
      <c r="IEK37" s="2021"/>
      <c r="IEL37" s="2021"/>
      <c r="IEM37" s="2021"/>
      <c r="IEN37" s="2021"/>
      <c r="IEO37" s="2021"/>
      <c r="IEP37" s="2021"/>
      <c r="IEQ37" s="2021"/>
      <c r="IER37" s="2021"/>
      <c r="IES37" s="2021"/>
      <c r="IET37" s="2021"/>
      <c r="IEU37" s="2021"/>
      <c r="IEV37" s="2021"/>
      <c r="IEW37" s="2021"/>
      <c r="IEX37" s="2021"/>
      <c r="IEY37" s="2021"/>
      <c r="IEZ37" s="2021"/>
      <c r="IFA37" s="2021"/>
      <c r="IFB37" s="2021"/>
      <c r="IFC37" s="2021"/>
      <c r="IFD37" s="2021"/>
      <c r="IFE37" s="2021"/>
      <c r="IFF37" s="2021"/>
      <c r="IFG37" s="2021"/>
      <c r="IFH37" s="2021"/>
      <c r="IFI37" s="2021"/>
      <c r="IFJ37" s="2021"/>
      <c r="IFK37" s="2021"/>
      <c r="IFL37" s="2021"/>
      <c r="IFM37" s="2021"/>
      <c r="IFN37" s="2021"/>
      <c r="IFO37" s="2021"/>
      <c r="IFP37" s="2021"/>
      <c r="IFQ37" s="2021"/>
      <c r="IFR37" s="2021"/>
      <c r="IFS37" s="2021"/>
      <c r="IFT37" s="2021"/>
      <c r="IFU37" s="2021"/>
      <c r="IFV37" s="2021"/>
      <c r="IFW37" s="2021"/>
      <c r="IFX37" s="2021"/>
      <c r="IFY37" s="2021"/>
      <c r="IFZ37" s="2021"/>
      <c r="IGA37" s="2021"/>
      <c r="IGB37" s="2021"/>
      <c r="IGC37" s="2021"/>
      <c r="IGD37" s="2021"/>
      <c r="IGE37" s="2021"/>
      <c r="IGF37" s="2021"/>
      <c r="IGG37" s="2021"/>
      <c r="IGH37" s="2021"/>
      <c r="IGI37" s="2021"/>
      <c r="IGJ37" s="2021"/>
      <c r="IGK37" s="2021"/>
      <c r="IGL37" s="2021"/>
      <c r="IGM37" s="2021"/>
      <c r="IGN37" s="2021"/>
      <c r="IGO37" s="2021"/>
      <c r="IGP37" s="2021"/>
      <c r="IGQ37" s="2021"/>
      <c r="IGR37" s="2021"/>
      <c r="IGS37" s="2021"/>
      <c r="IGT37" s="2021"/>
      <c r="IGU37" s="2021"/>
      <c r="IGV37" s="2021"/>
      <c r="IGW37" s="2021"/>
      <c r="IGX37" s="2021"/>
      <c r="IGY37" s="2021"/>
      <c r="IGZ37" s="2021"/>
      <c r="IHA37" s="2021"/>
      <c r="IHB37" s="2021"/>
      <c r="IHC37" s="2021"/>
      <c r="IHD37" s="2021"/>
      <c r="IHE37" s="2021"/>
      <c r="IHF37" s="2021"/>
      <c r="IHG37" s="2021"/>
      <c r="IHH37" s="2021"/>
      <c r="IHI37" s="2021"/>
      <c r="IHJ37" s="2021"/>
      <c r="IHK37" s="2021"/>
      <c r="IHL37" s="2021"/>
      <c r="IHM37" s="2021"/>
      <c r="IHN37" s="2021"/>
      <c r="IHO37" s="2021"/>
      <c r="IHP37" s="2021"/>
      <c r="IHQ37" s="2021"/>
      <c r="IHR37" s="2021"/>
      <c r="IHS37" s="2021"/>
      <c r="IHT37" s="2021"/>
      <c r="IHU37" s="2021"/>
      <c r="IHV37" s="2021"/>
      <c r="IHW37" s="2021"/>
      <c r="IHX37" s="2021"/>
      <c r="IHY37" s="2021"/>
      <c r="IHZ37" s="2021"/>
      <c r="IIA37" s="2021"/>
      <c r="IIB37" s="2021"/>
      <c r="IIC37" s="2021"/>
      <c r="IID37" s="2021"/>
      <c r="IIE37" s="2021"/>
      <c r="IIF37" s="2021"/>
      <c r="IIG37" s="2021"/>
      <c r="IIH37" s="2021"/>
      <c r="III37" s="2021"/>
      <c r="IIJ37" s="2021"/>
      <c r="IIK37" s="2021"/>
      <c r="IIL37" s="2021"/>
      <c r="IIM37" s="2021"/>
      <c r="IIN37" s="2021"/>
      <c r="IIO37" s="2021"/>
      <c r="IIP37" s="2021"/>
      <c r="IIQ37" s="2021"/>
      <c r="IIR37" s="2021"/>
      <c r="IIS37" s="2021"/>
      <c r="IIT37" s="2021"/>
      <c r="IIU37" s="2021"/>
      <c r="IIV37" s="2021"/>
      <c r="IIW37" s="2021"/>
      <c r="IIX37" s="2021"/>
      <c r="IIY37" s="2021"/>
      <c r="IIZ37" s="2021"/>
      <c r="IJA37" s="2021"/>
      <c r="IJB37" s="2021"/>
      <c r="IJC37" s="2021"/>
      <c r="IJD37" s="2021"/>
      <c r="IJE37" s="2021"/>
      <c r="IJF37" s="2021"/>
      <c r="IJG37" s="2021"/>
      <c r="IJH37" s="2021"/>
      <c r="IJI37" s="2021"/>
      <c r="IJJ37" s="2021"/>
      <c r="IJK37" s="2021"/>
      <c r="IJL37" s="2021"/>
      <c r="IJM37" s="2021"/>
      <c r="IJN37" s="2021"/>
      <c r="IJO37" s="2021"/>
      <c r="IJP37" s="2021"/>
      <c r="IJQ37" s="2021"/>
      <c r="IJR37" s="2021"/>
      <c r="IJS37" s="2021"/>
      <c r="IJT37" s="2021"/>
      <c r="IJU37" s="2021"/>
      <c r="IJV37" s="2021"/>
      <c r="IJW37" s="2021"/>
      <c r="IJX37" s="2021"/>
      <c r="IJY37" s="2021"/>
      <c r="IJZ37" s="2021"/>
      <c r="IKA37" s="2021"/>
      <c r="IKB37" s="2021"/>
      <c r="IKC37" s="2021"/>
      <c r="IKD37" s="2021"/>
      <c r="IKE37" s="2021"/>
      <c r="IKF37" s="2021"/>
      <c r="IKG37" s="2021"/>
      <c r="IKH37" s="2021"/>
      <c r="IKI37" s="2021"/>
      <c r="IKJ37" s="2021"/>
      <c r="IKK37" s="2021"/>
      <c r="IKL37" s="2021"/>
      <c r="IKM37" s="2021"/>
      <c r="IKN37" s="2021"/>
      <c r="IKO37" s="2021"/>
      <c r="IKP37" s="2021"/>
      <c r="IKQ37" s="2021"/>
      <c r="IKR37" s="2021"/>
      <c r="IKS37" s="2021"/>
      <c r="IKT37" s="2021"/>
      <c r="IKU37" s="2021"/>
      <c r="IKV37" s="2021"/>
      <c r="IKW37" s="2021"/>
      <c r="IKX37" s="2021"/>
      <c r="IKY37" s="2021"/>
      <c r="IKZ37" s="2021"/>
      <c r="ILA37" s="2021"/>
      <c r="ILB37" s="2021"/>
      <c r="ILC37" s="2021"/>
      <c r="ILD37" s="2021"/>
      <c r="ILE37" s="2021"/>
      <c r="ILF37" s="2021"/>
      <c r="ILG37" s="2021"/>
      <c r="ILH37" s="2021"/>
      <c r="ILI37" s="2021"/>
      <c r="ILJ37" s="2021"/>
      <c r="ILK37" s="2021"/>
      <c r="ILL37" s="2021"/>
      <c r="ILM37" s="2021"/>
      <c r="ILN37" s="2021"/>
      <c r="ILO37" s="2021"/>
      <c r="ILP37" s="2021"/>
      <c r="ILQ37" s="2021"/>
      <c r="ILR37" s="2021"/>
      <c r="ILS37" s="2021"/>
      <c r="ILT37" s="2021"/>
      <c r="ILU37" s="2021"/>
      <c r="ILV37" s="2021"/>
      <c r="ILW37" s="2021"/>
      <c r="ILX37" s="2021"/>
      <c r="ILY37" s="2021"/>
      <c r="ILZ37" s="2021"/>
      <c r="IMA37" s="2021"/>
      <c r="IMB37" s="2021"/>
      <c r="IMC37" s="2021"/>
      <c r="IMD37" s="2021"/>
      <c r="IME37" s="2021"/>
      <c r="IMF37" s="2021"/>
      <c r="IMG37" s="2021"/>
      <c r="IMH37" s="2021"/>
      <c r="IMI37" s="2021"/>
      <c r="IMJ37" s="2021"/>
      <c r="IMK37" s="2021"/>
      <c r="IML37" s="2021"/>
      <c r="IMM37" s="2021"/>
      <c r="IMN37" s="2021"/>
      <c r="IMO37" s="2021"/>
      <c r="IMP37" s="2021"/>
      <c r="IMQ37" s="2021"/>
      <c r="IMR37" s="2021"/>
      <c r="IMS37" s="2021"/>
      <c r="IMT37" s="2021"/>
      <c r="IMU37" s="2021"/>
      <c r="IMV37" s="2021"/>
      <c r="IMW37" s="2021"/>
      <c r="IMX37" s="2021"/>
      <c r="IMY37" s="2021"/>
      <c r="IMZ37" s="2021"/>
      <c r="INA37" s="2021"/>
      <c r="INB37" s="2021"/>
      <c r="INC37" s="2021"/>
      <c r="IND37" s="2021"/>
      <c r="INE37" s="2021"/>
      <c r="INF37" s="2021"/>
      <c r="ING37" s="2021"/>
      <c r="INH37" s="2021"/>
      <c r="INI37" s="2021"/>
      <c r="INJ37" s="2021"/>
      <c r="INK37" s="2021"/>
      <c r="INL37" s="2021"/>
      <c r="INM37" s="2021"/>
      <c r="INN37" s="2021"/>
      <c r="INO37" s="2021"/>
      <c r="INP37" s="2021"/>
      <c r="INQ37" s="2021"/>
      <c r="INR37" s="2021"/>
      <c r="INS37" s="2021"/>
      <c r="INT37" s="2021"/>
      <c r="INU37" s="2021"/>
      <c r="INV37" s="2021"/>
      <c r="INW37" s="2021"/>
      <c r="INX37" s="2021"/>
      <c r="INY37" s="2021"/>
      <c r="INZ37" s="2021"/>
      <c r="IOA37" s="2021"/>
      <c r="IOB37" s="2021"/>
      <c r="IOC37" s="2021"/>
      <c r="IOD37" s="2021"/>
      <c r="IOE37" s="2021"/>
      <c r="IOF37" s="2021"/>
      <c r="IOG37" s="2021"/>
      <c r="IOH37" s="2021"/>
      <c r="IOI37" s="2021"/>
      <c r="IOJ37" s="2021"/>
      <c r="IOK37" s="2021"/>
      <c r="IOL37" s="2021"/>
      <c r="IOM37" s="2021"/>
      <c r="ION37" s="2021"/>
      <c r="IOO37" s="2021"/>
      <c r="IOP37" s="2021"/>
      <c r="IOQ37" s="2021"/>
      <c r="IOR37" s="2021"/>
      <c r="IOS37" s="2021"/>
      <c r="IOT37" s="2021"/>
      <c r="IOU37" s="2021"/>
      <c r="IOV37" s="2021"/>
      <c r="IOW37" s="2021"/>
      <c r="IOX37" s="2021"/>
      <c r="IOY37" s="2021"/>
      <c r="IOZ37" s="2021"/>
      <c r="IPA37" s="2021"/>
      <c r="IPB37" s="2021"/>
      <c r="IPC37" s="2021"/>
      <c r="IPD37" s="2021"/>
      <c r="IPE37" s="2021"/>
      <c r="IPF37" s="2021"/>
      <c r="IPG37" s="2021"/>
      <c r="IPH37" s="2021"/>
      <c r="IPI37" s="2021"/>
      <c r="IPJ37" s="2021"/>
      <c r="IPK37" s="2021"/>
      <c r="IPL37" s="2021"/>
      <c r="IPM37" s="2021"/>
      <c r="IPN37" s="2021"/>
      <c r="IPO37" s="2021"/>
      <c r="IPP37" s="2021"/>
      <c r="IPQ37" s="2021"/>
      <c r="IPR37" s="2021"/>
      <c r="IPS37" s="2021"/>
      <c r="IPT37" s="2021"/>
      <c r="IPU37" s="2021"/>
      <c r="IPV37" s="2021"/>
      <c r="IPW37" s="2021"/>
      <c r="IPX37" s="2021"/>
      <c r="IPY37" s="2021"/>
      <c r="IPZ37" s="2021"/>
      <c r="IQA37" s="2021"/>
      <c r="IQB37" s="2021"/>
      <c r="IQC37" s="2021"/>
      <c r="IQD37" s="2021"/>
      <c r="IQE37" s="2021"/>
      <c r="IQF37" s="2021"/>
      <c r="IQG37" s="2021"/>
      <c r="IQH37" s="2021"/>
      <c r="IQI37" s="2021"/>
      <c r="IQJ37" s="2021"/>
      <c r="IQK37" s="2021"/>
      <c r="IQL37" s="2021"/>
      <c r="IQM37" s="2021"/>
      <c r="IQN37" s="2021"/>
      <c r="IQO37" s="2021"/>
      <c r="IQP37" s="2021"/>
      <c r="IQQ37" s="2021"/>
      <c r="IQR37" s="2021"/>
      <c r="IQS37" s="2021"/>
      <c r="IQT37" s="2021"/>
      <c r="IQU37" s="2021"/>
      <c r="IQV37" s="2021"/>
      <c r="IQW37" s="2021"/>
      <c r="IQX37" s="2021"/>
      <c r="IQY37" s="2021"/>
      <c r="IQZ37" s="2021"/>
      <c r="IRA37" s="2021"/>
      <c r="IRB37" s="2021"/>
      <c r="IRC37" s="2021"/>
      <c r="IRD37" s="2021"/>
      <c r="IRE37" s="2021"/>
      <c r="IRF37" s="2021"/>
      <c r="IRG37" s="2021"/>
      <c r="IRH37" s="2021"/>
      <c r="IRI37" s="2021"/>
      <c r="IRJ37" s="2021"/>
      <c r="IRK37" s="2021"/>
      <c r="IRL37" s="2021"/>
      <c r="IRM37" s="2021"/>
      <c r="IRN37" s="2021"/>
      <c r="IRO37" s="2021"/>
      <c r="IRP37" s="2021"/>
      <c r="IRQ37" s="2021"/>
      <c r="IRR37" s="2021"/>
      <c r="IRS37" s="2021"/>
      <c r="IRT37" s="2021"/>
      <c r="IRU37" s="2021"/>
      <c r="IRV37" s="2021"/>
      <c r="IRW37" s="2021"/>
      <c r="IRX37" s="2021"/>
      <c r="IRY37" s="2021"/>
      <c r="IRZ37" s="2021"/>
      <c r="ISA37" s="2021"/>
      <c r="ISB37" s="2021"/>
      <c r="ISC37" s="2021"/>
      <c r="ISD37" s="2021"/>
      <c r="ISE37" s="2021"/>
      <c r="ISF37" s="2021"/>
      <c r="ISG37" s="2021"/>
      <c r="ISH37" s="2021"/>
      <c r="ISI37" s="2021"/>
      <c r="ISJ37" s="2021"/>
      <c r="ISK37" s="2021"/>
      <c r="ISL37" s="2021"/>
      <c r="ISM37" s="2021"/>
      <c r="ISN37" s="2021"/>
      <c r="ISO37" s="2021"/>
      <c r="ISP37" s="2021"/>
      <c r="ISQ37" s="2021"/>
      <c r="ISR37" s="2021"/>
      <c r="ISS37" s="2021"/>
      <c r="IST37" s="2021"/>
      <c r="ISU37" s="2021"/>
      <c r="ISV37" s="2021"/>
      <c r="ISW37" s="2021"/>
      <c r="ISX37" s="2021"/>
      <c r="ISY37" s="2021"/>
      <c r="ISZ37" s="2021"/>
      <c r="ITA37" s="2021"/>
      <c r="ITB37" s="2021"/>
      <c r="ITC37" s="2021"/>
      <c r="ITD37" s="2021"/>
      <c r="ITE37" s="2021"/>
      <c r="ITF37" s="2021"/>
      <c r="ITG37" s="2021"/>
      <c r="ITH37" s="2021"/>
      <c r="ITI37" s="2021"/>
      <c r="ITJ37" s="2021"/>
      <c r="ITK37" s="2021"/>
      <c r="ITL37" s="2021"/>
      <c r="ITM37" s="2021"/>
      <c r="ITN37" s="2021"/>
      <c r="ITO37" s="2021"/>
      <c r="ITP37" s="2021"/>
      <c r="ITQ37" s="2021"/>
      <c r="ITR37" s="2021"/>
      <c r="ITS37" s="2021"/>
      <c r="ITT37" s="2021"/>
      <c r="ITU37" s="2021"/>
      <c r="ITV37" s="2021"/>
      <c r="ITW37" s="2021"/>
      <c r="ITX37" s="2021"/>
      <c r="ITY37" s="2021"/>
      <c r="ITZ37" s="2021"/>
      <c r="IUA37" s="2021"/>
      <c r="IUB37" s="2021"/>
      <c r="IUC37" s="2021"/>
      <c r="IUD37" s="2021"/>
      <c r="IUE37" s="2021"/>
      <c r="IUF37" s="2021"/>
      <c r="IUG37" s="2021"/>
      <c r="IUH37" s="2021"/>
      <c r="IUI37" s="2021"/>
      <c r="IUJ37" s="2021"/>
      <c r="IUK37" s="2021"/>
      <c r="IUL37" s="2021"/>
      <c r="IUM37" s="2021"/>
      <c r="IUN37" s="2021"/>
      <c r="IUO37" s="2021"/>
      <c r="IUP37" s="2021"/>
      <c r="IUQ37" s="2021"/>
      <c r="IUR37" s="2021"/>
      <c r="IUS37" s="2021"/>
      <c r="IUT37" s="2021"/>
      <c r="IUU37" s="2021"/>
      <c r="IUV37" s="2021"/>
      <c r="IUW37" s="2021"/>
      <c r="IUX37" s="2021"/>
      <c r="IUY37" s="2021"/>
      <c r="IUZ37" s="2021"/>
      <c r="IVA37" s="2021"/>
      <c r="IVB37" s="2021"/>
      <c r="IVC37" s="2021"/>
      <c r="IVD37" s="2021"/>
      <c r="IVE37" s="2021"/>
      <c r="IVF37" s="2021"/>
      <c r="IVG37" s="2021"/>
      <c r="IVH37" s="2021"/>
      <c r="IVI37" s="2021"/>
      <c r="IVJ37" s="2021"/>
      <c r="IVK37" s="2021"/>
      <c r="IVL37" s="2021"/>
      <c r="IVM37" s="2021"/>
      <c r="IVN37" s="2021"/>
      <c r="IVO37" s="2021"/>
      <c r="IVP37" s="2021"/>
      <c r="IVQ37" s="2021"/>
      <c r="IVR37" s="2021"/>
      <c r="IVS37" s="2021"/>
      <c r="IVT37" s="2021"/>
      <c r="IVU37" s="2021"/>
      <c r="IVV37" s="2021"/>
      <c r="IVW37" s="2021"/>
      <c r="IVX37" s="2021"/>
      <c r="IVY37" s="2021"/>
      <c r="IVZ37" s="2021"/>
      <c r="IWA37" s="2021"/>
      <c r="IWB37" s="2021"/>
      <c r="IWC37" s="2021"/>
      <c r="IWD37" s="2021"/>
      <c r="IWE37" s="2021"/>
      <c r="IWF37" s="2021"/>
      <c r="IWG37" s="2021"/>
      <c r="IWH37" s="2021"/>
      <c r="IWI37" s="2021"/>
      <c r="IWJ37" s="2021"/>
      <c r="IWK37" s="2021"/>
      <c r="IWL37" s="2021"/>
      <c r="IWM37" s="2021"/>
      <c r="IWN37" s="2021"/>
      <c r="IWO37" s="2021"/>
      <c r="IWP37" s="2021"/>
      <c r="IWQ37" s="2021"/>
      <c r="IWR37" s="2021"/>
      <c r="IWS37" s="2021"/>
      <c r="IWT37" s="2021"/>
      <c r="IWU37" s="2021"/>
      <c r="IWV37" s="2021"/>
      <c r="IWW37" s="2021"/>
      <c r="IWX37" s="2021"/>
      <c r="IWY37" s="2021"/>
      <c r="IWZ37" s="2021"/>
      <c r="IXA37" s="2021"/>
      <c r="IXB37" s="2021"/>
      <c r="IXC37" s="2021"/>
      <c r="IXD37" s="2021"/>
      <c r="IXE37" s="2021"/>
      <c r="IXF37" s="2021"/>
      <c r="IXG37" s="2021"/>
      <c r="IXH37" s="2021"/>
      <c r="IXI37" s="2021"/>
      <c r="IXJ37" s="2021"/>
      <c r="IXK37" s="2021"/>
      <c r="IXL37" s="2021"/>
      <c r="IXM37" s="2021"/>
      <c r="IXN37" s="2021"/>
      <c r="IXO37" s="2021"/>
      <c r="IXP37" s="2021"/>
      <c r="IXQ37" s="2021"/>
      <c r="IXR37" s="2021"/>
      <c r="IXS37" s="2021"/>
      <c r="IXT37" s="2021"/>
      <c r="IXU37" s="2021"/>
      <c r="IXV37" s="2021"/>
      <c r="IXW37" s="2021"/>
      <c r="IXX37" s="2021"/>
      <c r="IXY37" s="2021"/>
      <c r="IXZ37" s="2021"/>
      <c r="IYA37" s="2021"/>
      <c r="IYB37" s="2021"/>
      <c r="IYC37" s="2021"/>
      <c r="IYD37" s="2021"/>
      <c r="IYE37" s="2021"/>
      <c r="IYF37" s="2021"/>
      <c r="IYG37" s="2021"/>
      <c r="IYH37" s="2021"/>
      <c r="IYI37" s="2021"/>
      <c r="IYJ37" s="2021"/>
      <c r="IYK37" s="2021"/>
      <c r="IYL37" s="2021"/>
      <c r="IYM37" s="2021"/>
      <c r="IYN37" s="2021"/>
      <c r="IYO37" s="2021"/>
      <c r="IYP37" s="2021"/>
      <c r="IYQ37" s="2021"/>
      <c r="IYR37" s="2021"/>
      <c r="IYS37" s="2021"/>
      <c r="IYT37" s="2021"/>
      <c r="IYU37" s="2021"/>
      <c r="IYV37" s="2021"/>
      <c r="IYW37" s="2021"/>
      <c r="IYX37" s="2021"/>
      <c r="IYY37" s="2021"/>
      <c r="IYZ37" s="2021"/>
      <c r="IZA37" s="2021"/>
      <c r="IZB37" s="2021"/>
      <c r="IZC37" s="2021"/>
      <c r="IZD37" s="2021"/>
      <c r="IZE37" s="2021"/>
      <c r="IZF37" s="2021"/>
      <c r="IZG37" s="2021"/>
      <c r="IZH37" s="2021"/>
      <c r="IZI37" s="2021"/>
      <c r="IZJ37" s="2021"/>
      <c r="IZK37" s="2021"/>
      <c r="IZL37" s="2021"/>
      <c r="IZM37" s="2021"/>
      <c r="IZN37" s="2021"/>
      <c r="IZO37" s="2021"/>
      <c r="IZP37" s="2021"/>
      <c r="IZQ37" s="2021"/>
      <c r="IZR37" s="2021"/>
      <c r="IZS37" s="2021"/>
      <c r="IZT37" s="2021"/>
      <c r="IZU37" s="2021"/>
      <c r="IZV37" s="2021"/>
      <c r="IZW37" s="2021"/>
      <c r="IZX37" s="2021"/>
      <c r="IZY37" s="2021"/>
      <c r="IZZ37" s="2021"/>
      <c r="JAA37" s="2021"/>
      <c r="JAB37" s="2021"/>
      <c r="JAC37" s="2021"/>
      <c r="JAD37" s="2021"/>
      <c r="JAE37" s="2021"/>
      <c r="JAF37" s="2021"/>
      <c r="JAG37" s="2021"/>
      <c r="JAH37" s="2021"/>
      <c r="JAI37" s="2021"/>
      <c r="JAJ37" s="2021"/>
      <c r="JAK37" s="2021"/>
      <c r="JAL37" s="2021"/>
      <c r="JAM37" s="2021"/>
      <c r="JAN37" s="2021"/>
      <c r="JAO37" s="2021"/>
      <c r="JAP37" s="2021"/>
      <c r="JAQ37" s="2021"/>
      <c r="JAR37" s="2021"/>
      <c r="JAS37" s="2021"/>
      <c r="JAT37" s="2021"/>
      <c r="JAU37" s="2021"/>
      <c r="JAV37" s="2021"/>
      <c r="JAW37" s="2021"/>
      <c r="JAX37" s="2021"/>
      <c r="JAY37" s="2021"/>
      <c r="JAZ37" s="2021"/>
      <c r="JBA37" s="2021"/>
      <c r="JBB37" s="2021"/>
      <c r="JBC37" s="2021"/>
      <c r="JBD37" s="2021"/>
      <c r="JBE37" s="2021"/>
      <c r="JBF37" s="2021"/>
      <c r="JBG37" s="2021"/>
      <c r="JBH37" s="2021"/>
      <c r="JBI37" s="2021"/>
      <c r="JBJ37" s="2021"/>
      <c r="JBK37" s="2021"/>
      <c r="JBL37" s="2021"/>
      <c r="JBM37" s="2021"/>
      <c r="JBN37" s="2021"/>
      <c r="JBO37" s="2021"/>
      <c r="JBP37" s="2021"/>
      <c r="JBQ37" s="2021"/>
      <c r="JBR37" s="2021"/>
      <c r="JBS37" s="2021"/>
      <c r="JBT37" s="2021"/>
      <c r="JBU37" s="2021"/>
      <c r="JBV37" s="2021"/>
      <c r="JBW37" s="2021"/>
      <c r="JBX37" s="2021"/>
      <c r="JBY37" s="2021"/>
      <c r="JBZ37" s="2021"/>
      <c r="JCA37" s="2021"/>
      <c r="JCB37" s="2021"/>
      <c r="JCC37" s="2021"/>
      <c r="JCD37" s="2021"/>
      <c r="JCE37" s="2021"/>
      <c r="JCF37" s="2021"/>
      <c r="JCG37" s="2021"/>
      <c r="JCH37" s="2021"/>
      <c r="JCI37" s="2021"/>
      <c r="JCJ37" s="2021"/>
      <c r="JCK37" s="2021"/>
      <c r="JCL37" s="2021"/>
      <c r="JCM37" s="2021"/>
      <c r="JCN37" s="2021"/>
      <c r="JCO37" s="2021"/>
      <c r="JCP37" s="2021"/>
      <c r="JCQ37" s="2021"/>
      <c r="JCR37" s="2021"/>
      <c r="JCS37" s="2021"/>
      <c r="JCT37" s="2021"/>
      <c r="JCU37" s="2021"/>
      <c r="JCV37" s="2021"/>
      <c r="JCW37" s="2021"/>
      <c r="JCX37" s="2021"/>
      <c r="JCY37" s="2021"/>
      <c r="JCZ37" s="2021"/>
      <c r="JDA37" s="2021"/>
      <c r="JDB37" s="2021"/>
      <c r="JDC37" s="2021"/>
      <c r="JDD37" s="2021"/>
      <c r="JDE37" s="2021"/>
      <c r="JDF37" s="2021"/>
      <c r="JDG37" s="2021"/>
      <c r="JDH37" s="2021"/>
      <c r="JDI37" s="2021"/>
      <c r="JDJ37" s="2021"/>
      <c r="JDK37" s="2021"/>
      <c r="JDL37" s="2021"/>
      <c r="JDM37" s="2021"/>
      <c r="JDN37" s="2021"/>
      <c r="JDO37" s="2021"/>
      <c r="JDP37" s="2021"/>
      <c r="JDQ37" s="2021"/>
      <c r="JDR37" s="2021"/>
      <c r="JDS37" s="2021"/>
      <c r="JDT37" s="2021"/>
      <c r="JDU37" s="2021"/>
      <c r="JDV37" s="2021"/>
      <c r="JDW37" s="2021"/>
      <c r="JDX37" s="2021"/>
      <c r="JDY37" s="2021"/>
      <c r="JDZ37" s="2021"/>
      <c r="JEA37" s="2021"/>
      <c r="JEB37" s="2021"/>
      <c r="JEC37" s="2021"/>
      <c r="JED37" s="2021"/>
      <c r="JEE37" s="2021"/>
      <c r="JEF37" s="2021"/>
      <c r="JEG37" s="2021"/>
      <c r="JEH37" s="2021"/>
      <c r="JEI37" s="2021"/>
      <c r="JEJ37" s="2021"/>
      <c r="JEK37" s="2021"/>
      <c r="JEL37" s="2021"/>
      <c r="JEM37" s="2021"/>
      <c r="JEN37" s="2021"/>
      <c r="JEO37" s="2021"/>
      <c r="JEP37" s="2021"/>
      <c r="JEQ37" s="2021"/>
      <c r="JER37" s="2021"/>
      <c r="JES37" s="2021"/>
      <c r="JET37" s="2021"/>
      <c r="JEU37" s="2021"/>
      <c r="JEV37" s="2021"/>
      <c r="JEW37" s="2021"/>
      <c r="JEX37" s="2021"/>
      <c r="JEY37" s="2021"/>
      <c r="JEZ37" s="2021"/>
      <c r="JFA37" s="2021"/>
      <c r="JFB37" s="2021"/>
      <c r="JFC37" s="2021"/>
      <c r="JFD37" s="2021"/>
      <c r="JFE37" s="2021"/>
      <c r="JFF37" s="2021"/>
      <c r="JFG37" s="2021"/>
      <c r="JFH37" s="2021"/>
      <c r="JFI37" s="2021"/>
      <c r="JFJ37" s="2021"/>
      <c r="JFK37" s="2021"/>
      <c r="JFL37" s="2021"/>
      <c r="JFM37" s="2021"/>
      <c r="JFN37" s="2021"/>
      <c r="JFO37" s="2021"/>
      <c r="JFP37" s="2021"/>
      <c r="JFQ37" s="2021"/>
      <c r="JFR37" s="2021"/>
      <c r="JFS37" s="2021"/>
      <c r="JFT37" s="2021"/>
      <c r="JFU37" s="2021"/>
      <c r="JFV37" s="2021"/>
      <c r="JFW37" s="2021"/>
      <c r="JFX37" s="2021"/>
      <c r="JFY37" s="2021"/>
      <c r="JFZ37" s="2021"/>
      <c r="JGA37" s="2021"/>
      <c r="JGB37" s="2021"/>
      <c r="JGC37" s="2021"/>
      <c r="JGD37" s="2021"/>
      <c r="JGE37" s="2021"/>
      <c r="JGF37" s="2021"/>
      <c r="JGG37" s="2021"/>
      <c r="JGH37" s="2021"/>
      <c r="JGI37" s="2021"/>
      <c r="JGJ37" s="2021"/>
      <c r="JGK37" s="2021"/>
      <c r="JGL37" s="2021"/>
      <c r="JGM37" s="2021"/>
      <c r="JGN37" s="2021"/>
      <c r="JGO37" s="2021"/>
      <c r="JGP37" s="2021"/>
      <c r="JGQ37" s="2021"/>
      <c r="JGR37" s="2021"/>
      <c r="JGS37" s="2021"/>
      <c r="JGT37" s="2021"/>
      <c r="JGU37" s="2021"/>
      <c r="JGV37" s="2021"/>
      <c r="JGW37" s="2021"/>
      <c r="JGX37" s="2021"/>
      <c r="JGY37" s="2021"/>
      <c r="JGZ37" s="2021"/>
      <c r="JHA37" s="2021"/>
      <c r="JHB37" s="2021"/>
      <c r="JHC37" s="2021"/>
      <c r="JHD37" s="2021"/>
      <c r="JHE37" s="2021"/>
      <c r="JHF37" s="2021"/>
      <c r="JHG37" s="2021"/>
      <c r="JHH37" s="2021"/>
      <c r="JHI37" s="2021"/>
      <c r="JHJ37" s="2021"/>
      <c r="JHK37" s="2021"/>
      <c r="JHL37" s="2021"/>
      <c r="JHM37" s="2021"/>
      <c r="JHN37" s="2021"/>
      <c r="JHO37" s="2021"/>
      <c r="JHP37" s="2021"/>
      <c r="JHQ37" s="2021"/>
      <c r="JHR37" s="2021"/>
      <c r="JHS37" s="2021"/>
      <c r="JHT37" s="2021"/>
      <c r="JHU37" s="2021"/>
      <c r="JHV37" s="2021"/>
      <c r="JHW37" s="2021"/>
      <c r="JHX37" s="2021"/>
      <c r="JHY37" s="2021"/>
      <c r="JHZ37" s="2021"/>
      <c r="JIA37" s="2021"/>
      <c r="JIB37" s="2021"/>
      <c r="JIC37" s="2021"/>
      <c r="JID37" s="2021"/>
      <c r="JIE37" s="2021"/>
      <c r="JIF37" s="2021"/>
      <c r="JIG37" s="2021"/>
      <c r="JIH37" s="2021"/>
      <c r="JII37" s="2021"/>
      <c r="JIJ37" s="2021"/>
      <c r="JIK37" s="2021"/>
      <c r="JIL37" s="2021"/>
      <c r="JIM37" s="2021"/>
      <c r="JIN37" s="2021"/>
      <c r="JIO37" s="2021"/>
      <c r="JIP37" s="2021"/>
      <c r="JIQ37" s="2021"/>
      <c r="JIR37" s="2021"/>
      <c r="JIS37" s="2021"/>
      <c r="JIT37" s="2021"/>
      <c r="JIU37" s="2021"/>
      <c r="JIV37" s="2021"/>
      <c r="JIW37" s="2021"/>
      <c r="JIX37" s="2021"/>
      <c r="JIY37" s="2021"/>
      <c r="JIZ37" s="2021"/>
      <c r="JJA37" s="2021"/>
      <c r="JJB37" s="2021"/>
      <c r="JJC37" s="2021"/>
      <c r="JJD37" s="2021"/>
      <c r="JJE37" s="2021"/>
      <c r="JJF37" s="2021"/>
      <c r="JJG37" s="2021"/>
      <c r="JJH37" s="2021"/>
      <c r="JJI37" s="2021"/>
      <c r="JJJ37" s="2021"/>
      <c r="JJK37" s="2021"/>
      <c r="JJL37" s="2021"/>
      <c r="JJM37" s="2021"/>
      <c r="JJN37" s="2021"/>
      <c r="JJO37" s="2021"/>
      <c r="JJP37" s="2021"/>
      <c r="JJQ37" s="2021"/>
      <c r="JJR37" s="2021"/>
      <c r="JJS37" s="2021"/>
      <c r="JJT37" s="2021"/>
      <c r="JJU37" s="2021"/>
      <c r="JJV37" s="2021"/>
      <c r="JJW37" s="2021"/>
      <c r="JJX37" s="2021"/>
      <c r="JJY37" s="2021"/>
      <c r="JJZ37" s="2021"/>
      <c r="JKA37" s="2021"/>
      <c r="JKB37" s="2021"/>
      <c r="JKC37" s="2021"/>
      <c r="JKD37" s="2021"/>
      <c r="JKE37" s="2021"/>
      <c r="JKF37" s="2021"/>
      <c r="JKG37" s="2021"/>
      <c r="JKH37" s="2021"/>
      <c r="JKI37" s="2021"/>
      <c r="JKJ37" s="2021"/>
      <c r="JKK37" s="2021"/>
      <c r="JKL37" s="2021"/>
      <c r="JKM37" s="2021"/>
      <c r="JKN37" s="2021"/>
      <c r="JKO37" s="2021"/>
      <c r="JKP37" s="2021"/>
      <c r="JKQ37" s="2021"/>
      <c r="JKR37" s="2021"/>
      <c r="JKS37" s="2021"/>
      <c r="JKT37" s="2021"/>
      <c r="JKU37" s="2021"/>
      <c r="JKV37" s="2021"/>
      <c r="JKW37" s="2021"/>
      <c r="JKX37" s="2021"/>
      <c r="JKY37" s="2021"/>
      <c r="JKZ37" s="2021"/>
      <c r="JLA37" s="2021"/>
      <c r="JLB37" s="2021"/>
      <c r="JLC37" s="2021"/>
      <c r="JLD37" s="2021"/>
      <c r="JLE37" s="2021"/>
      <c r="JLF37" s="2021"/>
      <c r="JLG37" s="2021"/>
      <c r="JLH37" s="2021"/>
      <c r="JLI37" s="2021"/>
      <c r="JLJ37" s="2021"/>
      <c r="JLK37" s="2021"/>
      <c r="JLL37" s="2021"/>
      <c r="JLM37" s="2021"/>
      <c r="JLN37" s="2021"/>
      <c r="JLO37" s="2021"/>
      <c r="JLP37" s="2021"/>
      <c r="JLQ37" s="2021"/>
      <c r="JLR37" s="2021"/>
      <c r="JLS37" s="2021"/>
      <c r="JLT37" s="2021"/>
      <c r="JLU37" s="2021"/>
      <c r="JLV37" s="2021"/>
      <c r="JLW37" s="2021"/>
      <c r="JLX37" s="2021"/>
      <c r="JLY37" s="2021"/>
      <c r="JLZ37" s="2021"/>
      <c r="JMA37" s="2021"/>
      <c r="JMB37" s="2021"/>
      <c r="JMC37" s="2021"/>
      <c r="JMD37" s="2021"/>
      <c r="JME37" s="2021"/>
      <c r="JMF37" s="2021"/>
      <c r="JMG37" s="2021"/>
      <c r="JMH37" s="2021"/>
      <c r="JMI37" s="2021"/>
      <c r="JMJ37" s="2021"/>
      <c r="JMK37" s="2021"/>
      <c r="JML37" s="2021"/>
      <c r="JMM37" s="2021"/>
      <c r="JMN37" s="2021"/>
      <c r="JMO37" s="2021"/>
      <c r="JMP37" s="2021"/>
      <c r="JMQ37" s="2021"/>
      <c r="JMR37" s="2021"/>
      <c r="JMS37" s="2021"/>
      <c r="JMT37" s="2021"/>
      <c r="JMU37" s="2021"/>
      <c r="JMV37" s="2021"/>
      <c r="JMW37" s="2021"/>
      <c r="JMX37" s="2021"/>
      <c r="JMY37" s="2021"/>
      <c r="JMZ37" s="2021"/>
      <c r="JNA37" s="2021"/>
      <c r="JNB37" s="2021"/>
      <c r="JNC37" s="2021"/>
      <c r="JND37" s="2021"/>
      <c r="JNE37" s="2021"/>
      <c r="JNF37" s="2021"/>
      <c r="JNG37" s="2021"/>
      <c r="JNH37" s="2021"/>
      <c r="JNI37" s="2021"/>
      <c r="JNJ37" s="2021"/>
      <c r="JNK37" s="2021"/>
      <c r="JNL37" s="2021"/>
      <c r="JNM37" s="2021"/>
      <c r="JNN37" s="2021"/>
      <c r="JNO37" s="2021"/>
      <c r="JNP37" s="2021"/>
      <c r="JNQ37" s="2021"/>
      <c r="JNR37" s="2021"/>
      <c r="JNS37" s="2021"/>
      <c r="JNT37" s="2021"/>
      <c r="JNU37" s="2021"/>
      <c r="JNV37" s="2021"/>
      <c r="JNW37" s="2021"/>
      <c r="JNX37" s="2021"/>
      <c r="JNY37" s="2021"/>
      <c r="JNZ37" s="2021"/>
      <c r="JOA37" s="2021"/>
      <c r="JOB37" s="2021"/>
      <c r="JOC37" s="2021"/>
      <c r="JOD37" s="2021"/>
      <c r="JOE37" s="2021"/>
      <c r="JOF37" s="2021"/>
      <c r="JOG37" s="2021"/>
      <c r="JOH37" s="2021"/>
      <c r="JOI37" s="2021"/>
      <c r="JOJ37" s="2021"/>
      <c r="JOK37" s="2021"/>
      <c r="JOL37" s="2021"/>
      <c r="JOM37" s="2021"/>
      <c r="JON37" s="2021"/>
      <c r="JOO37" s="2021"/>
      <c r="JOP37" s="2021"/>
      <c r="JOQ37" s="2021"/>
      <c r="JOR37" s="2021"/>
      <c r="JOS37" s="2021"/>
      <c r="JOT37" s="2021"/>
      <c r="JOU37" s="2021"/>
      <c r="JOV37" s="2021"/>
      <c r="JOW37" s="2021"/>
      <c r="JOX37" s="2021"/>
      <c r="JOY37" s="2021"/>
      <c r="JOZ37" s="2021"/>
      <c r="JPA37" s="2021"/>
      <c r="JPB37" s="2021"/>
      <c r="JPC37" s="2021"/>
      <c r="JPD37" s="2021"/>
      <c r="JPE37" s="2021"/>
      <c r="JPF37" s="2021"/>
      <c r="JPG37" s="2021"/>
      <c r="JPH37" s="2021"/>
      <c r="JPI37" s="2021"/>
      <c r="JPJ37" s="2021"/>
      <c r="JPK37" s="2021"/>
      <c r="JPL37" s="2021"/>
      <c r="JPM37" s="2021"/>
      <c r="JPN37" s="2021"/>
      <c r="JPO37" s="2021"/>
      <c r="JPP37" s="2021"/>
      <c r="JPQ37" s="2021"/>
      <c r="JPR37" s="2021"/>
      <c r="JPS37" s="2021"/>
      <c r="JPT37" s="2021"/>
      <c r="JPU37" s="2021"/>
      <c r="JPV37" s="2021"/>
      <c r="JPW37" s="2021"/>
      <c r="JPX37" s="2021"/>
      <c r="JPY37" s="2021"/>
      <c r="JPZ37" s="2021"/>
      <c r="JQA37" s="2021"/>
      <c r="JQB37" s="2021"/>
      <c r="JQC37" s="2021"/>
      <c r="JQD37" s="2021"/>
      <c r="JQE37" s="2021"/>
      <c r="JQF37" s="2021"/>
      <c r="JQG37" s="2021"/>
      <c r="JQH37" s="2021"/>
      <c r="JQI37" s="2021"/>
      <c r="JQJ37" s="2021"/>
      <c r="JQK37" s="2021"/>
      <c r="JQL37" s="2021"/>
      <c r="JQM37" s="2021"/>
      <c r="JQN37" s="2021"/>
      <c r="JQO37" s="2021"/>
      <c r="JQP37" s="2021"/>
      <c r="JQQ37" s="2021"/>
      <c r="JQR37" s="2021"/>
      <c r="JQS37" s="2021"/>
      <c r="JQT37" s="2021"/>
      <c r="JQU37" s="2021"/>
      <c r="JQV37" s="2021"/>
      <c r="JQW37" s="2021"/>
      <c r="JQX37" s="2021"/>
      <c r="JQY37" s="2021"/>
      <c r="JQZ37" s="2021"/>
      <c r="JRA37" s="2021"/>
      <c r="JRB37" s="2021"/>
      <c r="JRC37" s="2021"/>
      <c r="JRD37" s="2021"/>
      <c r="JRE37" s="2021"/>
      <c r="JRF37" s="2021"/>
      <c r="JRG37" s="2021"/>
      <c r="JRH37" s="2021"/>
      <c r="JRI37" s="2021"/>
      <c r="JRJ37" s="2021"/>
      <c r="JRK37" s="2021"/>
      <c r="JRL37" s="2021"/>
      <c r="JRM37" s="2021"/>
      <c r="JRN37" s="2021"/>
      <c r="JRO37" s="2021"/>
      <c r="JRP37" s="2021"/>
      <c r="JRQ37" s="2021"/>
      <c r="JRR37" s="2021"/>
      <c r="JRS37" s="2021"/>
      <c r="JRT37" s="2021"/>
      <c r="JRU37" s="2021"/>
      <c r="JRV37" s="2021"/>
      <c r="JRW37" s="2021"/>
      <c r="JRX37" s="2021"/>
      <c r="JRY37" s="2021"/>
      <c r="JRZ37" s="2021"/>
      <c r="JSA37" s="2021"/>
      <c r="JSB37" s="2021"/>
      <c r="JSC37" s="2021"/>
      <c r="JSD37" s="2021"/>
      <c r="JSE37" s="2021"/>
      <c r="JSF37" s="2021"/>
      <c r="JSG37" s="2021"/>
      <c r="JSH37" s="2021"/>
      <c r="JSI37" s="2021"/>
      <c r="JSJ37" s="2021"/>
      <c r="JSK37" s="2021"/>
      <c r="JSL37" s="2021"/>
      <c r="JSM37" s="2021"/>
      <c r="JSN37" s="2021"/>
      <c r="JSO37" s="2021"/>
      <c r="JSP37" s="2021"/>
      <c r="JSQ37" s="2021"/>
      <c r="JSR37" s="2021"/>
      <c r="JSS37" s="2021"/>
      <c r="JST37" s="2021"/>
      <c r="JSU37" s="2021"/>
      <c r="JSV37" s="2021"/>
      <c r="JSW37" s="2021"/>
      <c r="JSX37" s="2021"/>
      <c r="JSY37" s="2021"/>
      <c r="JSZ37" s="2021"/>
      <c r="JTA37" s="2021"/>
      <c r="JTB37" s="2021"/>
      <c r="JTC37" s="2021"/>
      <c r="JTD37" s="2021"/>
      <c r="JTE37" s="2021"/>
      <c r="JTF37" s="2021"/>
      <c r="JTG37" s="2021"/>
      <c r="JTH37" s="2021"/>
      <c r="JTI37" s="2021"/>
      <c r="JTJ37" s="2021"/>
      <c r="JTK37" s="2021"/>
      <c r="JTL37" s="2021"/>
      <c r="JTM37" s="2021"/>
      <c r="JTN37" s="2021"/>
      <c r="JTO37" s="2021"/>
      <c r="JTP37" s="2021"/>
      <c r="JTQ37" s="2021"/>
      <c r="JTR37" s="2021"/>
      <c r="JTS37" s="2021"/>
      <c r="JTT37" s="2021"/>
      <c r="JTU37" s="2021"/>
      <c r="JTV37" s="2021"/>
      <c r="JTW37" s="2021"/>
      <c r="JTX37" s="2021"/>
      <c r="JTY37" s="2021"/>
      <c r="JTZ37" s="2021"/>
      <c r="JUA37" s="2021"/>
      <c r="JUB37" s="2021"/>
      <c r="JUC37" s="2021"/>
      <c r="JUD37" s="2021"/>
      <c r="JUE37" s="2021"/>
      <c r="JUF37" s="2021"/>
      <c r="JUG37" s="2021"/>
      <c r="JUH37" s="2021"/>
      <c r="JUI37" s="2021"/>
      <c r="JUJ37" s="2021"/>
      <c r="JUK37" s="2021"/>
      <c r="JUL37" s="2021"/>
      <c r="JUM37" s="2021"/>
      <c r="JUN37" s="2021"/>
      <c r="JUO37" s="2021"/>
      <c r="JUP37" s="2021"/>
      <c r="JUQ37" s="2021"/>
      <c r="JUR37" s="2021"/>
      <c r="JUS37" s="2021"/>
      <c r="JUT37" s="2021"/>
      <c r="JUU37" s="2021"/>
      <c r="JUV37" s="2021"/>
      <c r="JUW37" s="2021"/>
      <c r="JUX37" s="2021"/>
      <c r="JUY37" s="2021"/>
      <c r="JUZ37" s="2021"/>
      <c r="JVA37" s="2021"/>
      <c r="JVB37" s="2021"/>
      <c r="JVC37" s="2021"/>
      <c r="JVD37" s="2021"/>
      <c r="JVE37" s="2021"/>
      <c r="JVF37" s="2021"/>
      <c r="JVG37" s="2021"/>
      <c r="JVH37" s="2021"/>
      <c r="JVI37" s="2021"/>
      <c r="JVJ37" s="2021"/>
      <c r="JVK37" s="2021"/>
      <c r="JVL37" s="2021"/>
      <c r="JVM37" s="2021"/>
      <c r="JVN37" s="2021"/>
      <c r="JVO37" s="2021"/>
      <c r="JVP37" s="2021"/>
      <c r="JVQ37" s="2021"/>
      <c r="JVR37" s="2021"/>
      <c r="JVS37" s="2021"/>
      <c r="JVT37" s="2021"/>
      <c r="JVU37" s="2021"/>
      <c r="JVV37" s="2021"/>
      <c r="JVW37" s="2021"/>
      <c r="JVX37" s="2021"/>
      <c r="JVY37" s="2021"/>
      <c r="JVZ37" s="2021"/>
      <c r="JWA37" s="2021"/>
      <c r="JWB37" s="2021"/>
      <c r="JWC37" s="2021"/>
      <c r="JWD37" s="2021"/>
      <c r="JWE37" s="2021"/>
      <c r="JWF37" s="2021"/>
      <c r="JWG37" s="2021"/>
      <c r="JWH37" s="2021"/>
      <c r="JWI37" s="2021"/>
      <c r="JWJ37" s="2021"/>
      <c r="JWK37" s="2021"/>
      <c r="JWL37" s="2021"/>
      <c r="JWM37" s="2021"/>
      <c r="JWN37" s="2021"/>
      <c r="JWO37" s="2021"/>
      <c r="JWP37" s="2021"/>
      <c r="JWQ37" s="2021"/>
      <c r="JWR37" s="2021"/>
      <c r="JWS37" s="2021"/>
      <c r="JWT37" s="2021"/>
      <c r="JWU37" s="2021"/>
      <c r="JWV37" s="2021"/>
      <c r="JWW37" s="2021"/>
      <c r="JWX37" s="2021"/>
      <c r="JWY37" s="2021"/>
      <c r="JWZ37" s="2021"/>
      <c r="JXA37" s="2021"/>
      <c r="JXB37" s="2021"/>
      <c r="JXC37" s="2021"/>
      <c r="JXD37" s="2021"/>
      <c r="JXE37" s="2021"/>
      <c r="JXF37" s="2021"/>
      <c r="JXG37" s="2021"/>
      <c r="JXH37" s="2021"/>
      <c r="JXI37" s="2021"/>
      <c r="JXJ37" s="2021"/>
      <c r="JXK37" s="2021"/>
      <c r="JXL37" s="2021"/>
      <c r="JXM37" s="2021"/>
      <c r="JXN37" s="2021"/>
      <c r="JXO37" s="2021"/>
      <c r="JXP37" s="2021"/>
      <c r="JXQ37" s="2021"/>
      <c r="JXR37" s="2021"/>
      <c r="JXS37" s="2021"/>
      <c r="JXT37" s="2021"/>
      <c r="JXU37" s="2021"/>
      <c r="JXV37" s="2021"/>
      <c r="JXW37" s="2021"/>
      <c r="JXX37" s="2021"/>
      <c r="JXY37" s="2021"/>
      <c r="JXZ37" s="2021"/>
      <c r="JYA37" s="2021"/>
      <c r="JYB37" s="2021"/>
      <c r="JYC37" s="2021"/>
      <c r="JYD37" s="2021"/>
      <c r="JYE37" s="2021"/>
      <c r="JYF37" s="2021"/>
      <c r="JYG37" s="2021"/>
      <c r="JYH37" s="2021"/>
      <c r="JYI37" s="2021"/>
      <c r="JYJ37" s="2021"/>
      <c r="JYK37" s="2021"/>
      <c r="JYL37" s="2021"/>
      <c r="JYM37" s="2021"/>
      <c r="JYN37" s="2021"/>
      <c r="JYO37" s="2021"/>
      <c r="JYP37" s="2021"/>
      <c r="JYQ37" s="2021"/>
      <c r="JYR37" s="2021"/>
      <c r="JYS37" s="2021"/>
      <c r="JYT37" s="2021"/>
      <c r="JYU37" s="2021"/>
      <c r="JYV37" s="2021"/>
      <c r="JYW37" s="2021"/>
      <c r="JYX37" s="2021"/>
      <c r="JYY37" s="2021"/>
      <c r="JYZ37" s="2021"/>
      <c r="JZA37" s="2021"/>
      <c r="JZB37" s="2021"/>
      <c r="JZC37" s="2021"/>
      <c r="JZD37" s="2021"/>
      <c r="JZE37" s="2021"/>
      <c r="JZF37" s="2021"/>
      <c r="JZG37" s="2021"/>
      <c r="JZH37" s="2021"/>
      <c r="JZI37" s="2021"/>
      <c r="JZJ37" s="2021"/>
      <c r="JZK37" s="2021"/>
      <c r="JZL37" s="2021"/>
      <c r="JZM37" s="2021"/>
      <c r="JZN37" s="2021"/>
      <c r="JZO37" s="2021"/>
      <c r="JZP37" s="2021"/>
      <c r="JZQ37" s="2021"/>
      <c r="JZR37" s="2021"/>
      <c r="JZS37" s="2021"/>
      <c r="JZT37" s="2021"/>
      <c r="JZU37" s="2021"/>
      <c r="JZV37" s="2021"/>
      <c r="JZW37" s="2021"/>
      <c r="JZX37" s="2021"/>
      <c r="JZY37" s="2021"/>
      <c r="JZZ37" s="2021"/>
      <c r="KAA37" s="2021"/>
      <c r="KAB37" s="2021"/>
      <c r="KAC37" s="2021"/>
      <c r="KAD37" s="2021"/>
      <c r="KAE37" s="2021"/>
      <c r="KAF37" s="2021"/>
      <c r="KAG37" s="2021"/>
      <c r="KAH37" s="2021"/>
      <c r="KAI37" s="2021"/>
      <c r="KAJ37" s="2021"/>
      <c r="KAK37" s="2021"/>
      <c r="KAL37" s="2021"/>
      <c r="KAM37" s="2021"/>
      <c r="KAN37" s="2021"/>
      <c r="KAO37" s="2021"/>
      <c r="KAP37" s="2021"/>
      <c r="KAQ37" s="2021"/>
      <c r="KAR37" s="2021"/>
      <c r="KAS37" s="2021"/>
      <c r="KAT37" s="2021"/>
      <c r="KAU37" s="2021"/>
      <c r="KAV37" s="2021"/>
      <c r="KAW37" s="2021"/>
      <c r="KAX37" s="2021"/>
      <c r="KAY37" s="2021"/>
      <c r="KAZ37" s="2021"/>
      <c r="KBA37" s="2021"/>
      <c r="KBB37" s="2021"/>
      <c r="KBC37" s="2021"/>
      <c r="KBD37" s="2021"/>
      <c r="KBE37" s="2021"/>
      <c r="KBF37" s="2021"/>
      <c r="KBG37" s="2021"/>
      <c r="KBH37" s="2021"/>
      <c r="KBI37" s="2021"/>
      <c r="KBJ37" s="2021"/>
      <c r="KBK37" s="2021"/>
      <c r="KBL37" s="2021"/>
      <c r="KBM37" s="2021"/>
      <c r="KBN37" s="2021"/>
      <c r="KBO37" s="2021"/>
      <c r="KBP37" s="2021"/>
      <c r="KBQ37" s="2021"/>
      <c r="KBR37" s="2021"/>
      <c r="KBS37" s="2021"/>
      <c r="KBT37" s="2021"/>
      <c r="KBU37" s="2021"/>
      <c r="KBV37" s="2021"/>
      <c r="KBW37" s="2021"/>
      <c r="KBX37" s="2021"/>
      <c r="KBY37" s="2021"/>
      <c r="KBZ37" s="2021"/>
      <c r="KCA37" s="2021"/>
      <c r="KCB37" s="2021"/>
      <c r="KCC37" s="2021"/>
      <c r="KCD37" s="2021"/>
      <c r="KCE37" s="2021"/>
      <c r="KCF37" s="2021"/>
      <c r="KCG37" s="2021"/>
      <c r="KCH37" s="2021"/>
      <c r="KCI37" s="2021"/>
      <c r="KCJ37" s="2021"/>
      <c r="KCK37" s="2021"/>
      <c r="KCL37" s="2021"/>
      <c r="KCM37" s="2021"/>
      <c r="KCN37" s="2021"/>
      <c r="KCO37" s="2021"/>
      <c r="KCP37" s="2021"/>
      <c r="KCQ37" s="2021"/>
      <c r="KCR37" s="2021"/>
      <c r="KCS37" s="2021"/>
      <c r="KCT37" s="2021"/>
      <c r="KCU37" s="2021"/>
      <c r="KCV37" s="2021"/>
      <c r="KCW37" s="2021"/>
      <c r="KCX37" s="2021"/>
      <c r="KCY37" s="2021"/>
      <c r="KCZ37" s="2021"/>
      <c r="KDA37" s="2021"/>
      <c r="KDB37" s="2021"/>
      <c r="KDC37" s="2021"/>
      <c r="KDD37" s="2021"/>
      <c r="KDE37" s="2021"/>
      <c r="KDF37" s="2021"/>
      <c r="KDG37" s="2021"/>
      <c r="KDH37" s="2021"/>
      <c r="KDI37" s="2021"/>
      <c r="KDJ37" s="2021"/>
      <c r="KDK37" s="2021"/>
      <c r="KDL37" s="2021"/>
      <c r="KDM37" s="2021"/>
      <c r="KDN37" s="2021"/>
      <c r="KDO37" s="2021"/>
      <c r="KDP37" s="2021"/>
      <c r="KDQ37" s="2021"/>
      <c r="KDR37" s="2021"/>
      <c r="KDS37" s="2021"/>
      <c r="KDT37" s="2021"/>
      <c r="KDU37" s="2021"/>
      <c r="KDV37" s="2021"/>
      <c r="KDW37" s="2021"/>
      <c r="KDX37" s="2021"/>
      <c r="KDY37" s="2021"/>
      <c r="KDZ37" s="2021"/>
      <c r="KEA37" s="2021"/>
      <c r="KEB37" s="2021"/>
      <c r="KEC37" s="2021"/>
      <c r="KED37" s="2021"/>
      <c r="KEE37" s="2021"/>
      <c r="KEF37" s="2021"/>
      <c r="KEG37" s="2021"/>
      <c r="KEH37" s="2021"/>
      <c r="KEI37" s="2021"/>
      <c r="KEJ37" s="2021"/>
      <c r="KEK37" s="2021"/>
      <c r="KEL37" s="2021"/>
      <c r="KEM37" s="2021"/>
      <c r="KEN37" s="2021"/>
      <c r="KEO37" s="2021"/>
      <c r="KEP37" s="2021"/>
      <c r="KEQ37" s="2021"/>
      <c r="KER37" s="2021"/>
      <c r="KES37" s="2021"/>
      <c r="KET37" s="2021"/>
      <c r="KEU37" s="2021"/>
      <c r="KEV37" s="2021"/>
      <c r="KEW37" s="2021"/>
      <c r="KEX37" s="2021"/>
      <c r="KEY37" s="2021"/>
      <c r="KEZ37" s="2021"/>
      <c r="KFA37" s="2021"/>
      <c r="KFB37" s="2021"/>
      <c r="KFC37" s="2021"/>
      <c r="KFD37" s="2021"/>
      <c r="KFE37" s="2021"/>
      <c r="KFF37" s="2021"/>
      <c r="KFG37" s="2021"/>
      <c r="KFH37" s="2021"/>
      <c r="KFI37" s="2021"/>
      <c r="KFJ37" s="2021"/>
      <c r="KFK37" s="2021"/>
      <c r="KFL37" s="2021"/>
      <c r="KFM37" s="2021"/>
      <c r="KFN37" s="2021"/>
      <c r="KFO37" s="2021"/>
      <c r="KFP37" s="2021"/>
      <c r="KFQ37" s="2021"/>
      <c r="KFR37" s="2021"/>
      <c r="KFS37" s="2021"/>
      <c r="KFT37" s="2021"/>
      <c r="KFU37" s="2021"/>
      <c r="KFV37" s="2021"/>
      <c r="KFW37" s="2021"/>
      <c r="KFX37" s="2021"/>
      <c r="KFY37" s="2021"/>
      <c r="KFZ37" s="2021"/>
      <c r="KGA37" s="2021"/>
      <c r="KGB37" s="2021"/>
      <c r="KGC37" s="2021"/>
      <c r="KGD37" s="2021"/>
      <c r="KGE37" s="2021"/>
      <c r="KGF37" s="2021"/>
      <c r="KGG37" s="2021"/>
      <c r="KGH37" s="2021"/>
      <c r="KGI37" s="2021"/>
      <c r="KGJ37" s="2021"/>
      <c r="KGK37" s="2021"/>
      <c r="KGL37" s="2021"/>
      <c r="KGM37" s="2021"/>
      <c r="KGN37" s="2021"/>
      <c r="KGO37" s="2021"/>
      <c r="KGP37" s="2021"/>
      <c r="KGQ37" s="2021"/>
      <c r="KGR37" s="2021"/>
      <c r="KGS37" s="2021"/>
      <c r="KGT37" s="2021"/>
      <c r="KGU37" s="2021"/>
      <c r="KGV37" s="2021"/>
      <c r="KGW37" s="2021"/>
      <c r="KGX37" s="2021"/>
      <c r="KGY37" s="2021"/>
      <c r="KGZ37" s="2021"/>
      <c r="KHA37" s="2021"/>
      <c r="KHB37" s="2021"/>
      <c r="KHC37" s="2021"/>
      <c r="KHD37" s="2021"/>
      <c r="KHE37" s="2021"/>
      <c r="KHF37" s="2021"/>
      <c r="KHG37" s="2021"/>
      <c r="KHH37" s="2021"/>
      <c r="KHI37" s="2021"/>
      <c r="KHJ37" s="2021"/>
      <c r="KHK37" s="2021"/>
      <c r="KHL37" s="2021"/>
      <c r="KHM37" s="2021"/>
      <c r="KHN37" s="2021"/>
      <c r="KHO37" s="2021"/>
      <c r="KHP37" s="2021"/>
      <c r="KHQ37" s="2021"/>
      <c r="KHR37" s="2021"/>
      <c r="KHS37" s="2021"/>
      <c r="KHT37" s="2021"/>
      <c r="KHU37" s="2021"/>
      <c r="KHV37" s="2021"/>
      <c r="KHW37" s="2021"/>
      <c r="KHX37" s="2021"/>
      <c r="KHY37" s="2021"/>
      <c r="KHZ37" s="2021"/>
      <c r="KIA37" s="2021"/>
      <c r="KIB37" s="2021"/>
      <c r="KIC37" s="2021"/>
      <c r="KID37" s="2021"/>
      <c r="KIE37" s="2021"/>
      <c r="KIF37" s="2021"/>
      <c r="KIG37" s="2021"/>
      <c r="KIH37" s="2021"/>
      <c r="KII37" s="2021"/>
      <c r="KIJ37" s="2021"/>
      <c r="KIK37" s="2021"/>
      <c r="KIL37" s="2021"/>
      <c r="KIM37" s="2021"/>
      <c r="KIN37" s="2021"/>
      <c r="KIO37" s="2021"/>
      <c r="KIP37" s="2021"/>
      <c r="KIQ37" s="2021"/>
      <c r="KIR37" s="2021"/>
      <c r="KIS37" s="2021"/>
      <c r="KIT37" s="2021"/>
      <c r="KIU37" s="2021"/>
      <c r="KIV37" s="2021"/>
      <c r="KIW37" s="2021"/>
      <c r="KIX37" s="2021"/>
      <c r="KIY37" s="2021"/>
      <c r="KIZ37" s="2021"/>
      <c r="KJA37" s="2021"/>
      <c r="KJB37" s="2021"/>
      <c r="KJC37" s="2021"/>
      <c r="KJD37" s="2021"/>
      <c r="KJE37" s="2021"/>
      <c r="KJF37" s="2021"/>
      <c r="KJG37" s="2021"/>
      <c r="KJH37" s="2021"/>
      <c r="KJI37" s="2021"/>
      <c r="KJJ37" s="2021"/>
      <c r="KJK37" s="2021"/>
      <c r="KJL37" s="2021"/>
      <c r="KJM37" s="2021"/>
      <c r="KJN37" s="2021"/>
      <c r="KJO37" s="2021"/>
      <c r="KJP37" s="2021"/>
      <c r="KJQ37" s="2021"/>
      <c r="KJR37" s="2021"/>
      <c r="KJS37" s="2021"/>
      <c r="KJT37" s="2021"/>
      <c r="KJU37" s="2021"/>
      <c r="KJV37" s="2021"/>
      <c r="KJW37" s="2021"/>
      <c r="KJX37" s="2021"/>
      <c r="KJY37" s="2021"/>
      <c r="KJZ37" s="2021"/>
      <c r="KKA37" s="2021"/>
      <c r="KKB37" s="2021"/>
      <c r="KKC37" s="2021"/>
      <c r="KKD37" s="2021"/>
      <c r="KKE37" s="2021"/>
      <c r="KKF37" s="2021"/>
      <c r="KKG37" s="2021"/>
      <c r="KKH37" s="2021"/>
      <c r="KKI37" s="2021"/>
      <c r="KKJ37" s="2021"/>
      <c r="KKK37" s="2021"/>
      <c r="KKL37" s="2021"/>
      <c r="KKM37" s="2021"/>
      <c r="KKN37" s="2021"/>
      <c r="KKO37" s="2021"/>
      <c r="KKP37" s="2021"/>
      <c r="KKQ37" s="2021"/>
      <c r="KKR37" s="2021"/>
      <c r="KKS37" s="2021"/>
      <c r="KKT37" s="2021"/>
      <c r="KKU37" s="2021"/>
      <c r="KKV37" s="2021"/>
      <c r="KKW37" s="2021"/>
      <c r="KKX37" s="2021"/>
      <c r="KKY37" s="2021"/>
      <c r="KKZ37" s="2021"/>
      <c r="KLA37" s="2021"/>
      <c r="KLB37" s="2021"/>
      <c r="KLC37" s="2021"/>
      <c r="KLD37" s="2021"/>
      <c r="KLE37" s="2021"/>
      <c r="KLF37" s="2021"/>
      <c r="KLG37" s="2021"/>
      <c r="KLH37" s="2021"/>
      <c r="KLI37" s="2021"/>
      <c r="KLJ37" s="2021"/>
      <c r="KLK37" s="2021"/>
      <c r="KLL37" s="2021"/>
      <c r="KLM37" s="2021"/>
      <c r="KLN37" s="2021"/>
      <c r="KLO37" s="2021"/>
      <c r="KLP37" s="2021"/>
      <c r="KLQ37" s="2021"/>
      <c r="KLR37" s="2021"/>
      <c r="KLS37" s="2021"/>
      <c r="KLT37" s="2021"/>
      <c r="KLU37" s="2021"/>
      <c r="KLV37" s="2021"/>
      <c r="KLW37" s="2021"/>
      <c r="KLX37" s="2021"/>
      <c r="KLY37" s="2021"/>
      <c r="KLZ37" s="2021"/>
      <c r="KMA37" s="2021"/>
      <c r="KMB37" s="2021"/>
      <c r="KMC37" s="2021"/>
      <c r="KMD37" s="2021"/>
      <c r="KME37" s="2021"/>
      <c r="KMF37" s="2021"/>
      <c r="KMG37" s="2021"/>
      <c r="KMH37" s="2021"/>
      <c r="KMI37" s="2021"/>
      <c r="KMJ37" s="2021"/>
      <c r="KMK37" s="2021"/>
      <c r="KML37" s="2021"/>
      <c r="KMM37" s="2021"/>
      <c r="KMN37" s="2021"/>
      <c r="KMO37" s="2021"/>
      <c r="KMP37" s="2021"/>
      <c r="KMQ37" s="2021"/>
      <c r="KMR37" s="2021"/>
      <c r="KMS37" s="2021"/>
      <c r="KMT37" s="2021"/>
      <c r="KMU37" s="2021"/>
      <c r="KMV37" s="2021"/>
      <c r="KMW37" s="2021"/>
      <c r="KMX37" s="2021"/>
      <c r="KMY37" s="2021"/>
      <c r="KMZ37" s="2021"/>
      <c r="KNA37" s="2021"/>
      <c r="KNB37" s="2021"/>
      <c r="KNC37" s="2021"/>
      <c r="KND37" s="2021"/>
      <c r="KNE37" s="2021"/>
      <c r="KNF37" s="2021"/>
      <c r="KNG37" s="2021"/>
      <c r="KNH37" s="2021"/>
      <c r="KNI37" s="2021"/>
      <c r="KNJ37" s="2021"/>
      <c r="KNK37" s="2021"/>
      <c r="KNL37" s="2021"/>
      <c r="KNM37" s="2021"/>
      <c r="KNN37" s="2021"/>
      <c r="KNO37" s="2021"/>
      <c r="KNP37" s="2021"/>
      <c r="KNQ37" s="2021"/>
      <c r="KNR37" s="2021"/>
      <c r="KNS37" s="2021"/>
      <c r="KNT37" s="2021"/>
      <c r="KNU37" s="2021"/>
      <c r="KNV37" s="2021"/>
      <c r="KNW37" s="2021"/>
      <c r="KNX37" s="2021"/>
      <c r="KNY37" s="2021"/>
      <c r="KNZ37" s="2021"/>
      <c r="KOA37" s="2021"/>
      <c r="KOB37" s="2021"/>
      <c r="KOC37" s="2021"/>
      <c r="KOD37" s="2021"/>
      <c r="KOE37" s="2021"/>
      <c r="KOF37" s="2021"/>
      <c r="KOG37" s="2021"/>
      <c r="KOH37" s="2021"/>
      <c r="KOI37" s="2021"/>
      <c r="KOJ37" s="2021"/>
      <c r="KOK37" s="2021"/>
      <c r="KOL37" s="2021"/>
      <c r="KOM37" s="2021"/>
      <c r="KON37" s="2021"/>
      <c r="KOO37" s="2021"/>
      <c r="KOP37" s="2021"/>
      <c r="KOQ37" s="2021"/>
      <c r="KOR37" s="2021"/>
      <c r="KOS37" s="2021"/>
      <c r="KOT37" s="2021"/>
      <c r="KOU37" s="2021"/>
      <c r="KOV37" s="2021"/>
      <c r="KOW37" s="2021"/>
      <c r="KOX37" s="2021"/>
      <c r="KOY37" s="2021"/>
      <c r="KOZ37" s="2021"/>
      <c r="KPA37" s="2021"/>
      <c r="KPB37" s="2021"/>
      <c r="KPC37" s="2021"/>
      <c r="KPD37" s="2021"/>
      <c r="KPE37" s="2021"/>
      <c r="KPF37" s="2021"/>
      <c r="KPG37" s="2021"/>
      <c r="KPH37" s="2021"/>
      <c r="KPI37" s="2021"/>
      <c r="KPJ37" s="2021"/>
      <c r="KPK37" s="2021"/>
      <c r="KPL37" s="2021"/>
      <c r="KPM37" s="2021"/>
      <c r="KPN37" s="2021"/>
      <c r="KPO37" s="2021"/>
      <c r="KPP37" s="2021"/>
      <c r="KPQ37" s="2021"/>
      <c r="KPR37" s="2021"/>
      <c r="KPS37" s="2021"/>
      <c r="KPT37" s="2021"/>
      <c r="KPU37" s="2021"/>
      <c r="KPV37" s="2021"/>
      <c r="KPW37" s="2021"/>
      <c r="KPX37" s="2021"/>
      <c r="KPY37" s="2021"/>
      <c r="KPZ37" s="2021"/>
      <c r="KQA37" s="2021"/>
      <c r="KQB37" s="2021"/>
      <c r="KQC37" s="2021"/>
      <c r="KQD37" s="2021"/>
      <c r="KQE37" s="2021"/>
      <c r="KQF37" s="2021"/>
      <c r="KQG37" s="2021"/>
      <c r="KQH37" s="2021"/>
      <c r="KQI37" s="2021"/>
      <c r="KQJ37" s="2021"/>
      <c r="KQK37" s="2021"/>
      <c r="KQL37" s="2021"/>
      <c r="KQM37" s="2021"/>
      <c r="KQN37" s="2021"/>
      <c r="KQO37" s="2021"/>
      <c r="KQP37" s="2021"/>
      <c r="KQQ37" s="2021"/>
      <c r="KQR37" s="2021"/>
      <c r="KQS37" s="2021"/>
      <c r="KQT37" s="2021"/>
      <c r="KQU37" s="2021"/>
      <c r="KQV37" s="2021"/>
      <c r="KQW37" s="2021"/>
      <c r="KQX37" s="2021"/>
      <c r="KQY37" s="2021"/>
      <c r="KQZ37" s="2021"/>
      <c r="KRA37" s="2021"/>
      <c r="KRB37" s="2021"/>
      <c r="KRC37" s="2021"/>
      <c r="KRD37" s="2021"/>
      <c r="KRE37" s="2021"/>
      <c r="KRF37" s="2021"/>
      <c r="KRG37" s="2021"/>
      <c r="KRH37" s="2021"/>
      <c r="KRI37" s="2021"/>
      <c r="KRJ37" s="2021"/>
      <c r="KRK37" s="2021"/>
      <c r="KRL37" s="2021"/>
      <c r="KRM37" s="2021"/>
      <c r="KRN37" s="2021"/>
      <c r="KRO37" s="2021"/>
      <c r="KRP37" s="2021"/>
      <c r="KRQ37" s="2021"/>
      <c r="KRR37" s="2021"/>
      <c r="KRS37" s="2021"/>
      <c r="KRT37" s="2021"/>
      <c r="KRU37" s="2021"/>
      <c r="KRV37" s="2021"/>
      <c r="KRW37" s="2021"/>
      <c r="KRX37" s="2021"/>
      <c r="KRY37" s="2021"/>
      <c r="KRZ37" s="2021"/>
      <c r="KSA37" s="2021"/>
      <c r="KSB37" s="2021"/>
      <c r="KSC37" s="2021"/>
      <c r="KSD37" s="2021"/>
      <c r="KSE37" s="2021"/>
      <c r="KSF37" s="2021"/>
      <c r="KSG37" s="2021"/>
      <c r="KSH37" s="2021"/>
      <c r="KSI37" s="2021"/>
      <c r="KSJ37" s="2021"/>
      <c r="KSK37" s="2021"/>
      <c r="KSL37" s="2021"/>
      <c r="KSM37" s="2021"/>
      <c r="KSN37" s="2021"/>
      <c r="KSO37" s="2021"/>
      <c r="KSP37" s="2021"/>
      <c r="KSQ37" s="2021"/>
      <c r="KSR37" s="2021"/>
      <c r="KSS37" s="2021"/>
      <c r="KST37" s="2021"/>
      <c r="KSU37" s="2021"/>
      <c r="KSV37" s="2021"/>
      <c r="KSW37" s="2021"/>
      <c r="KSX37" s="2021"/>
      <c r="KSY37" s="2021"/>
      <c r="KSZ37" s="2021"/>
      <c r="KTA37" s="2021"/>
      <c r="KTB37" s="2021"/>
      <c r="KTC37" s="2021"/>
      <c r="KTD37" s="2021"/>
      <c r="KTE37" s="2021"/>
      <c r="KTF37" s="2021"/>
      <c r="KTG37" s="2021"/>
      <c r="KTH37" s="2021"/>
      <c r="KTI37" s="2021"/>
      <c r="KTJ37" s="2021"/>
      <c r="KTK37" s="2021"/>
      <c r="KTL37" s="2021"/>
      <c r="KTM37" s="2021"/>
      <c r="KTN37" s="2021"/>
      <c r="KTO37" s="2021"/>
      <c r="KTP37" s="2021"/>
      <c r="KTQ37" s="2021"/>
      <c r="KTR37" s="2021"/>
      <c r="KTS37" s="2021"/>
      <c r="KTT37" s="2021"/>
      <c r="KTU37" s="2021"/>
      <c r="KTV37" s="2021"/>
      <c r="KTW37" s="2021"/>
      <c r="KTX37" s="2021"/>
      <c r="KTY37" s="2021"/>
      <c r="KTZ37" s="2021"/>
      <c r="KUA37" s="2021"/>
      <c r="KUB37" s="2021"/>
      <c r="KUC37" s="2021"/>
      <c r="KUD37" s="2021"/>
      <c r="KUE37" s="2021"/>
      <c r="KUF37" s="2021"/>
      <c r="KUG37" s="2021"/>
      <c r="KUH37" s="2021"/>
      <c r="KUI37" s="2021"/>
      <c r="KUJ37" s="2021"/>
      <c r="KUK37" s="2021"/>
      <c r="KUL37" s="2021"/>
      <c r="KUM37" s="2021"/>
      <c r="KUN37" s="2021"/>
      <c r="KUO37" s="2021"/>
      <c r="KUP37" s="2021"/>
      <c r="KUQ37" s="2021"/>
      <c r="KUR37" s="2021"/>
      <c r="KUS37" s="2021"/>
      <c r="KUT37" s="2021"/>
      <c r="KUU37" s="2021"/>
      <c r="KUV37" s="2021"/>
      <c r="KUW37" s="2021"/>
      <c r="KUX37" s="2021"/>
      <c r="KUY37" s="2021"/>
      <c r="KUZ37" s="2021"/>
      <c r="KVA37" s="2021"/>
      <c r="KVB37" s="2021"/>
      <c r="KVC37" s="2021"/>
      <c r="KVD37" s="2021"/>
      <c r="KVE37" s="2021"/>
      <c r="KVF37" s="2021"/>
      <c r="KVG37" s="2021"/>
      <c r="KVH37" s="2021"/>
      <c r="KVI37" s="2021"/>
      <c r="KVJ37" s="2021"/>
      <c r="KVK37" s="2021"/>
      <c r="KVL37" s="2021"/>
      <c r="KVM37" s="2021"/>
      <c r="KVN37" s="2021"/>
      <c r="KVO37" s="2021"/>
      <c r="KVP37" s="2021"/>
      <c r="KVQ37" s="2021"/>
      <c r="KVR37" s="2021"/>
      <c r="KVS37" s="2021"/>
      <c r="KVT37" s="2021"/>
      <c r="KVU37" s="2021"/>
      <c r="KVV37" s="2021"/>
      <c r="KVW37" s="2021"/>
      <c r="KVX37" s="2021"/>
      <c r="KVY37" s="2021"/>
      <c r="KVZ37" s="2021"/>
      <c r="KWA37" s="2021"/>
      <c r="KWB37" s="2021"/>
      <c r="KWC37" s="2021"/>
      <c r="KWD37" s="2021"/>
      <c r="KWE37" s="2021"/>
      <c r="KWF37" s="2021"/>
      <c r="KWG37" s="2021"/>
      <c r="KWH37" s="2021"/>
      <c r="KWI37" s="2021"/>
      <c r="KWJ37" s="2021"/>
      <c r="KWK37" s="2021"/>
      <c r="KWL37" s="2021"/>
      <c r="KWM37" s="2021"/>
      <c r="KWN37" s="2021"/>
      <c r="KWO37" s="2021"/>
      <c r="KWP37" s="2021"/>
      <c r="KWQ37" s="2021"/>
      <c r="KWR37" s="2021"/>
      <c r="KWS37" s="2021"/>
      <c r="KWT37" s="2021"/>
      <c r="KWU37" s="2021"/>
      <c r="KWV37" s="2021"/>
      <c r="KWW37" s="2021"/>
      <c r="KWX37" s="2021"/>
      <c r="KWY37" s="2021"/>
      <c r="KWZ37" s="2021"/>
      <c r="KXA37" s="2021"/>
      <c r="KXB37" s="2021"/>
      <c r="KXC37" s="2021"/>
      <c r="KXD37" s="2021"/>
      <c r="KXE37" s="2021"/>
      <c r="KXF37" s="2021"/>
      <c r="KXG37" s="2021"/>
      <c r="KXH37" s="2021"/>
      <c r="KXI37" s="2021"/>
      <c r="KXJ37" s="2021"/>
      <c r="KXK37" s="2021"/>
      <c r="KXL37" s="2021"/>
      <c r="KXM37" s="2021"/>
      <c r="KXN37" s="2021"/>
      <c r="KXO37" s="2021"/>
      <c r="KXP37" s="2021"/>
      <c r="KXQ37" s="2021"/>
      <c r="KXR37" s="2021"/>
      <c r="KXS37" s="2021"/>
      <c r="KXT37" s="2021"/>
      <c r="KXU37" s="2021"/>
      <c r="KXV37" s="2021"/>
      <c r="KXW37" s="2021"/>
      <c r="KXX37" s="2021"/>
      <c r="KXY37" s="2021"/>
      <c r="KXZ37" s="2021"/>
      <c r="KYA37" s="2021"/>
      <c r="KYB37" s="2021"/>
      <c r="KYC37" s="2021"/>
      <c r="KYD37" s="2021"/>
      <c r="KYE37" s="2021"/>
      <c r="KYF37" s="2021"/>
      <c r="KYG37" s="2021"/>
      <c r="KYH37" s="2021"/>
      <c r="KYI37" s="2021"/>
      <c r="KYJ37" s="2021"/>
      <c r="KYK37" s="2021"/>
      <c r="KYL37" s="2021"/>
      <c r="KYM37" s="2021"/>
      <c r="KYN37" s="2021"/>
      <c r="KYO37" s="2021"/>
      <c r="KYP37" s="2021"/>
      <c r="KYQ37" s="2021"/>
      <c r="KYR37" s="2021"/>
      <c r="KYS37" s="2021"/>
      <c r="KYT37" s="2021"/>
      <c r="KYU37" s="2021"/>
      <c r="KYV37" s="2021"/>
      <c r="KYW37" s="2021"/>
      <c r="KYX37" s="2021"/>
      <c r="KYY37" s="2021"/>
      <c r="KYZ37" s="2021"/>
      <c r="KZA37" s="2021"/>
      <c r="KZB37" s="2021"/>
      <c r="KZC37" s="2021"/>
      <c r="KZD37" s="2021"/>
      <c r="KZE37" s="2021"/>
      <c r="KZF37" s="2021"/>
      <c r="KZG37" s="2021"/>
      <c r="KZH37" s="2021"/>
      <c r="KZI37" s="2021"/>
      <c r="KZJ37" s="2021"/>
      <c r="KZK37" s="2021"/>
      <c r="KZL37" s="2021"/>
      <c r="KZM37" s="2021"/>
      <c r="KZN37" s="2021"/>
      <c r="KZO37" s="2021"/>
      <c r="KZP37" s="2021"/>
      <c r="KZQ37" s="2021"/>
      <c r="KZR37" s="2021"/>
      <c r="KZS37" s="2021"/>
      <c r="KZT37" s="2021"/>
      <c r="KZU37" s="2021"/>
      <c r="KZV37" s="2021"/>
      <c r="KZW37" s="2021"/>
      <c r="KZX37" s="2021"/>
      <c r="KZY37" s="2021"/>
      <c r="KZZ37" s="2021"/>
      <c r="LAA37" s="2021"/>
      <c r="LAB37" s="2021"/>
      <c r="LAC37" s="2021"/>
      <c r="LAD37" s="2021"/>
      <c r="LAE37" s="2021"/>
      <c r="LAF37" s="2021"/>
      <c r="LAG37" s="2021"/>
      <c r="LAH37" s="2021"/>
      <c r="LAI37" s="2021"/>
      <c r="LAJ37" s="2021"/>
      <c r="LAK37" s="2021"/>
      <c r="LAL37" s="2021"/>
      <c r="LAM37" s="2021"/>
      <c r="LAN37" s="2021"/>
      <c r="LAO37" s="2021"/>
      <c r="LAP37" s="2021"/>
      <c r="LAQ37" s="2021"/>
      <c r="LAR37" s="2021"/>
      <c r="LAS37" s="2021"/>
      <c r="LAT37" s="2021"/>
      <c r="LAU37" s="2021"/>
      <c r="LAV37" s="2021"/>
      <c r="LAW37" s="2021"/>
      <c r="LAX37" s="2021"/>
      <c r="LAY37" s="2021"/>
      <c r="LAZ37" s="2021"/>
      <c r="LBA37" s="2021"/>
      <c r="LBB37" s="2021"/>
      <c r="LBC37" s="2021"/>
      <c r="LBD37" s="2021"/>
      <c r="LBE37" s="2021"/>
      <c r="LBF37" s="2021"/>
      <c r="LBG37" s="2021"/>
      <c r="LBH37" s="2021"/>
      <c r="LBI37" s="2021"/>
      <c r="LBJ37" s="2021"/>
      <c r="LBK37" s="2021"/>
      <c r="LBL37" s="2021"/>
      <c r="LBM37" s="2021"/>
      <c r="LBN37" s="2021"/>
      <c r="LBO37" s="2021"/>
      <c r="LBP37" s="2021"/>
      <c r="LBQ37" s="2021"/>
      <c r="LBR37" s="2021"/>
      <c r="LBS37" s="2021"/>
      <c r="LBT37" s="2021"/>
      <c r="LBU37" s="2021"/>
      <c r="LBV37" s="2021"/>
      <c r="LBW37" s="2021"/>
      <c r="LBX37" s="2021"/>
      <c r="LBY37" s="2021"/>
      <c r="LBZ37" s="2021"/>
      <c r="LCA37" s="2021"/>
      <c r="LCB37" s="2021"/>
      <c r="LCC37" s="2021"/>
      <c r="LCD37" s="2021"/>
      <c r="LCE37" s="2021"/>
      <c r="LCF37" s="2021"/>
      <c r="LCG37" s="2021"/>
      <c r="LCH37" s="2021"/>
      <c r="LCI37" s="2021"/>
      <c r="LCJ37" s="2021"/>
      <c r="LCK37" s="2021"/>
      <c r="LCL37" s="2021"/>
      <c r="LCM37" s="2021"/>
      <c r="LCN37" s="2021"/>
      <c r="LCO37" s="2021"/>
      <c r="LCP37" s="2021"/>
      <c r="LCQ37" s="2021"/>
      <c r="LCR37" s="2021"/>
      <c r="LCS37" s="2021"/>
      <c r="LCT37" s="2021"/>
      <c r="LCU37" s="2021"/>
      <c r="LCV37" s="2021"/>
      <c r="LCW37" s="2021"/>
      <c r="LCX37" s="2021"/>
      <c r="LCY37" s="2021"/>
      <c r="LCZ37" s="2021"/>
      <c r="LDA37" s="2021"/>
      <c r="LDB37" s="2021"/>
      <c r="LDC37" s="2021"/>
      <c r="LDD37" s="2021"/>
      <c r="LDE37" s="2021"/>
      <c r="LDF37" s="2021"/>
      <c r="LDG37" s="2021"/>
      <c r="LDH37" s="2021"/>
      <c r="LDI37" s="2021"/>
      <c r="LDJ37" s="2021"/>
      <c r="LDK37" s="2021"/>
      <c r="LDL37" s="2021"/>
      <c r="LDM37" s="2021"/>
      <c r="LDN37" s="2021"/>
      <c r="LDO37" s="2021"/>
      <c r="LDP37" s="2021"/>
      <c r="LDQ37" s="2021"/>
      <c r="LDR37" s="2021"/>
      <c r="LDS37" s="2021"/>
      <c r="LDT37" s="2021"/>
      <c r="LDU37" s="2021"/>
      <c r="LDV37" s="2021"/>
      <c r="LDW37" s="2021"/>
      <c r="LDX37" s="2021"/>
      <c r="LDY37" s="2021"/>
      <c r="LDZ37" s="2021"/>
      <c r="LEA37" s="2021"/>
      <c r="LEB37" s="2021"/>
      <c r="LEC37" s="2021"/>
      <c r="LED37" s="2021"/>
      <c r="LEE37" s="2021"/>
      <c r="LEF37" s="2021"/>
      <c r="LEG37" s="2021"/>
      <c r="LEH37" s="2021"/>
      <c r="LEI37" s="2021"/>
      <c r="LEJ37" s="2021"/>
      <c r="LEK37" s="2021"/>
      <c r="LEL37" s="2021"/>
      <c r="LEM37" s="2021"/>
      <c r="LEN37" s="2021"/>
      <c r="LEO37" s="2021"/>
      <c r="LEP37" s="2021"/>
      <c r="LEQ37" s="2021"/>
      <c r="LER37" s="2021"/>
      <c r="LES37" s="2021"/>
      <c r="LET37" s="2021"/>
      <c r="LEU37" s="2021"/>
      <c r="LEV37" s="2021"/>
      <c r="LEW37" s="2021"/>
      <c r="LEX37" s="2021"/>
      <c r="LEY37" s="2021"/>
      <c r="LEZ37" s="2021"/>
      <c r="LFA37" s="2021"/>
      <c r="LFB37" s="2021"/>
      <c r="LFC37" s="2021"/>
      <c r="LFD37" s="2021"/>
      <c r="LFE37" s="2021"/>
      <c r="LFF37" s="2021"/>
      <c r="LFG37" s="2021"/>
      <c r="LFH37" s="2021"/>
      <c r="LFI37" s="2021"/>
      <c r="LFJ37" s="2021"/>
      <c r="LFK37" s="2021"/>
      <c r="LFL37" s="2021"/>
      <c r="LFM37" s="2021"/>
      <c r="LFN37" s="2021"/>
      <c r="LFO37" s="2021"/>
      <c r="LFP37" s="2021"/>
      <c r="LFQ37" s="2021"/>
      <c r="LFR37" s="2021"/>
      <c r="LFS37" s="2021"/>
      <c r="LFT37" s="2021"/>
      <c r="LFU37" s="2021"/>
      <c r="LFV37" s="2021"/>
      <c r="LFW37" s="2021"/>
      <c r="LFX37" s="2021"/>
      <c r="LFY37" s="2021"/>
      <c r="LFZ37" s="2021"/>
      <c r="LGA37" s="2021"/>
      <c r="LGB37" s="2021"/>
      <c r="LGC37" s="2021"/>
      <c r="LGD37" s="2021"/>
      <c r="LGE37" s="2021"/>
      <c r="LGF37" s="2021"/>
      <c r="LGG37" s="2021"/>
      <c r="LGH37" s="2021"/>
      <c r="LGI37" s="2021"/>
      <c r="LGJ37" s="2021"/>
      <c r="LGK37" s="2021"/>
      <c r="LGL37" s="2021"/>
      <c r="LGM37" s="2021"/>
      <c r="LGN37" s="2021"/>
      <c r="LGO37" s="2021"/>
      <c r="LGP37" s="2021"/>
      <c r="LGQ37" s="2021"/>
      <c r="LGR37" s="2021"/>
      <c r="LGS37" s="2021"/>
      <c r="LGT37" s="2021"/>
      <c r="LGU37" s="2021"/>
      <c r="LGV37" s="2021"/>
      <c r="LGW37" s="2021"/>
      <c r="LGX37" s="2021"/>
      <c r="LGY37" s="2021"/>
      <c r="LGZ37" s="2021"/>
      <c r="LHA37" s="2021"/>
      <c r="LHB37" s="2021"/>
      <c r="LHC37" s="2021"/>
      <c r="LHD37" s="2021"/>
      <c r="LHE37" s="2021"/>
      <c r="LHF37" s="2021"/>
      <c r="LHG37" s="2021"/>
      <c r="LHH37" s="2021"/>
      <c r="LHI37" s="2021"/>
      <c r="LHJ37" s="2021"/>
      <c r="LHK37" s="2021"/>
      <c r="LHL37" s="2021"/>
      <c r="LHM37" s="2021"/>
      <c r="LHN37" s="2021"/>
      <c r="LHO37" s="2021"/>
      <c r="LHP37" s="2021"/>
      <c r="LHQ37" s="2021"/>
      <c r="LHR37" s="2021"/>
      <c r="LHS37" s="2021"/>
      <c r="LHT37" s="2021"/>
      <c r="LHU37" s="2021"/>
      <c r="LHV37" s="2021"/>
      <c r="LHW37" s="2021"/>
      <c r="LHX37" s="2021"/>
      <c r="LHY37" s="2021"/>
      <c r="LHZ37" s="2021"/>
      <c r="LIA37" s="2021"/>
      <c r="LIB37" s="2021"/>
      <c r="LIC37" s="2021"/>
      <c r="LID37" s="2021"/>
      <c r="LIE37" s="2021"/>
      <c r="LIF37" s="2021"/>
      <c r="LIG37" s="2021"/>
      <c r="LIH37" s="2021"/>
      <c r="LII37" s="2021"/>
      <c r="LIJ37" s="2021"/>
      <c r="LIK37" s="2021"/>
      <c r="LIL37" s="2021"/>
      <c r="LIM37" s="2021"/>
      <c r="LIN37" s="2021"/>
      <c r="LIO37" s="2021"/>
      <c r="LIP37" s="2021"/>
      <c r="LIQ37" s="2021"/>
      <c r="LIR37" s="2021"/>
      <c r="LIS37" s="2021"/>
      <c r="LIT37" s="2021"/>
      <c r="LIU37" s="2021"/>
      <c r="LIV37" s="2021"/>
      <c r="LIW37" s="2021"/>
      <c r="LIX37" s="2021"/>
      <c r="LIY37" s="2021"/>
      <c r="LIZ37" s="2021"/>
      <c r="LJA37" s="2021"/>
      <c r="LJB37" s="2021"/>
      <c r="LJC37" s="2021"/>
      <c r="LJD37" s="2021"/>
      <c r="LJE37" s="2021"/>
      <c r="LJF37" s="2021"/>
      <c r="LJG37" s="2021"/>
      <c r="LJH37" s="2021"/>
      <c r="LJI37" s="2021"/>
      <c r="LJJ37" s="2021"/>
      <c r="LJK37" s="2021"/>
      <c r="LJL37" s="2021"/>
      <c r="LJM37" s="2021"/>
      <c r="LJN37" s="2021"/>
      <c r="LJO37" s="2021"/>
      <c r="LJP37" s="2021"/>
      <c r="LJQ37" s="2021"/>
      <c r="LJR37" s="2021"/>
      <c r="LJS37" s="2021"/>
      <c r="LJT37" s="2021"/>
      <c r="LJU37" s="2021"/>
      <c r="LJV37" s="2021"/>
      <c r="LJW37" s="2021"/>
      <c r="LJX37" s="2021"/>
      <c r="LJY37" s="2021"/>
      <c r="LJZ37" s="2021"/>
      <c r="LKA37" s="2021"/>
      <c r="LKB37" s="2021"/>
      <c r="LKC37" s="2021"/>
      <c r="LKD37" s="2021"/>
      <c r="LKE37" s="2021"/>
      <c r="LKF37" s="2021"/>
      <c r="LKG37" s="2021"/>
      <c r="LKH37" s="2021"/>
      <c r="LKI37" s="2021"/>
      <c r="LKJ37" s="2021"/>
      <c r="LKK37" s="2021"/>
      <c r="LKL37" s="2021"/>
      <c r="LKM37" s="2021"/>
      <c r="LKN37" s="2021"/>
      <c r="LKO37" s="2021"/>
      <c r="LKP37" s="2021"/>
      <c r="LKQ37" s="2021"/>
      <c r="LKR37" s="2021"/>
      <c r="LKS37" s="2021"/>
      <c r="LKT37" s="2021"/>
      <c r="LKU37" s="2021"/>
      <c r="LKV37" s="2021"/>
      <c r="LKW37" s="2021"/>
      <c r="LKX37" s="2021"/>
      <c r="LKY37" s="2021"/>
      <c r="LKZ37" s="2021"/>
      <c r="LLA37" s="2021"/>
      <c r="LLB37" s="2021"/>
      <c r="LLC37" s="2021"/>
      <c r="LLD37" s="2021"/>
      <c r="LLE37" s="2021"/>
      <c r="LLF37" s="2021"/>
      <c r="LLG37" s="2021"/>
      <c r="LLH37" s="2021"/>
      <c r="LLI37" s="2021"/>
      <c r="LLJ37" s="2021"/>
      <c r="LLK37" s="2021"/>
      <c r="LLL37" s="2021"/>
      <c r="LLM37" s="2021"/>
      <c r="LLN37" s="2021"/>
      <c r="LLO37" s="2021"/>
      <c r="LLP37" s="2021"/>
      <c r="LLQ37" s="2021"/>
      <c r="LLR37" s="2021"/>
      <c r="LLS37" s="2021"/>
      <c r="LLT37" s="2021"/>
      <c r="LLU37" s="2021"/>
      <c r="LLV37" s="2021"/>
      <c r="LLW37" s="2021"/>
      <c r="LLX37" s="2021"/>
      <c r="LLY37" s="2021"/>
      <c r="LLZ37" s="2021"/>
      <c r="LMA37" s="2021"/>
      <c r="LMB37" s="2021"/>
      <c r="LMC37" s="2021"/>
      <c r="LMD37" s="2021"/>
      <c r="LME37" s="2021"/>
      <c r="LMF37" s="2021"/>
      <c r="LMG37" s="2021"/>
      <c r="LMH37" s="2021"/>
      <c r="LMI37" s="2021"/>
      <c r="LMJ37" s="2021"/>
      <c r="LMK37" s="2021"/>
      <c r="LML37" s="2021"/>
      <c r="LMM37" s="2021"/>
      <c r="LMN37" s="2021"/>
      <c r="LMO37" s="2021"/>
      <c r="LMP37" s="2021"/>
      <c r="LMQ37" s="2021"/>
      <c r="LMR37" s="2021"/>
      <c r="LMS37" s="2021"/>
      <c r="LMT37" s="2021"/>
      <c r="LMU37" s="2021"/>
      <c r="LMV37" s="2021"/>
      <c r="LMW37" s="2021"/>
      <c r="LMX37" s="2021"/>
      <c r="LMY37" s="2021"/>
      <c r="LMZ37" s="2021"/>
      <c r="LNA37" s="2021"/>
      <c r="LNB37" s="2021"/>
      <c r="LNC37" s="2021"/>
      <c r="LND37" s="2021"/>
      <c r="LNE37" s="2021"/>
      <c r="LNF37" s="2021"/>
      <c r="LNG37" s="2021"/>
      <c r="LNH37" s="2021"/>
      <c r="LNI37" s="2021"/>
      <c r="LNJ37" s="2021"/>
      <c r="LNK37" s="2021"/>
      <c r="LNL37" s="2021"/>
      <c r="LNM37" s="2021"/>
      <c r="LNN37" s="2021"/>
      <c r="LNO37" s="2021"/>
      <c r="LNP37" s="2021"/>
      <c r="LNQ37" s="2021"/>
      <c r="LNR37" s="2021"/>
      <c r="LNS37" s="2021"/>
      <c r="LNT37" s="2021"/>
      <c r="LNU37" s="2021"/>
      <c r="LNV37" s="2021"/>
      <c r="LNW37" s="2021"/>
      <c r="LNX37" s="2021"/>
      <c r="LNY37" s="2021"/>
      <c r="LNZ37" s="2021"/>
      <c r="LOA37" s="2021"/>
      <c r="LOB37" s="2021"/>
      <c r="LOC37" s="2021"/>
      <c r="LOD37" s="2021"/>
      <c r="LOE37" s="2021"/>
      <c r="LOF37" s="2021"/>
      <c r="LOG37" s="2021"/>
      <c r="LOH37" s="2021"/>
      <c r="LOI37" s="2021"/>
      <c r="LOJ37" s="2021"/>
      <c r="LOK37" s="2021"/>
      <c r="LOL37" s="2021"/>
      <c r="LOM37" s="2021"/>
      <c r="LON37" s="2021"/>
      <c r="LOO37" s="2021"/>
      <c r="LOP37" s="2021"/>
      <c r="LOQ37" s="2021"/>
      <c r="LOR37" s="2021"/>
      <c r="LOS37" s="2021"/>
      <c r="LOT37" s="2021"/>
      <c r="LOU37" s="2021"/>
      <c r="LOV37" s="2021"/>
      <c r="LOW37" s="2021"/>
      <c r="LOX37" s="2021"/>
      <c r="LOY37" s="2021"/>
      <c r="LOZ37" s="2021"/>
      <c r="LPA37" s="2021"/>
      <c r="LPB37" s="2021"/>
      <c r="LPC37" s="2021"/>
      <c r="LPD37" s="2021"/>
      <c r="LPE37" s="2021"/>
      <c r="LPF37" s="2021"/>
      <c r="LPG37" s="2021"/>
      <c r="LPH37" s="2021"/>
      <c r="LPI37" s="2021"/>
      <c r="LPJ37" s="2021"/>
      <c r="LPK37" s="2021"/>
      <c r="LPL37" s="2021"/>
      <c r="LPM37" s="2021"/>
      <c r="LPN37" s="2021"/>
      <c r="LPO37" s="2021"/>
      <c r="LPP37" s="2021"/>
      <c r="LPQ37" s="2021"/>
      <c r="LPR37" s="2021"/>
      <c r="LPS37" s="2021"/>
      <c r="LPT37" s="2021"/>
      <c r="LPU37" s="2021"/>
      <c r="LPV37" s="2021"/>
      <c r="LPW37" s="2021"/>
      <c r="LPX37" s="2021"/>
      <c r="LPY37" s="2021"/>
      <c r="LPZ37" s="2021"/>
      <c r="LQA37" s="2021"/>
      <c r="LQB37" s="2021"/>
      <c r="LQC37" s="2021"/>
      <c r="LQD37" s="2021"/>
      <c r="LQE37" s="2021"/>
      <c r="LQF37" s="2021"/>
      <c r="LQG37" s="2021"/>
      <c r="LQH37" s="2021"/>
      <c r="LQI37" s="2021"/>
      <c r="LQJ37" s="2021"/>
      <c r="LQK37" s="2021"/>
      <c r="LQL37" s="2021"/>
      <c r="LQM37" s="2021"/>
      <c r="LQN37" s="2021"/>
      <c r="LQO37" s="2021"/>
      <c r="LQP37" s="2021"/>
      <c r="LQQ37" s="2021"/>
      <c r="LQR37" s="2021"/>
      <c r="LQS37" s="2021"/>
      <c r="LQT37" s="2021"/>
      <c r="LQU37" s="2021"/>
      <c r="LQV37" s="2021"/>
      <c r="LQW37" s="2021"/>
      <c r="LQX37" s="2021"/>
      <c r="LQY37" s="2021"/>
      <c r="LQZ37" s="2021"/>
      <c r="LRA37" s="2021"/>
      <c r="LRB37" s="2021"/>
      <c r="LRC37" s="2021"/>
      <c r="LRD37" s="2021"/>
      <c r="LRE37" s="2021"/>
      <c r="LRF37" s="2021"/>
      <c r="LRG37" s="2021"/>
      <c r="LRH37" s="2021"/>
      <c r="LRI37" s="2021"/>
      <c r="LRJ37" s="2021"/>
      <c r="LRK37" s="2021"/>
      <c r="LRL37" s="2021"/>
      <c r="LRM37" s="2021"/>
      <c r="LRN37" s="2021"/>
      <c r="LRO37" s="2021"/>
      <c r="LRP37" s="2021"/>
      <c r="LRQ37" s="2021"/>
      <c r="LRR37" s="2021"/>
      <c r="LRS37" s="2021"/>
      <c r="LRT37" s="2021"/>
      <c r="LRU37" s="2021"/>
      <c r="LRV37" s="2021"/>
      <c r="LRW37" s="2021"/>
      <c r="LRX37" s="2021"/>
      <c r="LRY37" s="2021"/>
      <c r="LRZ37" s="2021"/>
      <c r="LSA37" s="2021"/>
      <c r="LSB37" s="2021"/>
      <c r="LSC37" s="2021"/>
      <c r="LSD37" s="2021"/>
      <c r="LSE37" s="2021"/>
      <c r="LSF37" s="2021"/>
      <c r="LSG37" s="2021"/>
      <c r="LSH37" s="2021"/>
      <c r="LSI37" s="2021"/>
      <c r="LSJ37" s="2021"/>
      <c r="LSK37" s="2021"/>
      <c r="LSL37" s="2021"/>
      <c r="LSM37" s="2021"/>
      <c r="LSN37" s="2021"/>
      <c r="LSO37" s="2021"/>
      <c r="LSP37" s="2021"/>
      <c r="LSQ37" s="2021"/>
      <c r="LSR37" s="2021"/>
      <c r="LSS37" s="2021"/>
      <c r="LST37" s="2021"/>
      <c r="LSU37" s="2021"/>
      <c r="LSV37" s="2021"/>
      <c r="LSW37" s="2021"/>
      <c r="LSX37" s="2021"/>
      <c r="LSY37" s="2021"/>
      <c r="LSZ37" s="2021"/>
      <c r="LTA37" s="2021"/>
      <c r="LTB37" s="2021"/>
      <c r="LTC37" s="2021"/>
      <c r="LTD37" s="2021"/>
      <c r="LTE37" s="2021"/>
      <c r="LTF37" s="2021"/>
      <c r="LTG37" s="2021"/>
      <c r="LTH37" s="2021"/>
      <c r="LTI37" s="2021"/>
      <c r="LTJ37" s="2021"/>
      <c r="LTK37" s="2021"/>
      <c r="LTL37" s="2021"/>
      <c r="LTM37" s="2021"/>
      <c r="LTN37" s="2021"/>
      <c r="LTO37" s="2021"/>
      <c r="LTP37" s="2021"/>
      <c r="LTQ37" s="2021"/>
      <c r="LTR37" s="2021"/>
      <c r="LTS37" s="2021"/>
      <c r="LTT37" s="2021"/>
      <c r="LTU37" s="2021"/>
      <c r="LTV37" s="2021"/>
      <c r="LTW37" s="2021"/>
      <c r="LTX37" s="2021"/>
      <c r="LTY37" s="2021"/>
      <c r="LTZ37" s="2021"/>
      <c r="LUA37" s="2021"/>
      <c r="LUB37" s="2021"/>
      <c r="LUC37" s="2021"/>
      <c r="LUD37" s="2021"/>
      <c r="LUE37" s="2021"/>
      <c r="LUF37" s="2021"/>
      <c r="LUG37" s="2021"/>
      <c r="LUH37" s="2021"/>
      <c r="LUI37" s="2021"/>
      <c r="LUJ37" s="2021"/>
      <c r="LUK37" s="2021"/>
      <c r="LUL37" s="2021"/>
      <c r="LUM37" s="2021"/>
      <c r="LUN37" s="2021"/>
      <c r="LUO37" s="2021"/>
      <c r="LUP37" s="2021"/>
      <c r="LUQ37" s="2021"/>
      <c r="LUR37" s="2021"/>
      <c r="LUS37" s="2021"/>
      <c r="LUT37" s="2021"/>
      <c r="LUU37" s="2021"/>
      <c r="LUV37" s="2021"/>
      <c r="LUW37" s="2021"/>
      <c r="LUX37" s="2021"/>
      <c r="LUY37" s="2021"/>
      <c r="LUZ37" s="2021"/>
      <c r="LVA37" s="2021"/>
      <c r="LVB37" s="2021"/>
      <c r="LVC37" s="2021"/>
      <c r="LVD37" s="2021"/>
      <c r="LVE37" s="2021"/>
      <c r="LVF37" s="2021"/>
      <c r="LVG37" s="2021"/>
      <c r="LVH37" s="2021"/>
      <c r="LVI37" s="2021"/>
      <c r="LVJ37" s="2021"/>
      <c r="LVK37" s="2021"/>
      <c r="LVL37" s="2021"/>
      <c r="LVM37" s="2021"/>
      <c r="LVN37" s="2021"/>
      <c r="LVO37" s="2021"/>
      <c r="LVP37" s="2021"/>
      <c r="LVQ37" s="2021"/>
      <c r="LVR37" s="2021"/>
      <c r="LVS37" s="2021"/>
      <c r="LVT37" s="2021"/>
      <c r="LVU37" s="2021"/>
      <c r="LVV37" s="2021"/>
      <c r="LVW37" s="2021"/>
      <c r="LVX37" s="2021"/>
      <c r="LVY37" s="2021"/>
      <c r="LVZ37" s="2021"/>
      <c r="LWA37" s="2021"/>
      <c r="LWB37" s="2021"/>
      <c r="LWC37" s="2021"/>
      <c r="LWD37" s="2021"/>
      <c r="LWE37" s="2021"/>
      <c r="LWF37" s="2021"/>
      <c r="LWG37" s="2021"/>
      <c r="LWH37" s="2021"/>
      <c r="LWI37" s="2021"/>
      <c r="LWJ37" s="2021"/>
      <c r="LWK37" s="2021"/>
      <c r="LWL37" s="2021"/>
      <c r="LWM37" s="2021"/>
      <c r="LWN37" s="2021"/>
      <c r="LWO37" s="2021"/>
      <c r="LWP37" s="2021"/>
      <c r="LWQ37" s="2021"/>
      <c r="LWR37" s="2021"/>
      <c r="LWS37" s="2021"/>
      <c r="LWT37" s="2021"/>
      <c r="LWU37" s="2021"/>
      <c r="LWV37" s="2021"/>
      <c r="LWW37" s="2021"/>
      <c r="LWX37" s="2021"/>
      <c r="LWY37" s="2021"/>
      <c r="LWZ37" s="2021"/>
      <c r="LXA37" s="2021"/>
      <c r="LXB37" s="2021"/>
      <c r="LXC37" s="2021"/>
      <c r="LXD37" s="2021"/>
      <c r="LXE37" s="2021"/>
      <c r="LXF37" s="2021"/>
      <c r="LXG37" s="2021"/>
      <c r="LXH37" s="2021"/>
      <c r="LXI37" s="2021"/>
      <c r="LXJ37" s="2021"/>
      <c r="LXK37" s="2021"/>
      <c r="LXL37" s="2021"/>
      <c r="LXM37" s="2021"/>
      <c r="LXN37" s="2021"/>
      <c r="LXO37" s="2021"/>
      <c r="LXP37" s="2021"/>
      <c r="LXQ37" s="2021"/>
      <c r="LXR37" s="2021"/>
      <c r="LXS37" s="2021"/>
      <c r="LXT37" s="2021"/>
      <c r="LXU37" s="2021"/>
      <c r="LXV37" s="2021"/>
      <c r="LXW37" s="2021"/>
      <c r="LXX37" s="2021"/>
      <c r="LXY37" s="2021"/>
      <c r="LXZ37" s="2021"/>
      <c r="LYA37" s="2021"/>
      <c r="LYB37" s="2021"/>
      <c r="LYC37" s="2021"/>
      <c r="LYD37" s="2021"/>
      <c r="LYE37" s="2021"/>
      <c r="LYF37" s="2021"/>
      <c r="LYG37" s="2021"/>
      <c r="LYH37" s="2021"/>
      <c r="LYI37" s="2021"/>
      <c r="LYJ37" s="2021"/>
      <c r="LYK37" s="2021"/>
      <c r="LYL37" s="2021"/>
      <c r="LYM37" s="2021"/>
      <c r="LYN37" s="2021"/>
      <c r="LYO37" s="2021"/>
      <c r="LYP37" s="2021"/>
      <c r="LYQ37" s="2021"/>
      <c r="LYR37" s="2021"/>
      <c r="LYS37" s="2021"/>
      <c r="LYT37" s="2021"/>
      <c r="LYU37" s="2021"/>
      <c r="LYV37" s="2021"/>
      <c r="LYW37" s="2021"/>
      <c r="LYX37" s="2021"/>
      <c r="LYY37" s="2021"/>
      <c r="LYZ37" s="2021"/>
      <c r="LZA37" s="2021"/>
      <c r="LZB37" s="2021"/>
      <c r="LZC37" s="2021"/>
      <c r="LZD37" s="2021"/>
      <c r="LZE37" s="2021"/>
      <c r="LZF37" s="2021"/>
      <c r="LZG37" s="2021"/>
      <c r="LZH37" s="2021"/>
      <c r="LZI37" s="2021"/>
      <c r="LZJ37" s="2021"/>
      <c r="LZK37" s="2021"/>
      <c r="LZL37" s="2021"/>
      <c r="LZM37" s="2021"/>
      <c r="LZN37" s="2021"/>
      <c r="LZO37" s="2021"/>
      <c r="LZP37" s="2021"/>
      <c r="LZQ37" s="2021"/>
      <c r="LZR37" s="2021"/>
      <c r="LZS37" s="2021"/>
      <c r="LZT37" s="2021"/>
      <c r="LZU37" s="2021"/>
      <c r="LZV37" s="2021"/>
      <c r="LZW37" s="2021"/>
      <c r="LZX37" s="2021"/>
      <c r="LZY37" s="2021"/>
      <c r="LZZ37" s="2021"/>
      <c r="MAA37" s="2021"/>
      <c r="MAB37" s="2021"/>
      <c r="MAC37" s="2021"/>
      <c r="MAD37" s="2021"/>
      <c r="MAE37" s="2021"/>
      <c r="MAF37" s="2021"/>
      <c r="MAG37" s="2021"/>
      <c r="MAH37" s="2021"/>
      <c r="MAI37" s="2021"/>
      <c r="MAJ37" s="2021"/>
      <c r="MAK37" s="2021"/>
      <c r="MAL37" s="2021"/>
      <c r="MAM37" s="2021"/>
      <c r="MAN37" s="2021"/>
      <c r="MAO37" s="2021"/>
      <c r="MAP37" s="2021"/>
      <c r="MAQ37" s="2021"/>
      <c r="MAR37" s="2021"/>
      <c r="MAS37" s="2021"/>
      <c r="MAT37" s="2021"/>
      <c r="MAU37" s="2021"/>
      <c r="MAV37" s="2021"/>
      <c r="MAW37" s="2021"/>
      <c r="MAX37" s="2021"/>
      <c r="MAY37" s="2021"/>
      <c r="MAZ37" s="2021"/>
      <c r="MBA37" s="2021"/>
      <c r="MBB37" s="2021"/>
      <c r="MBC37" s="2021"/>
      <c r="MBD37" s="2021"/>
      <c r="MBE37" s="2021"/>
      <c r="MBF37" s="2021"/>
      <c r="MBG37" s="2021"/>
      <c r="MBH37" s="2021"/>
      <c r="MBI37" s="2021"/>
      <c r="MBJ37" s="2021"/>
      <c r="MBK37" s="2021"/>
      <c r="MBL37" s="2021"/>
      <c r="MBM37" s="2021"/>
      <c r="MBN37" s="2021"/>
      <c r="MBO37" s="2021"/>
      <c r="MBP37" s="2021"/>
      <c r="MBQ37" s="2021"/>
      <c r="MBR37" s="2021"/>
      <c r="MBS37" s="2021"/>
      <c r="MBT37" s="2021"/>
      <c r="MBU37" s="2021"/>
      <c r="MBV37" s="2021"/>
      <c r="MBW37" s="2021"/>
      <c r="MBX37" s="2021"/>
      <c r="MBY37" s="2021"/>
      <c r="MBZ37" s="2021"/>
      <c r="MCA37" s="2021"/>
      <c r="MCB37" s="2021"/>
      <c r="MCC37" s="2021"/>
      <c r="MCD37" s="2021"/>
      <c r="MCE37" s="2021"/>
      <c r="MCF37" s="2021"/>
      <c r="MCG37" s="2021"/>
      <c r="MCH37" s="2021"/>
      <c r="MCI37" s="2021"/>
      <c r="MCJ37" s="2021"/>
      <c r="MCK37" s="2021"/>
      <c r="MCL37" s="2021"/>
      <c r="MCM37" s="2021"/>
      <c r="MCN37" s="2021"/>
      <c r="MCO37" s="2021"/>
      <c r="MCP37" s="2021"/>
      <c r="MCQ37" s="2021"/>
      <c r="MCR37" s="2021"/>
      <c r="MCS37" s="2021"/>
      <c r="MCT37" s="2021"/>
      <c r="MCU37" s="2021"/>
      <c r="MCV37" s="2021"/>
      <c r="MCW37" s="2021"/>
      <c r="MCX37" s="2021"/>
      <c r="MCY37" s="2021"/>
      <c r="MCZ37" s="2021"/>
      <c r="MDA37" s="2021"/>
      <c r="MDB37" s="2021"/>
      <c r="MDC37" s="2021"/>
      <c r="MDD37" s="2021"/>
      <c r="MDE37" s="2021"/>
      <c r="MDF37" s="2021"/>
      <c r="MDG37" s="2021"/>
      <c r="MDH37" s="2021"/>
      <c r="MDI37" s="2021"/>
      <c r="MDJ37" s="2021"/>
      <c r="MDK37" s="2021"/>
      <c r="MDL37" s="2021"/>
      <c r="MDM37" s="2021"/>
      <c r="MDN37" s="2021"/>
      <c r="MDO37" s="2021"/>
      <c r="MDP37" s="2021"/>
      <c r="MDQ37" s="2021"/>
      <c r="MDR37" s="2021"/>
      <c r="MDS37" s="2021"/>
      <c r="MDT37" s="2021"/>
      <c r="MDU37" s="2021"/>
      <c r="MDV37" s="2021"/>
      <c r="MDW37" s="2021"/>
      <c r="MDX37" s="2021"/>
      <c r="MDY37" s="2021"/>
      <c r="MDZ37" s="2021"/>
      <c r="MEA37" s="2021"/>
      <c r="MEB37" s="2021"/>
      <c r="MEC37" s="2021"/>
      <c r="MED37" s="2021"/>
      <c r="MEE37" s="2021"/>
      <c r="MEF37" s="2021"/>
      <c r="MEG37" s="2021"/>
      <c r="MEH37" s="2021"/>
      <c r="MEI37" s="2021"/>
      <c r="MEJ37" s="2021"/>
      <c r="MEK37" s="2021"/>
      <c r="MEL37" s="2021"/>
      <c r="MEM37" s="2021"/>
      <c r="MEN37" s="2021"/>
      <c r="MEO37" s="2021"/>
      <c r="MEP37" s="2021"/>
      <c r="MEQ37" s="2021"/>
      <c r="MER37" s="2021"/>
      <c r="MES37" s="2021"/>
      <c r="MET37" s="2021"/>
      <c r="MEU37" s="2021"/>
      <c r="MEV37" s="2021"/>
      <c r="MEW37" s="2021"/>
      <c r="MEX37" s="2021"/>
      <c r="MEY37" s="2021"/>
      <c r="MEZ37" s="2021"/>
      <c r="MFA37" s="2021"/>
      <c r="MFB37" s="2021"/>
      <c r="MFC37" s="2021"/>
      <c r="MFD37" s="2021"/>
      <c r="MFE37" s="2021"/>
      <c r="MFF37" s="2021"/>
      <c r="MFG37" s="2021"/>
      <c r="MFH37" s="2021"/>
      <c r="MFI37" s="2021"/>
      <c r="MFJ37" s="2021"/>
      <c r="MFK37" s="2021"/>
      <c r="MFL37" s="2021"/>
      <c r="MFM37" s="2021"/>
      <c r="MFN37" s="2021"/>
      <c r="MFO37" s="2021"/>
      <c r="MFP37" s="2021"/>
      <c r="MFQ37" s="2021"/>
      <c r="MFR37" s="2021"/>
      <c r="MFS37" s="2021"/>
      <c r="MFT37" s="2021"/>
      <c r="MFU37" s="2021"/>
      <c r="MFV37" s="2021"/>
      <c r="MFW37" s="2021"/>
      <c r="MFX37" s="2021"/>
      <c r="MFY37" s="2021"/>
      <c r="MFZ37" s="2021"/>
      <c r="MGA37" s="2021"/>
      <c r="MGB37" s="2021"/>
      <c r="MGC37" s="2021"/>
      <c r="MGD37" s="2021"/>
      <c r="MGE37" s="2021"/>
      <c r="MGF37" s="2021"/>
      <c r="MGG37" s="2021"/>
      <c r="MGH37" s="2021"/>
      <c r="MGI37" s="2021"/>
      <c r="MGJ37" s="2021"/>
      <c r="MGK37" s="2021"/>
      <c r="MGL37" s="2021"/>
      <c r="MGM37" s="2021"/>
      <c r="MGN37" s="2021"/>
      <c r="MGO37" s="2021"/>
      <c r="MGP37" s="2021"/>
      <c r="MGQ37" s="2021"/>
      <c r="MGR37" s="2021"/>
      <c r="MGS37" s="2021"/>
      <c r="MGT37" s="2021"/>
      <c r="MGU37" s="2021"/>
      <c r="MGV37" s="2021"/>
      <c r="MGW37" s="2021"/>
      <c r="MGX37" s="2021"/>
      <c r="MGY37" s="2021"/>
      <c r="MGZ37" s="2021"/>
      <c r="MHA37" s="2021"/>
      <c r="MHB37" s="2021"/>
      <c r="MHC37" s="2021"/>
      <c r="MHD37" s="2021"/>
      <c r="MHE37" s="2021"/>
      <c r="MHF37" s="2021"/>
      <c r="MHG37" s="2021"/>
      <c r="MHH37" s="2021"/>
      <c r="MHI37" s="2021"/>
      <c r="MHJ37" s="2021"/>
      <c r="MHK37" s="2021"/>
      <c r="MHL37" s="2021"/>
      <c r="MHM37" s="2021"/>
      <c r="MHN37" s="2021"/>
      <c r="MHO37" s="2021"/>
      <c r="MHP37" s="2021"/>
      <c r="MHQ37" s="2021"/>
      <c r="MHR37" s="2021"/>
      <c r="MHS37" s="2021"/>
      <c r="MHT37" s="2021"/>
      <c r="MHU37" s="2021"/>
      <c r="MHV37" s="2021"/>
      <c r="MHW37" s="2021"/>
      <c r="MHX37" s="2021"/>
      <c r="MHY37" s="2021"/>
      <c r="MHZ37" s="2021"/>
      <c r="MIA37" s="2021"/>
      <c r="MIB37" s="2021"/>
      <c r="MIC37" s="2021"/>
      <c r="MID37" s="2021"/>
      <c r="MIE37" s="2021"/>
      <c r="MIF37" s="2021"/>
      <c r="MIG37" s="2021"/>
      <c r="MIH37" s="2021"/>
      <c r="MII37" s="2021"/>
      <c r="MIJ37" s="2021"/>
      <c r="MIK37" s="2021"/>
      <c r="MIL37" s="2021"/>
      <c r="MIM37" s="2021"/>
      <c r="MIN37" s="2021"/>
      <c r="MIO37" s="2021"/>
      <c r="MIP37" s="2021"/>
      <c r="MIQ37" s="2021"/>
      <c r="MIR37" s="2021"/>
      <c r="MIS37" s="2021"/>
      <c r="MIT37" s="2021"/>
      <c r="MIU37" s="2021"/>
      <c r="MIV37" s="2021"/>
      <c r="MIW37" s="2021"/>
      <c r="MIX37" s="2021"/>
      <c r="MIY37" s="2021"/>
      <c r="MIZ37" s="2021"/>
      <c r="MJA37" s="2021"/>
      <c r="MJB37" s="2021"/>
      <c r="MJC37" s="2021"/>
      <c r="MJD37" s="2021"/>
      <c r="MJE37" s="2021"/>
      <c r="MJF37" s="2021"/>
      <c r="MJG37" s="2021"/>
      <c r="MJH37" s="2021"/>
      <c r="MJI37" s="2021"/>
      <c r="MJJ37" s="2021"/>
      <c r="MJK37" s="2021"/>
      <c r="MJL37" s="2021"/>
      <c r="MJM37" s="2021"/>
      <c r="MJN37" s="2021"/>
      <c r="MJO37" s="2021"/>
      <c r="MJP37" s="2021"/>
      <c r="MJQ37" s="2021"/>
      <c r="MJR37" s="2021"/>
      <c r="MJS37" s="2021"/>
      <c r="MJT37" s="2021"/>
      <c r="MJU37" s="2021"/>
      <c r="MJV37" s="2021"/>
      <c r="MJW37" s="2021"/>
      <c r="MJX37" s="2021"/>
      <c r="MJY37" s="2021"/>
      <c r="MJZ37" s="2021"/>
      <c r="MKA37" s="2021"/>
      <c r="MKB37" s="2021"/>
      <c r="MKC37" s="2021"/>
      <c r="MKD37" s="2021"/>
      <c r="MKE37" s="2021"/>
      <c r="MKF37" s="2021"/>
      <c r="MKG37" s="2021"/>
      <c r="MKH37" s="2021"/>
      <c r="MKI37" s="2021"/>
      <c r="MKJ37" s="2021"/>
      <c r="MKK37" s="2021"/>
      <c r="MKL37" s="2021"/>
      <c r="MKM37" s="2021"/>
      <c r="MKN37" s="2021"/>
      <c r="MKO37" s="2021"/>
      <c r="MKP37" s="2021"/>
      <c r="MKQ37" s="2021"/>
      <c r="MKR37" s="2021"/>
      <c r="MKS37" s="2021"/>
      <c r="MKT37" s="2021"/>
      <c r="MKU37" s="2021"/>
      <c r="MKV37" s="2021"/>
      <c r="MKW37" s="2021"/>
      <c r="MKX37" s="2021"/>
      <c r="MKY37" s="2021"/>
      <c r="MKZ37" s="2021"/>
      <c r="MLA37" s="2021"/>
      <c r="MLB37" s="2021"/>
      <c r="MLC37" s="2021"/>
      <c r="MLD37" s="2021"/>
      <c r="MLE37" s="2021"/>
      <c r="MLF37" s="2021"/>
      <c r="MLG37" s="2021"/>
      <c r="MLH37" s="2021"/>
      <c r="MLI37" s="2021"/>
      <c r="MLJ37" s="2021"/>
      <c r="MLK37" s="2021"/>
      <c r="MLL37" s="2021"/>
      <c r="MLM37" s="2021"/>
      <c r="MLN37" s="2021"/>
      <c r="MLO37" s="2021"/>
      <c r="MLP37" s="2021"/>
      <c r="MLQ37" s="2021"/>
      <c r="MLR37" s="2021"/>
      <c r="MLS37" s="2021"/>
      <c r="MLT37" s="2021"/>
      <c r="MLU37" s="2021"/>
      <c r="MLV37" s="2021"/>
      <c r="MLW37" s="2021"/>
      <c r="MLX37" s="2021"/>
      <c r="MLY37" s="2021"/>
      <c r="MLZ37" s="2021"/>
      <c r="MMA37" s="2021"/>
      <c r="MMB37" s="2021"/>
      <c r="MMC37" s="2021"/>
      <c r="MMD37" s="2021"/>
      <c r="MME37" s="2021"/>
      <c r="MMF37" s="2021"/>
      <c r="MMG37" s="2021"/>
      <c r="MMH37" s="2021"/>
      <c r="MMI37" s="2021"/>
      <c r="MMJ37" s="2021"/>
      <c r="MMK37" s="2021"/>
      <c r="MML37" s="2021"/>
      <c r="MMM37" s="2021"/>
      <c r="MMN37" s="2021"/>
      <c r="MMO37" s="2021"/>
      <c r="MMP37" s="2021"/>
      <c r="MMQ37" s="2021"/>
      <c r="MMR37" s="2021"/>
      <c r="MMS37" s="2021"/>
      <c r="MMT37" s="2021"/>
      <c r="MMU37" s="2021"/>
      <c r="MMV37" s="2021"/>
      <c r="MMW37" s="2021"/>
      <c r="MMX37" s="2021"/>
      <c r="MMY37" s="2021"/>
      <c r="MMZ37" s="2021"/>
      <c r="MNA37" s="2021"/>
      <c r="MNB37" s="2021"/>
      <c r="MNC37" s="2021"/>
      <c r="MND37" s="2021"/>
      <c r="MNE37" s="2021"/>
      <c r="MNF37" s="2021"/>
      <c r="MNG37" s="2021"/>
      <c r="MNH37" s="2021"/>
      <c r="MNI37" s="2021"/>
      <c r="MNJ37" s="2021"/>
      <c r="MNK37" s="2021"/>
      <c r="MNL37" s="2021"/>
      <c r="MNM37" s="2021"/>
      <c r="MNN37" s="2021"/>
      <c r="MNO37" s="2021"/>
      <c r="MNP37" s="2021"/>
      <c r="MNQ37" s="2021"/>
      <c r="MNR37" s="2021"/>
      <c r="MNS37" s="2021"/>
      <c r="MNT37" s="2021"/>
      <c r="MNU37" s="2021"/>
      <c r="MNV37" s="2021"/>
      <c r="MNW37" s="2021"/>
      <c r="MNX37" s="2021"/>
      <c r="MNY37" s="2021"/>
      <c r="MNZ37" s="2021"/>
      <c r="MOA37" s="2021"/>
      <c r="MOB37" s="2021"/>
      <c r="MOC37" s="2021"/>
      <c r="MOD37" s="2021"/>
      <c r="MOE37" s="2021"/>
      <c r="MOF37" s="2021"/>
      <c r="MOG37" s="2021"/>
      <c r="MOH37" s="2021"/>
      <c r="MOI37" s="2021"/>
      <c r="MOJ37" s="2021"/>
      <c r="MOK37" s="2021"/>
      <c r="MOL37" s="2021"/>
      <c r="MOM37" s="2021"/>
      <c r="MON37" s="2021"/>
      <c r="MOO37" s="2021"/>
      <c r="MOP37" s="2021"/>
      <c r="MOQ37" s="2021"/>
      <c r="MOR37" s="2021"/>
      <c r="MOS37" s="2021"/>
      <c r="MOT37" s="2021"/>
      <c r="MOU37" s="2021"/>
      <c r="MOV37" s="2021"/>
      <c r="MOW37" s="2021"/>
      <c r="MOX37" s="2021"/>
      <c r="MOY37" s="2021"/>
      <c r="MOZ37" s="2021"/>
      <c r="MPA37" s="2021"/>
      <c r="MPB37" s="2021"/>
      <c r="MPC37" s="2021"/>
      <c r="MPD37" s="2021"/>
      <c r="MPE37" s="2021"/>
      <c r="MPF37" s="2021"/>
      <c r="MPG37" s="2021"/>
      <c r="MPH37" s="2021"/>
      <c r="MPI37" s="2021"/>
      <c r="MPJ37" s="2021"/>
      <c r="MPK37" s="2021"/>
      <c r="MPL37" s="2021"/>
      <c r="MPM37" s="2021"/>
      <c r="MPN37" s="2021"/>
      <c r="MPO37" s="2021"/>
      <c r="MPP37" s="2021"/>
      <c r="MPQ37" s="2021"/>
      <c r="MPR37" s="2021"/>
      <c r="MPS37" s="2021"/>
      <c r="MPT37" s="2021"/>
      <c r="MPU37" s="2021"/>
      <c r="MPV37" s="2021"/>
      <c r="MPW37" s="2021"/>
      <c r="MPX37" s="2021"/>
      <c r="MPY37" s="2021"/>
      <c r="MPZ37" s="2021"/>
      <c r="MQA37" s="2021"/>
      <c r="MQB37" s="2021"/>
      <c r="MQC37" s="2021"/>
      <c r="MQD37" s="2021"/>
      <c r="MQE37" s="2021"/>
      <c r="MQF37" s="2021"/>
      <c r="MQG37" s="2021"/>
      <c r="MQH37" s="2021"/>
      <c r="MQI37" s="2021"/>
      <c r="MQJ37" s="2021"/>
      <c r="MQK37" s="2021"/>
      <c r="MQL37" s="2021"/>
      <c r="MQM37" s="2021"/>
      <c r="MQN37" s="2021"/>
      <c r="MQO37" s="2021"/>
      <c r="MQP37" s="2021"/>
      <c r="MQQ37" s="2021"/>
      <c r="MQR37" s="2021"/>
      <c r="MQS37" s="2021"/>
      <c r="MQT37" s="2021"/>
      <c r="MQU37" s="2021"/>
      <c r="MQV37" s="2021"/>
      <c r="MQW37" s="2021"/>
      <c r="MQX37" s="2021"/>
      <c r="MQY37" s="2021"/>
      <c r="MQZ37" s="2021"/>
      <c r="MRA37" s="2021"/>
      <c r="MRB37" s="2021"/>
      <c r="MRC37" s="2021"/>
      <c r="MRD37" s="2021"/>
      <c r="MRE37" s="2021"/>
      <c r="MRF37" s="2021"/>
      <c r="MRG37" s="2021"/>
      <c r="MRH37" s="2021"/>
      <c r="MRI37" s="2021"/>
      <c r="MRJ37" s="2021"/>
      <c r="MRK37" s="2021"/>
      <c r="MRL37" s="2021"/>
      <c r="MRM37" s="2021"/>
      <c r="MRN37" s="2021"/>
      <c r="MRO37" s="2021"/>
      <c r="MRP37" s="2021"/>
      <c r="MRQ37" s="2021"/>
      <c r="MRR37" s="2021"/>
      <c r="MRS37" s="2021"/>
      <c r="MRT37" s="2021"/>
      <c r="MRU37" s="2021"/>
      <c r="MRV37" s="2021"/>
      <c r="MRW37" s="2021"/>
      <c r="MRX37" s="2021"/>
      <c r="MRY37" s="2021"/>
      <c r="MRZ37" s="2021"/>
      <c r="MSA37" s="2021"/>
      <c r="MSB37" s="2021"/>
      <c r="MSC37" s="2021"/>
      <c r="MSD37" s="2021"/>
      <c r="MSE37" s="2021"/>
      <c r="MSF37" s="2021"/>
      <c r="MSG37" s="2021"/>
      <c r="MSH37" s="2021"/>
      <c r="MSI37" s="2021"/>
      <c r="MSJ37" s="2021"/>
      <c r="MSK37" s="2021"/>
      <c r="MSL37" s="2021"/>
      <c r="MSM37" s="2021"/>
      <c r="MSN37" s="2021"/>
      <c r="MSO37" s="2021"/>
      <c r="MSP37" s="2021"/>
      <c r="MSQ37" s="2021"/>
      <c r="MSR37" s="2021"/>
      <c r="MSS37" s="2021"/>
      <c r="MST37" s="2021"/>
      <c r="MSU37" s="2021"/>
      <c r="MSV37" s="2021"/>
      <c r="MSW37" s="2021"/>
      <c r="MSX37" s="2021"/>
      <c r="MSY37" s="2021"/>
      <c r="MSZ37" s="2021"/>
      <c r="MTA37" s="2021"/>
      <c r="MTB37" s="2021"/>
      <c r="MTC37" s="2021"/>
      <c r="MTD37" s="2021"/>
      <c r="MTE37" s="2021"/>
      <c r="MTF37" s="2021"/>
      <c r="MTG37" s="2021"/>
      <c r="MTH37" s="2021"/>
      <c r="MTI37" s="2021"/>
      <c r="MTJ37" s="2021"/>
      <c r="MTK37" s="2021"/>
      <c r="MTL37" s="2021"/>
      <c r="MTM37" s="2021"/>
      <c r="MTN37" s="2021"/>
      <c r="MTO37" s="2021"/>
      <c r="MTP37" s="2021"/>
      <c r="MTQ37" s="2021"/>
      <c r="MTR37" s="2021"/>
      <c r="MTS37" s="2021"/>
      <c r="MTT37" s="2021"/>
      <c r="MTU37" s="2021"/>
      <c r="MTV37" s="2021"/>
      <c r="MTW37" s="2021"/>
      <c r="MTX37" s="2021"/>
      <c r="MTY37" s="2021"/>
      <c r="MTZ37" s="2021"/>
      <c r="MUA37" s="2021"/>
      <c r="MUB37" s="2021"/>
      <c r="MUC37" s="2021"/>
      <c r="MUD37" s="2021"/>
      <c r="MUE37" s="2021"/>
      <c r="MUF37" s="2021"/>
      <c r="MUG37" s="2021"/>
      <c r="MUH37" s="2021"/>
      <c r="MUI37" s="2021"/>
      <c r="MUJ37" s="2021"/>
      <c r="MUK37" s="2021"/>
      <c r="MUL37" s="2021"/>
      <c r="MUM37" s="2021"/>
      <c r="MUN37" s="2021"/>
      <c r="MUO37" s="2021"/>
      <c r="MUP37" s="2021"/>
      <c r="MUQ37" s="2021"/>
      <c r="MUR37" s="2021"/>
      <c r="MUS37" s="2021"/>
      <c r="MUT37" s="2021"/>
      <c r="MUU37" s="2021"/>
      <c r="MUV37" s="2021"/>
      <c r="MUW37" s="2021"/>
      <c r="MUX37" s="2021"/>
      <c r="MUY37" s="2021"/>
      <c r="MUZ37" s="2021"/>
      <c r="MVA37" s="2021"/>
      <c r="MVB37" s="2021"/>
      <c r="MVC37" s="2021"/>
      <c r="MVD37" s="2021"/>
      <c r="MVE37" s="2021"/>
      <c r="MVF37" s="2021"/>
      <c r="MVG37" s="2021"/>
      <c r="MVH37" s="2021"/>
      <c r="MVI37" s="2021"/>
      <c r="MVJ37" s="2021"/>
      <c r="MVK37" s="2021"/>
      <c r="MVL37" s="2021"/>
      <c r="MVM37" s="2021"/>
      <c r="MVN37" s="2021"/>
      <c r="MVO37" s="2021"/>
      <c r="MVP37" s="2021"/>
      <c r="MVQ37" s="2021"/>
      <c r="MVR37" s="2021"/>
      <c r="MVS37" s="2021"/>
      <c r="MVT37" s="2021"/>
      <c r="MVU37" s="2021"/>
      <c r="MVV37" s="2021"/>
      <c r="MVW37" s="2021"/>
      <c r="MVX37" s="2021"/>
      <c r="MVY37" s="2021"/>
      <c r="MVZ37" s="2021"/>
      <c r="MWA37" s="2021"/>
      <c r="MWB37" s="2021"/>
      <c r="MWC37" s="2021"/>
      <c r="MWD37" s="2021"/>
      <c r="MWE37" s="2021"/>
      <c r="MWF37" s="2021"/>
      <c r="MWG37" s="2021"/>
      <c r="MWH37" s="2021"/>
      <c r="MWI37" s="2021"/>
      <c r="MWJ37" s="2021"/>
      <c r="MWK37" s="2021"/>
      <c r="MWL37" s="2021"/>
      <c r="MWM37" s="2021"/>
      <c r="MWN37" s="2021"/>
      <c r="MWO37" s="2021"/>
      <c r="MWP37" s="2021"/>
      <c r="MWQ37" s="2021"/>
      <c r="MWR37" s="2021"/>
      <c r="MWS37" s="2021"/>
      <c r="MWT37" s="2021"/>
      <c r="MWU37" s="2021"/>
      <c r="MWV37" s="2021"/>
      <c r="MWW37" s="2021"/>
      <c r="MWX37" s="2021"/>
      <c r="MWY37" s="2021"/>
      <c r="MWZ37" s="2021"/>
      <c r="MXA37" s="2021"/>
      <c r="MXB37" s="2021"/>
      <c r="MXC37" s="2021"/>
      <c r="MXD37" s="2021"/>
      <c r="MXE37" s="2021"/>
      <c r="MXF37" s="2021"/>
      <c r="MXG37" s="2021"/>
      <c r="MXH37" s="2021"/>
      <c r="MXI37" s="2021"/>
      <c r="MXJ37" s="2021"/>
      <c r="MXK37" s="2021"/>
      <c r="MXL37" s="2021"/>
      <c r="MXM37" s="2021"/>
      <c r="MXN37" s="2021"/>
      <c r="MXO37" s="2021"/>
      <c r="MXP37" s="2021"/>
      <c r="MXQ37" s="2021"/>
      <c r="MXR37" s="2021"/>
      <c r="MXS37" s="2021"/>
      <c r="MXT37" s="2021"/>
      <c r="MXU37" s="2021"/>
      <c r="MXV37" s="2021"/>
      <c r="MXW37" s="2021"/>
      <c r="MXX37" s="2021"/>
      <c r="MXY37" s="2021"/>
      <c r="MXZ37" s="2021"/>
      <c r="MYA37" s="2021"/>
      <c r="MYB37" s="2021"/>
      <c r="MYC37" s="2021"/>
      <c r="MYD37" s="2021"/>
      <c r="MYE37" s="2021"/>
      <c r="MYF37" s="2021"/>
      <c r="MYG37" s="2021"/>
      <c r="MYH37" s="2021"/>
      <c r="MYI37" s="2021"/>
      <c r="MYJ37" s="2021"/>
      <c r="MYK37" s="2021"/>
      <c r="MYL37" s="2021"/>
      <c r="MYM37" s="2021"/>
      <c r="MYN37" s="2021"/>
      <c r="MYO37" s="2021"/>
      <c r="MYP37" s="2021"/>
      <c r="MYQ37" s="2021"/>
      <c r="MYR37" s="2021"/>
      <c r="MYS37" s="2021"/>
      <c r="MYT37" s="2021"/>
      <c r="MYU37" s="2021"/>
      <c r="MYV37" s="2021"/>
      <c r="MYW37" s="2021"/>
      <c r="MYX37" s="2021"/>
      <c r="MYY37" s="2021"/>
      <c r="MYZ37" s="2021"/>
      <c r="MZA37" s="2021"/>
      <c r="MZB37" s="2021"/>
      <c r="MZC37" s="2021"/>
      <c r="MZD37" s="2021"/>
      <c r="MZE37" s="2021"/>
      <c r="MZF37" s="2021"/>
      <c r="MZG37" s="2021"/>
      <c r="MZH37" s="2021"/>
      <c r="MZI37" s="2021"/>
      <c r="MZJ37" s="2021"/>
      <c r="MZK37" s="2021"/>
      <c r="MZL37" s="2021"/>
      <c r="MZM37" s="2021"/>
      <c r="MZN37" s="2021"/>
      <c r="MZO37" s="2021"/>
      <c r="MZP37" s="2021"/>
      <c r="MZQ37" s="2021"/>
      <c r="MZR37" s="2021"/>
      <c r="MZS37" s="2021"/>
      <c r="MZT37" s="2021"/>
      <c r="MZU37" s="2021"/>
      <c r="MZV37" s="2021"/>
      <c r="MZW37" s="2021"/>
      <c r="MZX37" s="2021"/>
      <c r="MZY37" s="2021"/>
      <c r="MZZ37" s="2021"/>
      <c r="NAA37" s="2021"/>
      <c r="NAB37" s="2021"/>
      <c r="NAC37" s="2021"/>
      <c r="NAD37" s="2021"/>
      <c r="NAE37" s="2021"/>
      <c r="NAF37" s="2021"/>
      <c r="NAG37" s="2021"/>
      <c r="NAH37" s="2021"/>
      <c r="NAI37" s="2021"/>
      <c r="NAJ37" s="2021"/>
      <c r="NAK37" s="2021"/>
      <c r="NAL37" s="2021"/>
      <c r="NAM37" s="2021"/>
      <c r="NAN37" s="2021"/>
      <c r="NAO37" s="2021"/>
      <c r="NAP37" s="2021"/>
      <c r="NAQ37" s="2021"/>
      <c r="NAR37" s="2021"/>
      <c r="NAS37" s="2021"/>
      <c r="NAT37" s="2021"/>
      <c r="NAU37" s="2021"/>
      <c r="NAV37" s="2021"/>
      <c r="NAW37" s="2021"/>
      <c r="NAX37" s="2021"/>
      <c r="NAY37" s="2021"/>
      <c r="NAZ37" s="2021"/>
      <c r="NBA37" s="2021"/>
      <c r="NBB37" s="2021"/>
      <c r="NBC37" s="2021"/>
      <c r="NBD37" s="2021"/>
      <c r="NBE37" s="2021"/>
      <c r="NBF37" s="2021"/>
      <c r="NBG37" s="2021"/>
      <c r="NBH37" s="2021"/>
      <c r="NBI37" s="2021"/>
      <c r="NBJ37" s="2021"/>
      <c r="NBK37" s="2021"/>
      <c r="NBL37" s="2021"/>
      <c r="NBM37" s="2021"/>
      <c r="NBN37" s="2021"/>
      <c r="NBO37" s="2021"/>
      <c r="NBP37" s="2021"/>
      <c r="NBQ37" s="2021"/>
      <c r="NBR37" s="2021"/>
      <c r="NBS37" s="2021"/>
      <c r="NBT37" s="2021"/>
      <c r="NBU37" s="2021"/>
      <c r="NBV37" s="2021"/>
      <c r="NBW37" s="2021"/>
      <c r="NBX37" s="2021"/>
      <c r="NBY37" s="2021"/>
      <c r="NBZ37" s="2021"/>
      <c r="NCA37" s="2021"/>
      <c r="NCB37" s="2021"/>
      <c r="NCC37" s="2021"/>
      <c r="NCD37" s="2021"/>
      <c r="NCE37" s="2021"/>
      <c r="NCF37" s="2021"/>
      <c r="NCG37" s="2021"/>
      <c r="NCH37" s="2021"/>
      <c r="NCI37" s="2021"/>
      <c r="NCJ37" s="2021"/>
      <c r="NCK37" s="2021"/>
      <c r="NCL37" s="2021"/>
      <c r="NCM37" s="2021"/>
      <c r="NCN37" s="2021"/>
      <c r="NCO37" s="2021"/>
      <c r="NCP37" s="2021"/>
      <c r="NCQ37" s="2021"/>
      <c r="NCR37" s="2021"/>
      <c r="NCS37" s="2021"/>
      <c r="NCT37" s="2021"/>
      <c r="NCU37" s="2021"/>
      <c r="NCV37" s="2021"/>
      <c r="NCW37" s="2021"/>
      <c r="NCX37" s="2021"/>
      <c r="NCY37" s="2021"/>
      <c r="NCZ37" s="2021"/>
      <c r="NDA37" s="2021"/>
      <c r="NDB37" s="2021"/>
      <c r="NDC37" s="2021"/>
      <c r="NDD37" s="2021"/>
      <c r="NDE37" s="2021"/>
      <c r="NDF37" s="2021"/>
      <c r="NDG37" s="2021"/>
      <c r="NDH37" s="2021"/>
      <c r="NDI37" s="2021"/>
      <c r="NDJ37" s="2021"/>
      <c r="NDK37" s="2021"/>
      <c r="NDL37" s="2021"/>
      <c r="NDM37" s="2021"/>
      <c r="NDN37" s="2021"/>
      <c r="NDO37" s="2021"/>
      <c r="NDP37" s="2021"/>
      <c r="NDQ37" s="2021"/>
      <c r="NDR37" s="2021"/>
      <c r="NDS37" s="2021"/>
      <c r="NDT37" s="2021"/>
      <c r="NDU37" s="2021"/>
      <c r="NDV37" s="2021"/>
      <c r="NDW37" s="2021"/>
      <c r="NDX37" s="2021"/>
      <c r="NDY37" s="2021"/>
      <c r="NDZ37" s="2021"/>
      <c r="NEA37" s="2021"/>
      <c r="NEB37" s="2021"/>
      <c r="NEC37" s="2021"/>
      <c r="NED37" s="2021"/>
      <c r="NEE37" s="2021"/>
      <c r="NEF37" s="2021"/>
      <c r="NEG37" s="2021"/>
      <c r="NEH37" s="2021"/>
      <c r="NEI37" s="2021"/>
      <c r="NEJ37" s="2021"/>
      <c r="NEK37" s="2021"/>
      <c r="NEL37" s="2021"/>
      <c r="NEM37" s="2021"/>
      <c r="NEN37" s="2021"/>
      <c r="NEO37" s="2021"/>
      <c r="NEP37" s="2021"/>
      <c r="NEQ37" s="2021"/>
      <c r="NER37" s="2021"/>
      <c r="NES37" s="2021"/>
      <c r="NET37" s="2021"/>
      <c r="NEU37" s="2021"/>
      <c r="NEV37" s="2021"/>
      <c r="NEW37" s="2021"/>
      <c r="NEX37" s="2021"/>
      <c r="NEY37" s="2021"/>
      <c r="NEZ37" s="2021"/>
      <c r="NFA37" s="2021"/>
      <c r="NFB37" s="2021"/>
      <c r="NFC37" s="2021"/>
      <c r="NFD37" s="2021"/>
      <c r="NFE37" s="2021"/>
      <c r="NFF37" s="2021"/>
      <c r="NFG37" s="2021"/>
      <c r="NFH37" s="2021"/>
      <c r="NFI37" s="2021"/>
      <c r="NFJ37" s="2021"/>
      <c r="NFK37" s="2021"/>
      <c r="NFL37" s="2021"/>
      <c r="NFM37" s="2021"/>
      <c r="NFN37" s="2021"/>
      <c r="NFO37" s="2021"/>
      <c r="NFP37" s="2021"/>
      <c r="NFQ37" s="2021"/>
      <c r="NFR37" s="2021"/>
      <c r="NFS37" s="2021"/>
      <c r="NFT37" s="2021"/>
      <c r="NFU37" s="2021"/>
      <c r="NFV37" s="2021"/>
      <c r="NFW37" s="2021"/>
      <c r="NFX37" s="2021"/>
      <c r="NFY37" s="2021"/>
      <c r="NFZ37" s="2021"/>
      <c r="NGA37" s="2021"/>
      <c r="NGB37" s="2021"/>
      <c r="NGC37" s="2021"/>
      <c r="NGD37" s="2021"/>
      <c r="NGE37" s="2021"/>
      <c r="NGF37" s="2021"/>
      <c r="NGG37" s="2021"/>
      <c r="NGH37" s="2021"/>
      <c r="NGI37" s="2021"/>
      <c r="NGJ37" s="2021"/>
      <c r="NGK37" s="2021"/>
      <c r="NGL37" s="2021"/>
      <c r="NGM37" s="2021"/>
      <c r="NGN37" s="2021"/>
      <c r="NGO37" s="2021"/>
      <c r="NGP37" s="2021"/>
      <c r="NGQ37" s="2021"/>
      <c r="NGR37" s="2021"/>
      <c r="NGS37" s="2021"/>
      <c r="NGT37" s="2021"/>
      <c r="NGU37" s="2021"/>
      <c r="NGV37" s="2021"/>
      <c r="NGW37" s="2021"/>
      <c r="NGX37" s="2021"/>
      <c r="NGY37" s="2021"/>
      <c r="NGZ37" s="2021"/>
      <c r="NHA37" s="2021"/>
      <c r="NHB37" s="2021"/>
      <c r="NHC37" s="2021"/>
      <c r="NHD37" s="2021"/>
      <c r="NHE37" s="2021"/>
      <c r="NHF37" s="2021"/>
      <c r="NHG37" s="2021"/>
      <c r="NHH37" s="2021"/>
      <c r="NHI37" s="2021"/>
      <c r="NHJ37" s="2021"/>
      <c r="NHK37" s="2021"/>
      <c r="NHL37" s="2021"/>
      <c r="NHM37" s="2021"/>
      <c r="NHN37" s="2021"/>
      <c r="NHO37" s="2021"/>
      <c r="NHP37" s="2021"/>
      <c r="NHQ37" s="2021"/>
      <c r="NHR37" s="2021"/>
      <c r="NHS37" s="2021"/>
      <c r="NHT37" s="2021"/>
      <c r="NHU37" s="2021"/>
      <c r="NHV37" s="2021"/>
      <c r="NHW37" s="2021"/>
      <c r="NHX37" s="2021"/>
      <c r="NHY37" s="2021"/>
      <c r="NHZ37" s="2021"/>
      <c r="NIA37" s="2021"/>
      <c r="NIB37" s="2021"/>
      <c r="NIC37" s="2021"/>
      <c r="NID37" s="2021"/>
      <c r="NIE37" s="2021"/>
      <c r="NIF37" s="2021"/>
      <c r="NIG37" s="2021"/>
      <c r="NIH37" s="2021"/>
      <c r="NII37" s="2021"/>
      <c r="NIJ37" s="2021"/>
      <c r="NIK37" s="2021"/>
      <c r="NIL37" s="2021"/>
      <c r="NIM37" s="2021"/>
      <c r="NIN37" s="2021"/>
      <c r="NIO37" s="2021"/>
      <c r="NIP37" s="2021"/>
      <c r="NIQ37" s="2021"/>
      <c r="NIR37" s="2021"/>
      <c r="NIS37" s="2021"/>
      <c r="NIT37" s="2021"/>
      <c r="NIU37" s="2021"/>
      <c r="NIV37" s="2021"/>
      <c r="NIW37" s="2021"/>
      <c r="NIX37" s="2021"/>
      <c r="NIY37" s="2021"/>
      <c r="NIZ37" s="2021"/>
      <c r="NJA37" s="2021"/>
      <c r="NJB37" s="2021"/>
      <c r="NJC37" s="2021"/>
      <c r="NJD37" s="2021"/>
      <c r="NJE37" s="2021"/>
      <c r="NJF37" s="2021"/>
      <c r="NJG37" s="2021"/>
      <c r="NJH37" s="2021"/>
      <c r="NJI37" s="2021"/>
      <c r="NJJ37" s="2021"/>
      <c r="NJK37" s="2021"/>
      <c r="NJL37" s="2021"/>
      <c r="NJM37" s="2021"/>
      <c r="NJN37" s="2021"/>
      <c r="NJO37" s="2021"/>
      <c r="NJP37" s="2021"/>
      <c r="NJQ37" s="2021"/>
      <c r="NJR37" s="2021"/>
      <c r="NJS37" s="2021"/>
      <c r="NJT37" s="2021"/>
      <c r="NJU37" s="2021"/>
      <c r="NJV37" s="2021"/>
      <c r="NJW37" s="2021"/>
      <c r="NJX37" s="2021"/>
      <c r="NJY37" s="2021"/>
      <c r="NJZ37" s="2021"/>
      <c r="NKA37" s="2021"/>
      <c r="NKB37" s="2021"/>
      <c r="NKC37" s="2021"/>
      <c r="NKD37" s="2021"/>
      <c r="NKE37" s="2021"/>
      <c r="NKF37" s="2021"/>
      <c r="NKG37" s="2021"/>
      <c r="NKH37" s="2021"/>
      <c r="NKI37" s="2021"/>
      <c r="NKJ37" s="2021"/>
      <c r="NKK37" s="2021"/>
      <c r="NKL37" s="2021"/>
      <c r="NKM37" s="2021"/>
      <c r="NKN37" s="2021"/>
      <c r="NKO37" s="2021"/>
      <c r="NKP37" s="2021"/>
      <c r="NKQ37" s="2021"/>
      <c r="NKR37" s="2021"/>
      <c r="NKS37" s="2021"/>
      <c r="NKT37" s="2021"/>
      <c r="NKU37" s="2021"/>
      <c r="NKV37" s="2021"/>
      <c r="NKW37" s="2021"/>
      <c r="NKX37" s="2021"/>
      <c r="NKY37" s="2021"/>
      <c r="NKZ37" s="2021"/>
      <c r="NLA37" s="2021"/>
      <c r="NLB37" s="2021"/>
      <c r="NLC37" s="2021"/>
      <c r="NLD37" s="2021"/>
      <c r="NLE37" s="2021"/>
      <c r="NLF37" s="2021"/>
      <c r="NLG37" s="2021"/>
      <c r="NLH37" s="2021"/>
      <c r="NLI37" s="2021"/>
      <c r="NLJ37" s="2021"/>
      <c r="NLK37" s="2021"/>
      <c r="NLL37" s="2021"/>
      <c r="NLM37" s="2021"/>
      <c r="NLN37" s="2021"/>
      <c r="NLO37" s="2021"/>
      <c r="NLP37" s="2021"/>
      <c r="NLQ37" s="2021"/>
      <c r="NLR37" s="2021"/>
      <c r="NLS37" s="2021"/>
      <c r="NLT37" s="2021"/>
      <c r="NLU37" s="2021"/>
      <c r="NLV37" s="2021"/>
      <c r="NLW37" s="2021"/>
      <c r="NLX37" s="2021"/>
      <c r="NLY37" s="2021"/>
      <c r="NLZ37" s="2021"/>
      <c r="NMA37" s="2021"/>
      <c r="NMB37" s="2021"/>
      <c r="NMC37" s="2021"/>
      <c r="NMD37" s="2021"/>
      <c r="NME37" s="2021"/>
      <c r="NMF37" s="2021"/>
      <c r="NMG37" s="2021"/>
      <c r="NMH37" s="2021"/>
      <c r="NMI37" s="2021"/>
      <c r="NMJ37" s="2021"/>
      <c r="NMK37" s="2021"/>
      <c r="NML37" s="2021"/>
      <c r="NMM37" s="2021"/>
      <c r="NMN37" s="2021"/>
      <c r="NMO37" s="2021"/>
      <c r="NMP37" s="2021"/>
      <c r="NMQ37" s="2021"/>
      <c r="NMR37" s="2021"/>
      <c r="NMS37" s="2021"/>
      <c r="NMT37" s="2021"/>
      <c r="NMU37" s="2021"/>
      <c r="NMV37" s="2021"/>
      <c r="NMW37" s="2021"/>
      <c r="NMX37" s="2021"/>
      <c r="NMY37" s="2021"/>
      <c r="NMZ37" s="2021"/>
      <c r="NNA37" s="2021"/>
      <c r="NNB37" s="2021"/>
      <c r="NNC37" s="2021"/>
      <c r="NND37" s="2021"/>
      <c r="NNE37" s="2021"/>
      <c r="NNF37" s="2021"/>
      <c r="NNG37" s="2021"/>
      <c r="NNH37" s="2021"/>
      <c r="NNI37" s="2021"/>
      <c r="NNJ37" s="2021"/>
      <c r="NNK37" s="2021"/>
      <c r="NNL37" s="2021"/>
      <c r="NNM37" s="2021"/>
      <c r="NNN37" s="2021"/>
      <c r="NNO37" s="2021"/>
      <c r="NNP37" s="2021"/>
      <c r="NNQ37" s="2021"/>
      <c r="NNR37" s="2021"/>
      <c r="NNS37" s="2021"/>
      <c r="NNT37" s="2021"/>
      <c r="NNU37" s="2021"/>
      <c r="NNV37" s="2021"/>
      <c r="NNW37" s="2021"/>
      <c r="NNX37" s="2021"/>
      <c r="NNY37" s="2021"/>
      <c r="NNZ37" s="2021"/>
      <c r="NOA37" s="2021"/>
      <c r="NOB37" s="2021"/>
      <c r="NOC37" s="2021"/>
      <c r="NOD37" s="2021"/>
      <c r="NOE37" s="2021"/>
      <c r="NOF37" s="2021"/>
      <c r="NOG37" s="2021"/>
      <c r="NOH37" s="2021"/>
      <c r="NOI37" s="2021"/>
      <c r="NOJ37" s="2021"/>
      <c r="NOK37" s="2021"/>
      <c r="NOL37" s="2021"/>
      <c r="NOM37" s="2021"/>
      <c r="NON37" s="2021"/>
      <c r="NOO37" s="2021"/>
      <c r="NOP37" s="2021"/>
      <c r="NOQ37" s="2021"/>
      <c r="NOR37" s="2021"/>
      <c r="NOS37" s="2021"/>
      <c r="NOT37" s="2021"/>
      <c r="NOU37" s="2021"/>
      <c r="NOV37" s="2021"/>
      <c r="NOW37" s="2021"/>
      <c r="NOX37" s="2021"/>
      <c r="NOY37" s="2021"/>
      <c r="NOZ37" s="2021"/>
      <c r="NPA37" s="2021"/>
      <c r="NPB37" s="2021"/>
      <c r="NPC37" s="2021"/>
      <c r="NPD37" s="2021"/>
      <c r="NPE37" s="2021"/>
      <c r="NPF37" s="2021"/>
      <c r="NPG37" s="2021"/>
      <c r="NPH37" s="2021"/>
      <c r="NPI37" s="2021"/>
      <c r="NPJ37" s="2021"/>
      <c r="NPK37" s="2021"/>
      <c r="NPL37" s="2021"/>
      <c r="NPM37" s="2021"/>
      <c r="NPN37" s="2021"/>
      <c r="NPO37" s="2021"/>
      <c r="NPP37" s="2021"/>
      <c r="NPQ37" s="2021"/>
      <c r="NPR37" s="2021"/>
      <c r="NPS37" s="2021"/>
      <c r="NPT37" s="2021"/>
      <c r="NPU37" s="2021"/>
      <c r="NPV37" s="2021"/>
      <c r="NPW37" s="2021"/>
      <c r="NPX37" s="2021"/>
      <c r="NPY37" s="2021"/>
      <c r="NPZ37" s="2021"/>
      <c r="NQA37" s="2021"/>
      <c r="NQB37" s="2021"/>
      <c r="NQC37" s="2021"/>
      <c r="NQD37" s="2021"/>
      <c r="NQE37" s="2021"/>
      <c r="NQF37" s="2021"/>
      <c r="NQG37" s="2021"/>
      <c r="NQH37" s="2021"/>
      <c r="NQI37" s="2021"/>
      <c r="NQJ37" s="2021"/>
      <c r="NQK37" s="2021"/>
      <c r="NQL37" s="2021"/>
      <c r="NQM37" s="2021"/>
      <c r="NQN37" s="2021"/>
      <c r="NQO37" s="2021"/>
      <c r="NQP37" s="2021"/>
      <c r="NQQ37" s="2021"/>
      <c r="NQR37" s="2021"/>
      <c r="NQS37" s="2021"/>
      <c r="NQT37" s="2021"/>
      <c r="NQU37" s="2021"/>
      <c r="NQV37" s="2021"/>
      <c r="NQW37" s="2021"/>
      <c r="NQX37" s="2021"/>
      <c r="NQY37" s="2021"/>
      <c r="NQZ37" s="2021"/>
      <c r="NRA37" s="2021"/>
      <c r="NRB37" s="2021"/>
      <c r="NRC37" s="2021"/>
      <c r="NRD37" s="2021"/>
      <c r="NRE37" s="2021"/>
      <c r="NRF37" s="2021"/>
      <c r="NRG37" s="2021"/>
      <c r="NRH37" s="2021"/>
      <c r="NRI37" s="2021"/>
      <c r="NRJ37" s="2021"/>
      <c r="NRK37" s="2021"/>
      <c r="NRL37" s="2021"/>
      <c r="NRM37" s="2021"/>
      <c r="NRN37" s="2021"/>
      <c r="NRO37" s="2021"/>
      <c r="NRP37" s="2021"/>
      <c r="NRQ37" s="2021"/>
      <c r="NRR37" s="2021"/>
      <c r="NRS37" s="2021"/>
      <c r="NRT37" s="2021"/>
      <c r="NRU37" s="2021"/>
      <c r="NRV37" s="2021"/>
      <c r="NRW37" s="2021"/>
      <c r="NRX37" s="2021"/>
      <c r="NRY37" s="2021"/>
      <c r="NRZ37" s="2021"/>
      <c r="NSA37" s="2021"/>
      <c r="NSB37" s="2021"/>
      <c r="NSC37" s="2021"/>
      <c r="NSD37" s="2021"/>
      <c r="NSE37" s="2021"/>
      <c r="NSF37" s="2021"/>
      <c r="NSG37" s="2021"/>
      <c r="NSH37" s="2021"/>
      <c r="NSI37" s="2021"/>
      <c r="NSJ37" s="2021"/>
      <c r="NSK37" s="2021"/>
      <c r="NSL37" s="2021"/>
      <c r="NSM37" s="2021"/>
      <c r="NSN37" s="2021"/>
      <c r="NSO37" s="2021"/>
      <c r="NSP37" s="2021"/>
      <c r="NSQ37" s="2021"/>
      <c r="NSR37" s="2021"/>
      <c r="NSS37" s="2021"/>
      <c r="NST37" s="2021"/>
      <c r="NSU37" s="2021"/>
      <c r="NSV37" s="2021"/>
      <c r="NSW37" s="2021"/>
      <c r="NSX37" s="2021"/>
      <c r="NSY37" s="2021"/>
      <c r="NSZ37" s="2021"/>
      <c r="NTA37" s="2021"/>
      <c r="NTB37" s="2021"/>
      <c r="NTC37" s="2021"/>
      <c r="NTD37" s="2021"/>
      <c r="NTE37" s="2021"/>
      <c r="NTF37" s="2021"/>
      <c r="NTG37" s="2021"/>
      <c r="NTH37" s="2021"/>
      <c r="NTI37" s="2021"/>
      <c r="NTJ37" s="2021"/>
      <c r="NTK37" s="2021"/>
      <c r="NTL37" s="2021"/>
      <c r="NTM37" s="2021"/>
      <c r="NTN37" s="2021"/>
      <c r="NTO37" s="2021"/>
      <c r="NTP37" s="2021"/>
      <c r="NTQ37" s="2021"/>
      <c r="NTR37" s="2021"/>
      <c r="NTS37" s="2021"/>
      <c r="NTT37" s="2021"/>
      <c r="NTU37" s="2021"/>
      <c r="NTV37" s="2021"/>
      <c r="NTW37" s="2021"/>
      <c r="NTX37" s="2021"/>
      <c r="NTY37" s="2021"/>
      <c r="NTZ37" s="2021"/>
      <c r="NUA37" s="2021"/>
      <c r="NUB37" s="2021"/>
      <c r="NUC37" s="2021"/>
      <c r="NUD37" s="2021"/>
      <c r="NUE37" s="2021"/>
      <c r="NUF37" s="2021"/>
      <c r="NUG37" s="2021"/>
      <c r="NUH37" s="2021"/>
      <c r="NUI37" s="2021"/>
      <c r="NUJ37" s="2021"/>
      <c r="NUK37" s="2021"/>
      <c r="NUL37" s="2021"/>
      <c r="NUM37" s="2021"/>
      <c r="NUN37" s="2021"/>
      <c r="NUO37" s="2021"/>
      <c r="NUP37" s="2021"/>
      <c r="NUQ37" s="2021"/>
      <c r="NUR37" s="2021"/>
      <c r="NUS37" s="2021"/>
      <c r="NUT37" s="2021"/>
      <c r="NUU37" s="2021"/>
      <c r="NUV37" s="2021"/>
      <c r="NUW37" s="2021"/>
      <c r="NUX37" s="2021"/>
      <c r="NUY37" s="2021"/>
      <c r="NUZ37" s="2021"/>
      <c r="NVA37" s="2021"/>
      <c r="NVB37" s="2021"/>
      <c r="NVC37" s="2021"/>
      <c r="NVD37" s="2021"/>
      <c r="NVE37" s="2021"/>
      <c r="NVF37" s="2021"/>
      <c r="NVG37" s="2021"/>
      <c r="NVH37" s="2021"/>
      <c r="NVI37" s="2021"/>
      <c r="NVJ37" s="2021"/>
      <c r="NVK37" s="2021"/>
      <c r="NVL37" s="2021"/>
      <c r="NVM37" s="2021"/>
      <c r="NVN37" s="2021"/>
      <c r="NVO37" s="2021"/>
      <c r="NVP37" s="2021"/>
      <c r="NVQ37" s="2021"/>
      <c r="NVR37" s="2021"/>
      <c r="NVS37" s="2021"/>
      <c r="NVT37" s="2021"/>
      <c r="NVU37" s="2021"/>
      <c r="NVV37" s="2021"/>
      <c r="NVW37" s="2021"/>
      <c r="NVX37" s="2021"/>
      <c r="NVY37" s="2021"/>
      <c r="NVZ37" s="2021"/>
      <c r="NWA37" s="2021"/>
      <c r="NWB37" s="2021"/>
      <c r="NWC37" s="2021"/>
      <c r="NWD37" s="2021"/>
      <c r="NWE37" s="2021"/>
      <c r="NWF37" s="2021"/>
      <c r="NWG37" s="2021"/>
      <c r="NWH37" s="2021"/>
      <c r="NWI37" s="2021"/>
      <c r="NWJ37" s="2021"/>
      <c r="NWK37" s="2021"/>
      <c r="NWL37" s="2021"/>
      <c r="NWM37" s="2021"/>
      <c r="NWN37" s="2021"/>
      <c r="NWO37" s="2021"/>
      <c r="NWP37" s="2021"/>
      <c r="NWQ37" s="2021"/>
      <c r="NWR37" s="2021"/>
      <c r="NWS37" s="2021"/>
      <c r="NWT37" s="2021"/>
      <c r="NWU37" s="2021"/>
      <c r="NWV37" s="2021"/>
      <c r="NWW37" s="2021"/>
      <c r="NWX37" s="2021"/>
      <c r="NWY37" s="2021"/>
      <c r="NWZ37" s="2021"/>
      <c r="NXA37" s="2021"/>
      <c r="NXB37" s="2021"/>
      <c r="NXC37" s="2021"/>
      <c r="NXD37" s="2021"/>
      <c r="NXE37" s="2021"/>
      <c r="NXF37" s="2021"/>
      <c r="NXG37" s="2021"/>
      <c r="NXH37" s="2021"/>
      <c r="NXI37" s="2021"/>
      <c r="NXJ37" s="2021"/>
      <c r="NXK37" s="2021"/>
      <c r="NXL37" s="2021"/>
      <c r="NXM37" s="2021"/>
      <c r="NXN37" s="2021"/>
      <c r="NXO37" s="2021"/>
      <c r="NXP37" s="2021"/>
      <c r="NXQ37" s="2021"/>
      <c r="NXR37" s="2021"/>
      <c r="NXS37" s="2021"/>
      <c r="NXT37" s="2021"/>
      <c r="NXU37" s="2021"/>
      <c r="NXV37" s="2021"/>
      <c r="NXW37" s="2021"/>
      <c r="NXX37" s="2021"/>
      <c r="NXY37" s="2021"/>
      <c r="NXZ37" s="2021"/>
      <c r="NYA37" s="2021"/>
      <c r="NYB37" s="2021"/>
      <c r="NYC37" s="2021"/>
      <c r="NYD37" s="2021"/>
      <c r="NYE37" s="2021"/>
      <c r="NYF37" s="2021"/>
      <c r="NYG37" s="2021"/>
      <c r="NYH37" s="2021"/>
      <c r="NYI37" s="2021"/>
      <c r="NYJ37" s="2021"/>
      <c r="NYK37" s="2021"/>
      <c r="NYL37" s="2021"/>
      <c r="NYM37" s="2021"/>
      <c r="NYN37" s="2021"/>
      <c r="NYO37" s="2021"/>
      <c r="NYP37" s="2021"/>
      <c r="NYQ37" s="2021"/>
      <c r="NYR37" s="2021"/>
      <c r="NYS37" s="2021"/>
      <c r="NYT37" s="2021"/>
      <c r="NYU37" s="2021"/>
      <c r="NYV37" s="2021"/>
      <c r="NYW37" s="2021"/>
      <c r="NYX37" s="2021"/>
      <c r="NYY37" s="2021"/>
      <c r="NYZ37" s="2021"/>
      <c r="NZA37" s="2021"/>
      <c r="NZB37" s="2021"/>
      <c r="NZC37" s="2021"/>
      <c r="NZD37" s="2021"/>
      <c r="NZE37" s="2021"/>
      <c r="NZF37" s="2021"/>
      <c r="NZG37" s="2021"/>
      <c r="NZH37" s="2021"/>
      <c r="NZI37" s="2021"/>
      <c r="NZJ37" s="2021"/>
      <c r="NZK37" s="2021"/>
      <c r="NZL37" s="2021"/>
      <c r="NZM37" s="2021"/>
      <c r="NZN37" s="2021"/>
      <c r="NZO37" s="2021"/>
      <c r="NZP37" s="2021"/>
      <c r="NZQ37" s="2021"/>
      <c r="NZR37" s="2021"/>
      <c r="NZS37" s="2021"/>
      <c r="NZT37" s="2021"/>
      <c r="NZU37" s="2021"/>
      <c r="NZV37" s="2021"/>
      <c r="NZW37" s="2021"/>
      <c r="NZX37" s="2021"/>
      <c r="NZY37" s="2021"/>
      <c r="NZZ37" s="2021"/>
      <c r="OAA37" s="2021"/>
      <c r="OAB37" s="2021"/>
      <c r="OAC37" s="2021"/>
      <c r="OAD37" s="2021"/>
      <c r="OAE37" s="2021"/>
      <c r="OAF37" s="2021"/>
      <c r="OAG37" s="2021"/>
      <c r="OAH37" s="2021"/>
      <c r="OAI37" s="2021"/>
      <c r="OAJ37" s="2021"/>
      <c r="OAK37" s="2021"/>
      <c r="OAL37" s="2021"/>
      <c r="OAM37" s="2021"/>
      <c r="OAN37" s="2021"/>
      <c r="OAO37" s="2021"/>
      <c r="OAP37" s="2021"/>
      <c r="OAQ37" s="2021"/>
      <c r="OAR37" s="2021"/>
      <c r="OAS37" s="2021"/>
      <c r="OAT37" s="2021"/>
      <c r="OAU37" s="2021"/>
      <c r="OAV37" s="2021"/>
      <c r="OAW37" s="2021"/>
      <c r="OAX37" s="2021"/>
      <c r="OAY37" s="2021"/>
      <c r="OAZ37" s="2021"/>
      <c r="OBA37" s="2021"/>
      <c r="OBB37" s="2021"/>
      <c r="OBC37" s="2021"/>
      <c r="OBD37" s="2021"/>
      <c r="OBE37" s="2021"/>
      <c r="OBF37" s="2021"/>
      <c r="OBG37" s="2021"/>
      <c r="OBH37" s="2021"/>
      <c r="OBI37" s="2021"/>
      <c r="OBJ37" s="2021"/>
      <c r="OBK37" s="2021"/>
      <c r="OBL37" s="2021"/>
      <c r="OBM37" s="2021"/>
      <c r="OBN37" s="2021"/>
      <c r="OBO37" s="2021"/>
      <c r="OBP37" s="2021"/>
      <c r="OBQ37" s="2021"/>
      <c r="OBR37" s="2021"/>
      <c r="OBS37" s="2021"/>
      <c r="OBT37" s="2021"/>
      <c r="OBU37" s="2021"/>
      <c r="OBV37" s="2021"/>
      <c r="OBW37" s="2021"/>
      <c r="OBX37" s="2021"/>
      <c r="OBY37" s="2021"/>
      <c r="OBZ37" s="2021"/>
      <c r="OCA37" s="2021"/>
      <c r="OCB37" s="2021"/>
      <c r="OCC37" s="2021"/>
      <c r="OCD37" s="2021"/>
      <c r="OCE37" s="2021"/>
      <c r="OCF37" s="2021"/>
      <c r="OCG37" s="2021"/>
      <c r="OCH37" s="2021"/>
      <c r="OCI37" s="2021"/>
      <c r="OCJ37" s="2021"/>
      <c r="OCK37" s="2021"/>
      <c r="OCL37" s="2021"/>
      <c r="OCM37" s="2021"/>
      <c r="OCN37" s="2021"/>
      <c r="OCO37" s="2021"/>
      <c r="OCP37" s="2021"/>
      <c r="OCQ37" s="2021"/>
      <c r="OCR37" s="2021"/>
      <c r="OCS37" s="2021"/>
      <c r="OCT37" s="2021"/>
      <c r="OCU37" s="2021"/>
      <c r="OCV37" s="2021"/>
      <c r="OCW37" s="2021"/>
      <c r="OCX37" s="2021"/>
      <c r="OCY37" s="2021"/>
      <c r="OCZ37" s="2021"/>
      <c r="ODA37" s="2021"/>
      <c r="ODB37" s="2021"/>
      <c r="ODC37" s="2021"/>
      <c r="ODD37" s="2021"/>
      <c r="ODE37" s="2021"/>
      <c r="ODF37" s="2021"/>
      <c r="ODG37" s="2021"/>
      <c r="ODH37" s="2021"/>
      <c r="ODI37" s="2021"/>
      <c r="ODJ37" s="2021"/>
      <c r="ODK37" s="2021"/>
      <c r="ODL37" s="2021"/>
      <c r="ODM37" s="2021"/>
      <c r="ODN37" s="2021"/>
      <c r="ODO37" s="2021"/>
      <c r="ODP37" s="2021"/>
      <c r="ODQ37" s="2021"/>
      <c r="ODR37" s="2021"/>
      <c r="ODS37" s="2021"/>
      <c r="ODT37" s="2021"/>
      <c r="ODU37" s="2021"/>
      <c r="ODV37" s="2021"/>
      <c r="ODW37" s="2021"/>
      <c r="ODX37" s="2021"/>
      <c r="ODY37" s="2021"/>
      <c r="ODZ37" s="2021"/>
      <c r="OEA37" s="2021"/>
      <c r="OEB37" s="2021"/>
      <c r="OEC37" s="2021"/>
      <c r="OED37" s="2021"/>
      <c r="OEE37" s="2021"/>
      <c r="OEF37" s="2021"/>
      <c r="OEG37" s="2021"/>
      <c r="OEH37" s="2021"/>
      <c r="OEI37" s="2021"/>
      <c r="OEJ37" s="2021"/>
      <c r="OEK37" s="2021"/>
      <c r="OEL37" s="2021"/>
      <c r="OEM37" s="2021"/>
      <c r="OEN37" s="2021"/>
      <c r="OEO37" s="2021"/>
      <c r="OEP37" s="2021"/>
      <c r="OEQ37" s="2021"/>
      <c r="OER37" s="2021"/>
      <c r="OES37" s="2021"/>
      <c r="OET37" s="2021"/>
      <c r="OEU37" s="2021"/>
      <c r="OEV37" s="2021"/>
      <c r="OEW37" s="2021"/>
      <c r="OEX37" s="2021"/>
      <c r="OEY37" s="2021"/>
      <c r="OEZ37" s="2021"/>
      <c r="OFA37" s="2021"/>
      <c r="OFB37" s="2021"/>
      <c r="OFC37" s="2021"/>
      <c r="OFD37" s="2021"/>
      <c r="OFE37" s="2021"/>
      <c r="OFF37" s="2021"/>
      <c r="OFG37" s="2021"/>
      <c r="OFH37" s="2021"/>
      <c r="OFI37" s="2021"/>
      <c r="OFJ37" s="2021"/>
      <c r="OFK37" s="2021"/>
      <c r="OFL37" s="2021"/>
      <c r="OFM37" s="2021"/>
      <c r="OFN37" s="2021"/>
      <c r="OFO37" s="2021"/>
      <c r="OFP37" s="2021"/>
      <c r="OFQ37" s="2021"/>
      <c r="OFR37" s="2021"/>
      <c r="OFS37" s="2021"/>
      <c r="OFT37" s="2021"/>
      <c r="OFU37" s="2021"/>
      <c r="OFV37" s="2021"/>
      <c r="OFW37" s="2021"/>
      <c r="OFX37" s="2021"/>
      <c r="OFY37" s="2021"/>
      <c r="OFZ37" s="2021"/>
      <c r="OGA37" s="2021"/>
      <c r="OGB37" s="2021"/>
      <c r="OGC37" s="2021"/>
      <c r="OGD37" s="2021"/>
      <c r="OGE37" s="2021"/>
      <c r="OGF37" s="2021"/>
      <c r="OGG37" s="2021"/>
      <c r="OGH37" s="2021"/>
      <c r="OGI37" s="2021"/>
      <c r="OGJ37" s="2021"/>
      <c r="OGK37" s="2021"/>
      <c r="OGL37" s="2021"/>
      <c r="OGM37" s="2021"/>
      <c r="OGN37" s="2021"/>
      <c r="OGO37" s="2021"/>
      <c r="OGP37" s="2021"/>
      <c r="OGQ37" s="2021"/>
      <c r="OGR37" s="2021"/>
      <c r="OGS37" s="2021"/>
      <c r="OGT37" s="2021"/>
      <c r="OGU37" s="2021"/>
      <c r="OGV37" s="2021"/>
      <c r="OGW37" s="2021"/>
      <c r="OGX37" s="2021"/>
      <c r="OGY37" s="2021"/>
      <c r="OGZ37" s="2021"/>
      <c r="OHA37" s="2021"/>
      <c r="OHB37" s="2021"/>
      <c r="OHC37" s="2021"/>
      <c r="OHD37" s="2021"/>
      <c r="OHE37" s="2021"/>
      <c r="OHF37" s="2021"/>
      <c r="OHG37" s="2021"/>
      <c r="OHH37" s="2021"/>
      <c r="OHI37" s="2021"/>
      <c r="OHJ37" s="2021"/>
      <c r="OHK37" s="2021"/>
      <c r="OHL37" s="2021"/>
      <c r="OHM37" s="2021"/>
      <c r="OHN37" s="2021"/>
      <c r="OHO37" s="2021"/>
      <c r="OHP37" s="2021"/>
      <c r="OHQ37" s="2021"/>
      <c r="OHR37" s="2021"/>
      <c r="OHS37" s="2021"/>
      <c r="OHT37" s="2021"/>
      <c r="OHU37" s="2021"/>
      <c r="OHV37" s="2021"/>
      <c r="OHW37" s="2021"/>
      <c r="OHX37" s="2021"/>
      <c r="OHY37" s="2021"/>
      <c r="OHZ37" s="2021"/>
      <c r="OIA37" s="2021"/>
      <c r="OIB37" s="2021"/>
      <c r="OIC37" s="2021"/>
      <c r="OID37" s="2021"/>
      <c r="OIE37" s="2021"/>
      <c r="OIF37" s="2021"/>
      <c r="OIG37" s="2021"/>
      <c r="OIH37" s="2021"/>
      <c r="OII37" s="2021"/>
      <c r="OIJ37" s="2021"/>
      <c r="OIK37" s="2021"/>
      <c r="OIL37" s="2021"/>
      <c r="OIM37" s="2021"/>
      <c r="OIN37" s="2021"/>
      <c r="OIO37" s="2021"/>
      <c r="OIP37" s="2021"/>
      <c r="OIQ37" s="2021"/>
      <c r="OIR37" s="2021"/>
      <c r="OIS37" s="2021"/>
      <c r="OIT37" s="2021"/>
      <c r="OIU37" s="2021"/>
      <c r="OIV37" s="2021"/>
      <c r="OIW37" s="2021"/>
      <c r="OIX37" s="2021"/>
      <c r="OIY37" s="2021"/>
      <c r="OIZ37" s="2021"/>
      <c r="OJA37" s="2021"/>
      <c r="OJB37" s="2021"/>
      <c r="OJC37" s="2021"/>
      <c r="OJD37" s="2021"/>
      <c r="OJE37" s="2021"/>
      <c r="OJF37" s="2021"/>
      <c r="OJG37" s="2021"/>
      <c r="OJH37" s="2021"/>
      <c r="OJI37" s="2021"/>
      <c r="OJJ37" s="2021"/>
      <c r="OJK37" s="2021"/>
      <c r="OJL37" s="2021"/>
      <c r="OJM37" s="2021"/>
      <c r="OJN37" s="2021"/>
      <c r="OJO37" s="2021"/>
      <c r="OJP37" s="2021"/>
      <c r="OJQ37" s="2021"/>
      <c r="OJR37" s="2021"/>
      <c r="OJS37" s="2021"/>
      <c r="OJT37" s="2021"/>
      <c r="OJU37" s="2021"/>
      <c r="OJV37" s="2021"/>
      <c r="OJW37" s="2021"/>
      <c r="OJX37" s="2021"/>
      <c r="OJY37" s="2021"/>
      <c r="OJZ37" s="2021"/>
      <c r="OKA37" s="2021"/>
      <c r="OKB37" s="2021"/>
      <c r="OKC37" s="2021"/>
      <c r="OKD37" s="2021"/>
      <c r="OKE37" s="2021"/>
      <c r="OKF37" s="2021"/>
      <c r="OKG37" s="2021"/>
      <c r="OKH37" s="2021"/>
      <c r="OKI37" s="2021"/>
      <c r="OKJ37" s="2021"/>
      <c r="OKK37" s="2021"/>
      <c r="OKL37" s="2021"/>
      <c r="OKM37" s="2021"/>
      <c r="OKN37" s="2021"/>
      <c r="OKO37" s="2021"/>
      <c r="OKP37" s="2021"/>
      <c r="OKQ37" s="2021"/>
      <c r="OKR37" s="2021"/>
      <c r="OKS37" s="2021"/>
      <c r="OKT37" s="2021"/>
      <c r="OKU37" s="2021"/>
      <c r="OKV37" s="2021"/>
      <c r="OKW37" s="2021"/>
      <c r="OKX37" s="2021"/>
      <c r="OKY37" s="2021"/>
      <c r="OKZ37" s="2021"/>
      <c r="OLA37" s="2021"/>
      <c r="OLB37" s="2021"/>
      <c r="OLC37" s="2021"/>
      <c r="OLD37" s="2021"/>
      <c r="OLE37" s="2021"/>
      <c r="OLF37" s="2021"/>
      <c r="OLG37" s="2021"/>
      <c r="OLH37" s="2021"/>
      <c r="OLI37" s="2021"/>
      <c r="OLJ37" s="2021"/>
      <c r="OLK37" s="2021"/>
      <c r="OLL37" s="2021"/>
      <c r="OLM37" s="2021"/>
      <c r="OLN37" s="2021"/>
      <c r="OLO37" s="2021"/>
      <c r="OLP37" s="2021"/>
      <c r="OLQ37" s="2021"/>
      <c r="OLR37" s="2021"/>
      <c r="OLS37" s="2021"/>
      <c r="OLT37" s="2021"/>
      <c r="OLU37" s="2021"/>
      <c r="OLV37" s="2021"/>
      <c r="OLW37" s="2021"/>
      <c r="OLX37" s="2021"/>
      <c r="OLY37" s="2021"/>
      <c r="OLZ37" s="2021"/>
      <c r="OMA37" s="2021"/>
      <c r="OMB37" s="2021"/>
      <c r="OMC37" s="2021"/>
      <c r="OMD37" s="2021"/>
      <c r="OME37" s="2021"/>
      <c r="OMF37" s="2021"/>
      <c r="OMG37" s="2021"/>
      <c r="OMH37" s="2021"/>
      <c r="OMI37" s="2021"/>
      <c r="OMJ37" s="2021"/>
      <c r="OMK37" s="2021"/>
      <c r="OML37" s="2021"/>
      <c r="OMM37" s="2021"/>
      <c r="OMN37" s="2021"/>
      <c r="OMO37" s="2021"/>
      <c r="OMP37" s="2021"/>
      <c r="OMQ37" s="2021"/>
      <c r="OMR37" s="2021"/>
      <c r="OMS37" s="2021"/>
      <c r="OMT37" s="2021"/>
      <c r="OMU37" s="2021"/>
      <c r="OMV37" s="2021"/>
      <c r="OMW37" s="2021"/>
      <c r="OMX37" s="2021"/>
      <c r="OMY37" s="2021"/>
      <c r="OMZ37" s="2021"/>
      <c r="ONA37" s="2021"/>
      <c r="ONB37" s="2021"/>
      <c r="ONC37" s="2021"/>
      <c r="OND37" s="2021"/>
      <c r="ONE37" s="2021"/>
      <c r="ONF37" s="2021"/>
      <c r="ONG37" s="2021"/>
      <c r="ONH37" s="2021"/>
      <c r="ONI37" s="2021"/>
      <c r="ONJ37" s="2021"/>
      <c r="ONK37" s="2021"/>
      <c r="ONL37" s="2021"/>
      <c r="ONM37" s="2021"/>
      <c r="ONN37" s="2021"/>
      <c r="ONO37" s="2021"/>
      <c r="ONP37" s="2021"/>
      <c r="ONQ37" s="2021"/>
      <c r="ONR37" s="2021"/>
      <c r="ONS37" s="2021"/>
      <c r="ONT37" s="2021"/>
      <c r="ONU37" s="2021"/>
      <c r="ONV37" s="2021"/>
      <c r="ONW37" s="2021"/>
      <c r="ONX37" s="2021"/>
      <c r="ONY37" s="2021"/>
      <c r="ONZ37" s="2021"/>
      <c r="OOA37" s="2021"/>
      <c r="OOB37" s="2021"/>
      <c r="OOC37" s="2021"/>
      <c r="OOD37" s="2021"/>
      <c r="OOE37" s="2021"/>
      <c r="OOF37" s="2021"/>
      <c r="OOG37" s="2021"/>
      <c r="OOH37" s="2021"/>
      <c r="OOI37" s="2021"/>
      <c r="OOJ37" s="2021"/>
      <c r="OOK37" s="2021"/>
      <c r="OOL37" s="2021"/>
      <c r="OOM37" s="2021"/>
      <c r="OON37" s="2021"/>
      <c r="OOO37" s="2021"/>
      <c r="OOP37" s="2021"/>
      <c r="OOQ37" s="2021"/>
      <c r="OOR37" s="2021"/>
      <c r="OOS37" s="2021"/>
      <c r="OOT37" s="2021"/>
      <c r="OOU37" s="2021"/>
      <c r="OOV37" s="2021"/>
      <c r="OOW37" s="2021"/>
      <c r="OOX37" s="2021"/>
      <c r="OOY37" s="2021"/>
      <c r="OOZ37" s="2021"/>
      <c r="OPA37" s="2021"/>
      <c r="OPB37" s="2021"/>
      <c r="OPC37" s="2021"/>
      <c r="OPD37" s="2021"/>
      <c r="OPE37" s="2021"/>
      <c r="OPF37" s="2021"/>
      <c r="OPG37" s="2021"/>
      <c r="OPH37" s="2021"/>
      <c r="OPI37" s="2021"/>
      <c r="OPJ37" s="2021"/>
      <c r="OPK37" s="2021"/>
      <c r="OPL37" s="2021"/>
      <c r="OPM37" s="2021"/>
      <c r="OPN37" s="2021"/>
      <c r="OPO37" s="2021"/>
      <c r="OPP37" s="2021"/>
      <c r="OPQ37" s="2021"/>
      <c r="OPR37" s="2021"/>
      <c r="OPS37" s="2021"/>
      <c r="OPT37" s="2021"/>
      <c r="OPU37" s="2021"/>
      <c r="OPV37" s="2021"/>
      <c r="OPW37" s="2021"/>
      <c r="OPX37" s="2021"/>
      <c r="OPY37" s="2021"/>
      <c r="OPZ37" s="2021"/>
      <c r="OQA37" s="2021"/>
      <c r="OQB37" s="2021"/>
      <c r="OQC37" s="2021"/>
      <c r="OQD37" s="2021"/>
      <c r="OQE37" s="2021"/>
      <c r="OQF37" s="2021"/>
      <c r="OQG37" s="2021"/>
      <c r="OQH37" s="2021"/>
      <c r="OQI37" s="2021"/>
      <c r="OQJ37" s="2021"/>
      <c r="OQK37" s="2021"/>
      <c r="OQL37" s="2021"/>
      <c r="OQM37" s="2021"/>
      <c r="OQN37" s="2021"/>
      <c r="OQO37" s="2021"/>
      <c r="OQP37" s="2021"/>
      <c r="OQQ37" s="2021"/>
      <c r="OQR37" s="2021"/>
      <c r="OQS37" s="2021"/>
      <c r="OQT37" s="2021"/>
      <c r="OQU37" s="2021"/>
      <c r="OQV37" s="2021"/>
      <c r="OQW37" s="2021"/>
      <c r="OQX37" s="2021"/>
      <c r="OQY37" s="2021"/>
      <c r="OQZ37" s="2021"/>
      <c r="ORA37" s="2021"/>
      <c r="ORB37" s="2021"/>
      <c r="ORC37" s="2021"/>
      <c r="ORD37" s="2021"/>
      <c r="ORE37" s="2021"/>
      <c r="ORF37" s="2021"/>
      <c r="ORG37" s="2021"/>
      <c r="ORH37" s="2021"/>
      <c r="ORI37" s="2021"/>
      <c r="ORJ37" s="2021"/>
      <c r="ORK37" s="2021"/>
      <c r="ORL37" s="2021"/>
      <c r="ORM37" s="2021"/>
      <c r="ORN37" s="2021"/>
      <c r="ORO37" s="2021"/>
      <c r="ORP37" s="2021"/>
      <c r="ORQ37" s="2021"/>
      <c r="ORR37" s="2021"/>
      <c r="ORS37" s="2021"/>
      <c r="ORT37" s="2021"/>
      <c r="ORU37" s="2021"/>
      <c r="ORV37" s="2021"/>
      <c r="ORW37" s="2021"/>
      <c r="ORX37" s="2021"/>
      <c r="ORY37" s="2021"/>
      <c r="ORZ37" s="2021"/>
      <c r="OSA37" s="2021"/>
      <c r="OSB37" s="2021"/>
      <c r="OSC37" s="2021"/>
      <c r="OSD37" s="2021"/>
      <c r="OSE37" s="2021"/>
      <c r="OSF37" s="2021"/>
      <c r="OSG37" s="2021"/>
      <c r="OSH37" s="2021"/>
      <c r="OSI37" s="2021"/>
      <c r="OSJ37" s="2021"/>
      <c r="OSK37" s="2021"/>
      <c r="OSL37" s="2021"/>
      <c r="OSM37" s="2021"/>
      <c r="OSN37" s="2021"/>
      <c r="OSO37" s="2021"/>
      <c r="OSP37" s="2021"/>
      <c r="OSQ37" s="2021"/>
      <c r="OSR37" s="2021"/>
      <c r="OSS37" s="2021"/>
      <c r="OST37" s="2021"/>
      <c r="OSU37" s="2021"/>
      <c r="OSV37" s="2021"/>
      <c r="OSW37" s="2021"/>
      <c r="OSX37" s="2021"/>
      <c r="OSY37" s="2021"/>
      <c r="OSZ37" s="2021"/>
      <c r="OTA37" s="2021"/>
      <c r="OTB37" s="2021"/>
      <c r="OTC37" s="2021"/>
      <c r="OTD37" s="2021"/>
      <c r="OTE37" s="2021"/>
      <c r="OTF37" s="2021"/>
      <c r="OTG37" s="2021"/>
      <c r="OTH37" s="2021"/>
      <c r="OTI37" s="2021"/>
      <c r="OTJ37" s="2021"/>
      <c r="OTK37" s="2021"/>
      <c r="OTL37" s="2021"/>
      <c r="OTM37" s="2021"/>
      <c r="OTN37" s="2021"/>
      <c r="OTO37" s="2021"/>
      <c r="OTP37" s="2021"/>
      <c r="OTQ37" s="2021"/>
      <c r="OTR37" s="2021"/>
      <c r="OTS37" s="2021"/>
      <c r="OTT37" s="2021"/>
      <c r="OTU37" s="2021"/>
      <c r="OTV37" s="2021"/>
      <c r="OTW37" s="2021"/>
      <c r="OTX37" s="2021"/>
      <c r="OTY37" s="2021"/>
      <c r="OTZ37" s="2021"/>
      <c r="OUA37" s="2021"/>
      <c r="OUB37" s="2021"/>
      <c r="OUC37" s="2021"/>
      <c r="OUD37" s="2021"/>
      <c r="OUE37" s="2021"/>
      <c r="OUF37" s="2021"/>
      <c r="OUG37" s="2021"/>
      <c r="OUH37" s="2021"/>
      <c r="OUI37" s="2021"/>
      <c r="OUJ37" s="2021"/>
      <c r="OUK37" s="2021"/>
      <c r="OUL37" s="2021"/>
      <c r="OUM37" s="2021"/>
      <c r="OUN37" s="2021"/>
      <c r="OUO37" s="2021"/>
      <c r="OUP37" s="2021"/>
      <c r="OUQ37" s="2021"/>
      <c r="OUR37" s="2021"/>
      <c r="OUS37" s="2021"/>
      <c r="OUT37" s="2021"/>
      <c r="OUU37" s="2021"/>
      <c r="OUV37" s="2021"/>
      <c r="OUW37" s="2021"/>
      <c r="OUX37" s="2021"/>
      <c r="OUY37" s="2021"/>
      <c r="OUZ37" s="2021"/>
      <c r="OVA37" s="2021"/>
      <c r="OVB37" s="2021"/>
      <c r="OVC37" s="2021"/>
      <c r="OVD37" s="2021"/>
      <c r="OVE37" s="2021"/>
      <c r="OVF37" s="2021"/>
      <c r="OVG37" s="2021"/>
      <c r="OVH37" s="2021"/>
      <c r="OVI37" s="2021"/>
      <c r="OVJ37" s="2021"/>
      <c r="OVK37" s="2021"/>
      <c r="OVL37" s="2021"/>
      <c r="OVM37" s="2021"/>
      <c r="OVN37" s="2021"/>
      <c r="OVO37" s="2021"/>
      <c r="OVP37" s="2021"/>
      <c r="OVQ37" s="2021"/>
      <c r="OVR37" s="2021"/>
      <c r="OVS37" s="2021"/>
      <c r="OVT37" s="2021"/>
      <c r="OVU37" s="2021"/>
      <c r="OVV37" s="2021"/>
      <c r="OVW37" s="2021"/>
      <c r="OVX37" s="2021"/>
      <c r="OVY37" s="2021"/>
      <c r="OVZ37" s="2021"/>
      <c r="OWA37" s="2021"/>
      <c r="OWB37" s="2021"/>
      <c r="OWC37" s="2021"/>
      <c r="OWD37" s="2021"/>
      <c r="OWE37" s="2021"/>
      <c r="OWF37" s="2021"/>
      <c r="OWG37" s="2021"/>
      <c r="OWH37" s="2021"/>
      <c r="OWI37" s="2021"/>
      <c r="OWJ37" s="2021"/>
      <c r="OWK37" s="2021"/>
      <c r="OWL37" s="2021"/>
      <c r="OWM37" s="2021"/>
      <c r="OWN37" s="2021"/>
      <c r="OWO37" s="2021"/>
      <c r="OWP37" s="2021"/>
      <c r="OWQ37" s="2021"/>
      <c r="OWR37" s="2021"/>
      <c r="OWS37" s="2021"/>
      <c r="OWT37" s="2021"/>
      <c r="OWU37" s="2021"/>
      <c r="OWV37" s="2021"/>
      <c r="OWW37" s="2021"/>
      <c r="OWX37" s="2021"/>
      <c r="OWY37" s="2021"/>
      <c r="OWZ37" s="2021"/>
      <c r="OXA37" s="2021"/>
      <c r="OXB37" s="2021"/>
      <c r="OXC37" s="2021"/>
      <c r="OXD37" s="2021"/>
      <c r="OXE37" s="2021"/>
      <c r="OXF37" s="2021"/>
      <c r="OXG37" s="2021"/>
      <c r="OXH37" s="2021"/>
      <c r="OXI37" s="2021"/>
      <c r="OXJ37" s="2021"/>
      <c r="OXK37" s="2021"/>
      <c r="OXL37" s="2021"/>
      <c r="OXM37" s="2021"/>
      <c r="OXN37" s="2021"/>
      <c r="OXO37" s="2021"/>
      <c r="OXP37" s="2021"/>
      <c r="OXQ37" s="2021"/>
      <c r="OXR37" s="2021"/>
      <c r="OXS37" s="2021"/>
      <c r="OXT37" s="2021"/>
      <c r="OXU37" s="2021"/>
      <c r="OXV37" s="2021"/>
      <c r="OXW37" s="2021"/>
      <c r="OXX37" s="2021"/>
      <c r="OXY37" s="2021"/>
      <c r="OXZ37" s="2021"/>
      <c r="OYA37" s="2021"/>
      <c r="OYB37" s="2021"/>
      <c r="OYC37" s="2021"/>
      <c r="OYD37" s="2021"/>
      <c r="OYE37" s="2021"/>
      <c r="OYF37" s="2021"/>
      <c r="OYG37" s="2021"/>
      <c r="OYH37" s="2021"/>
      <c r="OYI37" s="2021"/>
      <c r="OYJ37" s="2021"/>
      <c r="OYK37" s="2021"/>
      <c r="OYL37" s="2021"/>
      <c r="OYM37" s="2021"/>
      <c r="OYN37" s="2021"/>
      <c r="OYO37" s="2021"/>
      <c r="OYP37" s="2021"/>
      <c r="OYQ37" s="2021"/>
      <c r="OYR37" s="2021"/>
      <c r="OYS37" s="2021"/>
      <c r="OYT37" s="2021"/>
      <c r="OYU37" s="2021"/>
      <c r="OYV37" s="2021"/>
      <c r="OYW37" s="2021"/>
      <c r="OYX37" s="2021"/>
      <c r="OYY37" s="2021"/>
      <c r="OYZ37" s="2021"/>
      <c r="OZA37" s="2021"/>
      <c r="OZB37" s="2021"/>
      <c r="OZC37" s="2021"/>
      <c r="OZD37" s="2021"/>
      <c r="OZE37" s="2021"/>
      <c r="OZF37" s="2021"/>
      <c r="OZG37" s="2021"/>
      <c r="OZH37" s="2021"/>
      <c r="OZI37" s="2021"/>
      <c r="OZJ37" s="2021"/>
      <c r="OZK37" s="2021"/>
      <c r="OZL37" s="2021"/>
      <c r="OZM37" s="2021"/>
      <c r="OZN37" s="2021"/>
      <c r="OZO37" s="2021"/>
      <c r="OZP37" s="2021"/>
      <c r="OZQ37" s="2021"/>
      <c r="OZR37" s="2021"/>
      <c r="OZS37" s="2021"/>
      <c r="OZT37" s="2021"/>
      <c r="OZU37" s="2021"/>
      <c r="OZV37" s="2021"/>
      <c r="OZW37" s="2021"/>
      <c r="OZX37" s="2021"/>
      <c r="OZY37" s="2021"/>
      <c r="OZZ37" s="2021"/>
      <c r="PAA37" s="2021"/>
      <c r="PAB37" s="2021"/>
      <c r="PAC37" s="2021"/>
      <c r="PAD37" s="2021"/>
      <c r="PAE37" s="2021"/>
      <c r="PAF37" s="2021"/>
      <c r="PAG37" s="2021"/>
      <c r="PAH37" s="2021"/>
      <c r="PAI37" s="2021"/>
      <c r="PAJ37" s="2021"/>
      <c r="PAK37" s="2021"/>
      <c r="PAL37" s="2021"/>
      <c r="PAM37" s="2021"/>
      <c r="PAN37" s="2021"/>
      <c r="PAO37" s="2021"/>
      <c r="PAP37" s="2021"/>
      <c r="PAQ37" s="2021"/>
      <c r="PAR37" s="2021"/>
      <c r="PAS37" s="2021"/>
      <c r="PAT37" s="2021"/>
      <c r="PAU37" s="2021"/>
      <c r="PAV37" s="2021"/>
      <c r="PAW37" s="2021"/>
      <c r="PAX37" s="2021"/>
      <c r="PAY37" s="2021"/>
      <c r="PAZ37" s="2021"/>
      <c r="PBA37" s="2021"/>
      <c r="PBB37" s="2021"/>
      <c r="PBC37" s="2021"/>
      <c r="PBD37" s="2021"/>
      <c r="PBE37" s="2021"/>
      <c r="PBF37" s="2021"/>
      <c r="PBG37" s="2021"/>
      <c r="PBH37" s="2021"/>
      <c r="PBI37" s="2021"/>
      <c r="PBJ37" s="2021"/>
      <c r="PBK37" s="2021"/>
      <c r="PBL37" s="2021"/>
      <c r="PBM37" s="2021"/>
      <c r="PBN37" s="2021"/>
      <c r="PBO37" s="2021"/>
      <c r="PBP37" s="2021"/>
      <c r="PBQ37" s="2021"/>
      <c r="PBR37" s="2021"/>
      <c r="PBS37" s="2021"/>
      <c r="PBT37" s="2021"/>
      <c r="PBU37" s="2021"/>
      <c r="PBV37" s="2021"/>
      <c r="PBW37" s="2021"/>
      <c r="PBX37" s="2021"/>
      <c r="PBY37" s="2021"/>
      <c r="PBZ37" s="2021"/>
      <c r="PCA37" s="2021"/>
      <c r="PCB37" s="2021"/>
      <c r="PCC37" s="2021"/>
      <c r="PCD37" s="2021"/>
      <c r="PCE37" s="2021"/>
      <c r="PCF37" s="2021"/>
      <c r="PCG37" s="2021"/>
      <c r="PCH37" s="2021"/>
      <c r="PCI37" s="2021"/>
      <c r="PCJ37" s="2021"/>
      <c r="PCK37" s="2021"/>
      <c r="PCL37" s="2021"/>
      <c r="PCM37" s="2021"/>
      <c r="PCN37" s="2021"/>
      <c r="PCO37" s="2021"/>
      <c r="PCP37" s="2021"/>
      <c r="PCQ37" s="2021"/>
      <c r="PCR37" s="2021"/>
      <c r="PCS37" s="2021"/>
      <c r="PCT37" s="2021"/>
      <c r="PCU37" s="2021"/>
      <c r="PCV37" s="2021"/>
      <c r="PCW37" s="2021"/>
      <c r="PCX37" s="2021"/>
      <c r="PCY37" s="2021"/>
      <c r="PCZ37" s="2021"/>
      <c r="PDA37" s="2021"/>
      <c r="PDB37" s="2021"/>
      <c r="PDC37" s="2021"/>
      <c r="PDD37" s="2021"/>
      <c r="PDE37" s="2021"/>
      <c r="PDF37" s="2021"/>
      <c r="PDG37" s="2021"/>
      <c r="PDH37" s="2021"/>
      <c r="PDI37" s="2021"/>
      <c r="PDJ37" s="2021"/>
      <c r="PDK37" s="2021"/>
      <c r="PDL37" s="2021"/>
      <c r="PDM37" s="2021"/>
      <c r="PDN37" s="2021"/>
      <c r="PDO37" s="2021"/>
      <c r="PDP37" s="2021"/>
      <c r="PDQ37" s="2021"/>
      <c r="PDR37" s="2021"/>
      <c r="PDS37" s="2021"/>
      <c r="PDT37" s="2021"/>
      <c r="PDU37" s="2021"/>
      <c r="PDV37" s="2021"/>
      <c r="PDW37" s="2021"/>
      <c r="PDX37" s="2021"/>
      <c r="PDY37" s="2021"/>
      <c r="PDZ37" s="2021"/>
      <c r="PEA37" s="2021"/>
      <c r="PEB37" s="2021"/>
      <c r="PEC37" s="2021"/>
      <c r="PED37" s="2021"/>
      <c r="PEE37" s="2021"/>
      <c r="PEF37" s="2021"/>
      <c r="PEG37" s="2021"/>
      <c r="PEH37" s="2021"/>
      <c r="PEI37" s="2021"/>
      <c r="PEJ37" s="2021"/>
      <c r="PEK37" s="2021"/>
      <c r="PEL37" s="2021"/>
      <c r="PEM37" s="2021"/>
      <c r="PEN37" s="2021"/>
      <c r="PEO37" s="2021"/>
      <c r="PEP37" s="2021"/>
      <c r="PEQ37" s="2021"/>
      <c r="PER37" s="2021"/>
      <c r="PES37" s="2021"/>
      <c r="PET37" s="2021"/>
      <c r="PEU37" s="2021"/>
      <c r="PEV37" s="2021"/>
      <c r="PEW37" s="2021"/>
      <c r="PEX37" s="2021"/>
      <c r="PEY37" s="2021"/>
      <c r="PEZ37" s="2021"/>
      <c r="PFA37" s="2021"/>
      <c r="PFB37" s="2021"/>
      <c r="PFC37" s="2021"/>
      <c r="PFD37" s="2021"/>
      <c r="PFE37" s="2021"/>
      <c r="PFF37" s="2021"/>
      <c r="PFG37" s="2021"/>
      <c r="PFH37" s="2021"/>
      <c r="PFI37" s="2021"/>
      <c r="PFJ37" s="2021"/>
      <c r="PFK37" s="2021"/>
      <c r="PFL37" s="2021"/>
      <c r="PFM37" s="2021"/>
      <c r="PFN37" s="2021"/>
      <c r="PFO37" s="2021"/>
      <c r="PFP37" s="2021"/>
      <c r="PFQ37" s="2021"/>
      <c r="PFR37" s="2021"/>
      <c r="PFS37" s="2021"/>
      <c r="PFT37" s="2021"/>
      <c r="PFU37" s="2021"/>
      <c r="PFV37" s="2021"/>
      <c r="PFW37" s="2021"/>
      <c r="PFX37" s="2021"/>
      <c r="PFY37" s="2021"/>
      <c r="PFZ37" s="2021"/>
      <c r="PGA37" s="2021"/>
      <c r="PGB37" s="2021"/>
      <c r="PGC37" s="2021"/>
      <c r="PGD37" s="2021"/>
      <c r="PGE37" s="2021"/>
      <c r="PGF37" s="2021"/>
      <c r="PGG37" s="2021"/>
      <c r="PGH37" s="2021"/>
      <c r="PGI37" s="2021"/>
      <c r="PGJ37" s="2021"/>
      <c r="PGK37" s="2021"/>
      <c r="PGL37" s="2021"/>
      <c r="PGM37" s="2021"/>
      <c r="PGN37" s="2021"/>
      <c r="PGO37" s="2021"/>
      <c r="PGP37" s="2021"/>
      <c r="PGQ37" s="2021"/>
      <c r="PGR37" s="2021"/>
      <c r="PGS37" s="2021"/>
      <c r="PGT37" s="2021"/>
      <c r="PGU37" s="2021"/>
      <c r="PGV37" s="2021"/>
      <c r="PGW37" s="2021"/>
      <c r="PGX37" s="2021"/>
      <c r="PGY37" s="2021"/>
      <c r="PGZ37" s="2021"/>
      <c r="PHA37" s="2021"/>
      <c r="PHB37" s="2021"/>
      <c r="PHC37" s="2021"/>
      <c r="PHD37" s="2021"/>
      <c r="PHE37" s="2021"/>
      <c r="PHF37" s="2021"/>
      <c r="PHG37" s="2021"/>
      <c r="PHH37" s="2021"/>
      <c r="PHI37" s="2021"/>
      <c r="PHJ37" s="2021"/>
      <c r="PHK37" s="2021"/>
      <c r="PHL37" s="2021"/>
      <c r="PHM37" s="2021"/>
      <c r="PHN37" s="2021"/>
      <c r="PHO37" s="2021"/>
      <c r="PHP37" s="2021"/>
      <c r="PHQ37" s="2021"/>
      <c r="PHR37" s="2021"/>
      <c r="PHS37" s="2021"/>
      <c r="PHT37" s="2021"/>
      <c r="PHU37" s="2021"/>
      <c r="PHV37" s="2021"/>
      <c r="PHW37" s="2021"/>
      <c r="PHX37" s="2021"/>
      <c r="PHY37" s="2021"/>
      <c r="PHZ37" s="2021"/>
      <c r="PIA37" s="2021"/>
      <c r="PIB37" s="2021"/>
      <c r="PIC37" s="2021"/>
      <c r="PID37" s="2021"/>
      <c r="PIE37" s="2021"/>
      <c r="PIF37" s="2021"/>
      <c r="PIG37" s="2021"/>
      <c r="PIH37" s="2021"/>
      <c r="PII37" s="2021"/>
      <c r="PIJ37" s="2021"/>
      <c r="PIK37" s="2021"/>
      <c r="PIL37" s="2021"/>
      <c r="PIM37" s="2021"/>
      <c r="PIN37" s="2021"/>
      <c r="PIO37" s="2021"/>
      <c r="PIP37" s="2021"/>
      <c r="PIQ37" s="2021"/>
      <c r="PIR37" s="2021"/>
      <c r="PIS37" s="2021"/>
      <c r="PIT37" s="2021"/>
      <c r="PIU37" s="2021"/>
      <c r="PIV37" s="2021"/>
      <c r="PIW37" s="2021"/>
      <c r="PIX37" s="2021"/>
      <c r="PIY37" s="2021"/>
      <c r="PIZ37" s="2021"/>
      <c r="PJA37" s="2021"/>
      <c r="PJB37" s="2021"/>
      <c r="PJC37" s="2021"/>
      <c r="PJD37" s="2021"/>
      <c r="PJE37" s="2021"/>
      <c r="PJF37" s="2021"/>
      <c r="PJG37" s="2021"/>
      <c r="PJH37" s="2021"/>
      <c r="PJI37" s="2021"/>
      <c r="PJJ37" s="2021"/>
      <c r="PJK37" s="2021"/>
      <c r="PJL37" s="2021"/>
      <c r="PJM37" s="2021"/>
      <c r="PJN37" s="2021"/>
      <c r="PJO37" s="2021"/>
      <c r="PJP37" s="2021"/>
      <c r="PJQ37" s="2021"/>
      <c r="PJR37" s="2021"/>
      <c r="PJS37" s="2021"/>
      <c r="PJT37" s="2021"/>
      <c r="PJU37" s="2021"/>
      <c r="PJV37" s="2021"/>
      <c r="PJW37" s="2021"/>
      <c r="PJX37" s="2021"/>
      <c r="PJY37" s="2021"/>
      <c r="PJZ37" s="2021"/>
      <c r="PKA37" s="2021"/>
      <c r="PKB37" s="2021"/>
      <c r="PKC37" s="2021"/>
      <c r="PKD37" s="2021"/>
      <c r="PKE37" s="2021"/>
      <c r="PKF37" s="2021"/>
      <c r="PKG37" s="2021"/>
      <c r="PKH37" s="2021"/>
      <c r="PKI37" s="2021"/>
      <c r="PKJ37" s="2021"/>
      <c r="PKK37" s="2021"/>
      <c r="PKL37" s="2021"/>
      <c r="PKM37" s="2021"/>
      <c r="PKN37" s="2021"/>
      <c r="PKO37" s="2021"/>
      <c r="PKP37" s="2021"/>
      <c r="PKQ37" s="2021"/>
      <c r="PKR37" s="2021"/>
      <c r="PKS37" s="2021"/>
      <c r="PKT37" s="2021"/>
      <c r="PKU37" s="2021"/>
      <c r="PKV37" s="2021"/>
      <c r="PKW37" s="2021"/>
      <c r="PKX37" s="2021"/>
      <c r="PKY37" s="2021"/>
      <c r="PKZ37" s="2021"/>
      <c r="PLA37" s="2021"/>
      <c r="PLB37" s="2021"/>
      <c r="PLC37" s="2021"/>
      <c r="PLD37" s="2021"/>
      <c r="PLE37" s="2021"/>
      <c r="PLF37" s="2021"/>
      <c r="PLG37" s="2021"/>
      <c r="PLH37" s="2021"/>
      <c r="PLI37" s="2021"/>
      <c r="PLJ37" s="2021"/>
      <c r="PLK37" s="2021"/>
      <c r="PLL37" s="2021"/>
      <c r="PLM37" s="2021"/>
      <c r="PLN37" s="2021"/>
      <c r="PLO37" s="2021"/>
      <c r="PLP37" s="2021"/>
      <c r="PLQ37" s="2021"/>
      <c r="PLR37" s="2021"/>
      <c r="PLS37" s="2021"/>
      <c r="PLT37" s="2021"/>
      <c r="PLU37" s="2021"/>
      <c r="PLV37" s="2021"/>
      <c r="PLW37" s="2021"/>
      <c r="PLX37" s="2021"/>
      <c r="PLY37" s="2021"/>
      <c r="PLZ37" s="2021"/>
      <c r="PMA37" s="2021"/>
      <c r="PMB37" s="2021"/>
      <c r="PMC37" s="2021"/>
      <c r="PMD37" s="2021"/>
      <c r="PME37" s="2021"/>
      <c r="PMF37" s="2021"/>
      <c r="PMG37" s="2021"/>
      <c r="PMH37" s="2021"/>
      <c r="PMI37" s="2021"/>
      <c r="PMJ37" s="2021"/>
      <c r="PMK37" s="2021"/>
      <c r="PML37" s="2021"/>
      <c r="PMM37" s="2021"/>
      <c r="PMN37" s="2021"/>
      <c r="PMO37" s="2021"/>
      <c r="PMP37" s="2021"/>
      <c r="PMQ37" s="2021"/>
      <c r="PMR37" s="2021"/>
      <c r="PMS37" s="2021"/>
      <c r="PMT37" s="2021"/>
      <c r="PMU37" s="2021"/>
      <c r="PMV37" s="2021"/>
      <c r="PMW37" s="2021"/>
      <c r="PMX37" s="2021"/>
      <c r="PMY37" s="2021"/>
      <c r="PMZ37" s="2021"/>
      <c r="PNA37" s="2021"/>
      <c r="PNB37" s="2021"/>
      <c r="PNC37" s="2021"/>
      <c r="PND37" s="2021"/>
      <c r="PNE37" s="2021"/>
      <c r="PNF37" s="2021"/>
      <c r="PNG37" s="2021"/>
      <c r="PNH37" s="2021"/>
      <c r="PNI37" s="2021"/>
      <c r="PNJ37" s="2021"/>
      <c r="PNK37" s="2021"/>
      <c r="PNL37" s="2021"/>
      <c r="PNM37" s="2021"/>
      <c r="PNN37" s="2021"/>
      <c r="PNO37" s="2021"/>
      <c r="PNP37" s="2021"/>
      <c r="PNQ37" s="2021"/>
      <c r="PNR37" s="2021"/>
      <c r="PNS37" s="2021"/>
      <c r="PNT37" s="2021"/>
      <c r="PNU37" s="2021"/>
      <c r="PNV37" s="2021"/>
      <c r="PNW37" s="2021"/>
      <c r="PNX37" s="2021"/>
      <c r="PNY37" s="2021"/>
      <c r="PNZ37" s="2021"/>
      <c r="POA37" s="2021"/>
      <c r="POB37" s="2021"/>
      <c r="POC37" s="2021"/>
      <c r="POD37" s="2021"/>
      <c r="POE37" s="2021"/>
      <c r="POF37" s="2021"/>
      <c r="POG37" s="2021"/>
      <c r="POH37" s="2021"/>
      <c r="POI37" s="2021"/>
      <c r="POJ37" s="2021"/>
      <c r="POK37" s="2021"/>
      <c r="POL37" s="2021"/>
      <c r="POM37" s="2021"/>
      <c r="PON37" s="2021"/>
      <c r="POO37" s="2021"/>
      <c r="POP37" s="2021"/>
      <c r="POQ37" s="2021"/>
      <c r="POR37" s="2021"/>
      <c r="POS37" s="2021"/>
      <c r="POT37" s="2021"/>
      <c r="POU37" s="2021"/>
      <c r="POV37" s="2021"/>
      <c r="POW37" s="2021"/>
      <c r="POX37" s="2021"/>
      <c r="POY37" s="2021"/>
      <c r="POZ37" s="2021"/>
      <c r="PPA37" s="2021"/>
      <c r="PPB37" s="2021"/>
      <c r="PPC37" s="2021"/>
      <c r="PPD37" s="2021"/>
      <c r="PPE37" s="2021"/>
      <c r="PPF37" s="2021"/>
      <c r="PPG37" s="2021"/>
      <c r="PPH37" s="2021"/>
      <c r="PPI37" s="2021"/>
      <c r="PPJ37" s="2021"/>
      <c r="PPK37" s="2021"/>
      <c r="PPL37" s="2021"/>
      <c r="PPM37" s="2021"/>
      <c r="PPN37" s="2021"/>
      <c r="PPO37" s="2021"/>
      <c r="PPP37" s="2021"/>
      <c r="PPQ37" s="2021"/>
      <c r="PPR37" s="2021"/>
      <c r="PPS37" s="2021"/>
      <c r="PPT37" s="2021"/>
      <c r="PPU37" s="2021"/>
      <c r="PPV37" s="2021"/>
      <c r="PPW37" s="2021"/>
      <c r="PPX37" s="2021"/>
      <c r="PPY37" s="2021"/>
      <c r="PPZ37" s="2021"/>
      <c r="PQA37" s="2021"/>
      <c r="PQB37" s="2021"/>
      <c r="PQC37" s="2021"/>
      <c r="PQD37" s="2021"/>
      <c r="PQE37" s="2021"/>
      <c r="PQF37" s="2021"/>
      <c r="PQG37" s="2021"/>
      <c r="PQH37" s="2021"/>
      <c r="PQI37" s="2021"/>
      <c r="PQJ37" s="2021"/>
      <c r="PQK37" s="2021"/>
      <c r="PQL37" s="2021"/>
      <c r="PQM37" s="2021"/>
      <c r="PQN37" s="2021"/>
      <c r="PQO37" s="2021"/>
      <c r="PQP37" s="2021"/>
      <c r="PQQ37" s="2021"/>
      <c r="PQR37" s="2021"/>
      <c r="PQS37" s="2021"/>
      <c r="PQT37" s="2021"/>
      <c r="PQU37" s="2021"/>
      <c r="PQV37" s="2021"/>
      <c r="PQW37" s="2021"/>
      <c r="PQX37" s="2021"/>
      <c r="PQY37" s="2021"/>
      <c r="PQZ37" s="2021"/>
      <c r="PRA37" s="2021"/>
      <c r="PRB37" s="2021"/>
      <c r="PRC37" s="2021"/>
      <c r="PRD37" s="2021"/>
      <c r="PRE37" s="2021"/>
      <c r="PRF37" s="2021"/>
      <c r="PRG37" s="2021"/>
      <c r="PRH37" s="2021"/>
      <c r="PRI37" s="2021"/>
      <c r="PRJ37" s="2021"/>
      <c r="PRK37" s="2021"/>
      <c r="PRL37" s="2021"/>
      <c r="PRM37" s="2021"/>
      <c r="PRN37" s="2021"/>
      <c r="PRO37" s="2021"/>
      <c r="PRP37" s="2021"/>
      <c r="PRQ37" s="2021"/>
      <c r="PRR37" s="2021"/>
      <c r="PRS37" s="2021"/>
      <c r="PRT37" s="2021"/>
      <c r="PRU37" s="2021"/>
      <c r="PRV37" s="2021"/>
      <c r="PRW37" s="2021"/>
      <c r="PRX37" s="2021"/>
      <c r="PRY37" s="2021"/>
      <c r="PRZ37" s="2021"/>
      <c r="PSA37" s="2021"/>
      <c r="PSB37" s="2021"/>
      <c r="PSC37" s="2021"/>
      <c r="PSD37" s="2021"/>
      <c r="PSE37" s="2021"/>
      <c r="PSF37" s="2021"/>
      <c r="PSG37" s="2021"/>
      <c r="PSH37" s="2021"/>
      <c r="PSI37" s="2021"/>
      <c r="PSJ37" s="2021"/>
      <c r="PSK37" s="2021"/>
      <c r="PSL37" s="2021"/>
      <c r="PSM37" s="2021"/>
      <c r="PSN37" s="2021"/>
      <c r="PSO37" s="2021"/>
      <c r="PSP37" s="2021"/>
      <c r="PSQ37" s="2021"/>
      <c r="PSR37" s="2021"/>
      <c r="PSS37" s="2021"/>
      <c r="PST37" s="2021"/>
      <c r="PSU37" s="2021"/>
      <c r="PSV37" s="2021"/>
      <c r="PSW37" s="2021"/>
      <c r="PSX37" s="2021"/>
      <c r="PSY37" s="2021"/>
      <c r="PSZ37" s="2021"/>
      <c r="PTA37" s="2021"/>
      <c r="PTB37" s="2021"/>
      <c r="PTC37" s="2021"/>
      <c r="PTD37" s="2021"/>
      <c r="PTE37" s="2021"/>
      <c r="PTF37" s="2021"/>
      <c r="PTG37" s="2021"/>
      <c r="PTH37" s="2021"/>
      <c r="PTI37" s="2021"/>
      <c r="PTJ37" s="2021"/>
      <c r="PTK37" s="2021"/>
      <c r="PTL37" s="2021"/>
      <c r="PTM37" s="2021"/>
      <c r="PTN37" s="2021"/>
      <c r="PTO37" s="2021"/>
      <c r="PTP37" s="2021"/>
      <c r="PTQ37" s="2021"/>
      <c r="PTR37" s="2021"/>
      <c r="PTS37" s="2021"/>
      <c r="PTT37" s="2021"/>
      <c r="PTU37" s="2021"/>
      <c r="PTV37" s="2021"/>
      <c r="PTW37" s="2021"/>
      <c r="PTX37" s="2021"/>
      <c r="PTY37" s="2021"/>
      <c r="PTZ37" s="2021"/>
      <c r="PUA37" s="2021"/>
      <c r="PUB37" s="2021"/>
      <c r="PUC37" s="2021"/>
      <c r="PUD37" s="2021"/>
      <c r="PUE37" s="2021"/>
      <c r="PUF37" s="2021"/>
      <c r="PUG37" s="2021"/>
      <c r="PUH37" s="2021"/>
      <c r="PUI37" s="2021"/>
      <c r="PUJ37" s="2021"/>
      <c r="PUK37" s="2021"/>
      <c r="PUL37" s="2021"/>
      <c r="PUM37" s="2021"/>
      <c r="PUN37" s="2021"/>
      <c r="PUO37" s="2021"/>
      <c r="PUP37" s="2021"/>
      <c r="PUQ37" s="2021"/>
      <c r="PUR37" s="2021"/>
      <c r="PUS37" s="2021"/>
      <c r="PUT37" s="2021"/>
      <c r="PUU37" s="2021"/>
      <c r="PUV37" s="2021"/>
      <c r="PUW37" s="2021"/>
      <c r="PUX37" s="2021"/>
      <c r="PUY37" s="2021"/>
      <c r="PUZ37" s="2021"/>
      <c r="PVA37" s="2021"/>
      <c r="PVB37" s="2021"/>
      <c r="PVC37" s="2021"/>
      <c r="PVD37" s="2021"/>
      <c r="PVE37" s="2021"/>
      <c r="PVF37" s="2021"/>
      <c r="PVG37" s="2021"/>
      <c r="PVH37" s="2021"/>
      <c r="PVI37" s="2021"/>
      <c r="PVJ37" s="2021"/>
      <c r="PVK37" s="2021"/>
      <c r="PVL37" s="2021"/>
      <c r="PVM37" s="2021"/>
      <c r="PVN37" s="2021"/>
      <c r="PVO37" s="2021"/>
      <c r="PVP37" s="2021"/>
      <c r="PVQ37" s="2021"/>
      <c r="PVR37" s="2021"/>
      <c r="PVS37" s="2021"/>
      <c r="PVT37" s="2021"/>
      <c r="PVU37" s="2021"/>
      <c r="PVV37" s="2021"/>
      <c r="PVW37" s="2021"/>
      <c r="PVX37" s="2021"/>
      <c r="PVY37" s="2021"/>
      <c r="PVZ37" s="2021"/>
      <c r="PWA37" s="2021"/>
      <c r="PWB37" s="2021"/>
      <c r="PWC37" s="2021"/>
      <c r="PWD37" s="2021"/>
      <c r="PWE37" s="2021"/>
      <c r="PWF37" s="2021"/>
      <c r="PWG37" s="2021"/>
      <c r="PWH37" s="2021"/>
      <c r="PWI37" s="2021"/>
      <c r="PWJ37" s="2021"/>
      <c r="PWK37" s="2021"/>
      <c r="PWL37" s="2021"/>
      <c r="PWM37" s="2021"/>
      <c r="PWN37" s="2021"/>
      <c r="PWO37" s="2021"/>
      <c r="PWP37" s="2021"/>
      <c r="PWQ37" s="2021"/>
      <c r="PWR37" s="2021"/>
      <c r="PWS37" s="2021"/>
      <c r="PWT37" s="2021"/>
      <c r="PWU37" s="2021"/>
      <c r="PWV37" s="2021"/>
      <c r="PWW37" s="2021"/>
      <c r="PWX37" s="2021"/>
      <c r="PWY37" s="2021"/>
      <c r="PWZ37" s="2021"/>
      <c r="PXA37" s="2021"/>
      <c r="PXB37" s="2021"/>
      <c r="PXC37" s="2021"/>
      <c r="PXD37" s="2021"/>
      <c r="PXE37" s="2021"/>
      <c r="PXF37" s="2021"/>
      <c r="PXG37" s="2021"/>
      <c r="PXH37" s="2021"/>
      <c r="PXI37" s="2021"/>
      <c r="PXJ37" s="2021"/>
      <c r="PXK37" s="2021"/>
      <c r="PXL37" s="2021"/>
      <c r="PXM37" s="2021"/>
      <c r="PXN37" s="2021"/>
      <c r="PXO37" s="2021"/>
      <c r="PXP37" s="2021"/>
      <c r="PXQ37" s="2021"/>
      <c r="PXR37" s="2021"/>
      <c r="PXS37" s="2021"/>
      <c r="PXT37" s="2021"/>
      <c r="PXU37" s="2021"/>
      <c r="PXV37" s="2021"/>
      <c r="PXW37" s="2021"/>
      <c r="PXX37" s="2021"/>
      <c r="PXY37" s="2021"/>
      <c r="PXZ37" s="2021"/>
      <c r="PYA37" s="2021"/>
      <c r="PYB37" s="2021"/>
      <c r="PYC37" s="2021"/>
      <c r="PYD37" s="2021"/>
      <c r="PYE37" s="2021"/>
      <c r="PYF37" s="2021"/>
      <c r="PYG37" s="2021"/>
      <c r="PYH37" s="2021"/>
      <c r="PYI37" s="2021"/>
      <c r="PYJ37" s="2021"/>
      <c r="PYK37" s="2021"/>
      <c r="PYL37" s="2021"/>
      <c r="PYM37" s="2021"/>
      <c r="PYN37" s="2021"/>
      <c r="PYO37" s="2021"/>
      <c r="PYP37" s="2021"/>
      <c r="PYQ37" s="2021"/>
      <c r="PYR37" s="2021"/>
      <c r="PYS37" s="2021"/>
      <c r="PYT37" s="2021"/>
      <c r="PYU37" s="2021"/>
      <c r="PYV37" s="2021"/>
      <c r="PYW37" s="2021"/>
      <c r="PYX37" s="2021"/>
      <c r="PYY37" s="2021"/>
      <c r="PYZ37" s="2021"/>
      <c r="PZA37" s="2021"/>
      <c r="PZB37" s="2021"/>
      <c r="PZC37" s="2021"/>
      <c r="PZD37" s="2021"/>
      <c r="PZE37" s="2021"/>
      <c r="PZF37" s="2021"/>
      <c r="PZG37" s="2021"/>
      <c r="PZH37" s="2021"/>
      <c r="PZI37" s="2021"/>
      <c r="PZJ37" s="2021"/>
      <c r="PZK37" s="2021"/>
      <c r="PZL37" s="2021"/>
      <c r="PZM37" s="2021"/>
      <c r="PZN37" s="2021"/>
      <c r="PZO37" s="2021"/>
      <c r="PZP37" s="2021"/>
      <c r="PZQ37" s="2021"/>
      <c r="PZR37" s="2021"/>
      <c r="PZS37" s="2021"/>
      <c r="PZT37" s="2021"/>
      <c r="PZU37" s="2021"/>
      <c r="PZV37" s="2021"/>
      <c r="PZW37" s="2021"/>
      <c r="PZX37" s="2021"/>
      <c r="PZY37" s="2021"/>
      <c r="PZZ37" s="2021"/>
      <c r="QAA37" s="2021"/>
      <c r="QAB37" s="2021"/>
      <c r="QAC37" s="2021"/>
      <c r="QAD37" s="2021"/>
      <c r="QAE37" s="2021"/>
      <c r="QAF37" s="2021"/>
      <c r="QAG37" s="2021"/>
      <c r="QAH37" s="2021"/>
      <c r="QAI37" s="2021"/>
      <c r="QAJ37" s="2021"/>
      <c r="QAK37" s="2021"/>
      <c r="QAL37" s="2021"/>
      <c r="QAM37" s="2021"/>
      <c r="QAN37" s="2021"/>
      <c r="QAO37" s="2021"/>
      <c r="QAP37" s="2021"/>
      <c r="QAQ37" s="2021"/>
      <c r="QAR37" s="2021"/>
      <c r="QAS37" s="2021"/>
      <c r="QAT37" s="2021"/>
      <c r="QAU37" s="2021"/>
      <c r="QAV37" s="2021"/>
      <c r="QAW37" s="2021"/>
      <c r="QAX37" s="2021"/>
      <c r="QAY37" s="2021"/>
      <c r="QAZ37" s="2021"/>
      <c r="QBA37" s="2021"/>
      <c r="QBB37" s="2021"/>
      <c r="QBC37" s="2021"/>
      <c r="QBD37" s="2021"/>
      <c r="QBE37" s="2021"/>
      <c r="QBF37" s="2021"/>
      <c r="QBG37" s="2021"/>
      <c r="QBH37" s="2021"/>
      <c r="QBI37" s="2021"/>
      <c r="QBJ37" s="2021"/>
      <c r="QBK37" s="2021"/>
      <c r="QBL37" s="2021"/>
      <c r="QBM37" s="2021"/>
      <c r="QBN37" s="2021"/>
      <c r="QBO37" s="2021"/>
      <c r="QBP37" s="2021"/>
      <c r="QBQ37" s="2021"/>
      <c r="QBR37" s="2021"/>
      <c r="QBS37" s="2021"/>
      <c r="QBT37" s="2021"/>
      <c r="QBU37" s="2021"/>
      <c r="QBV37" s="2021"/>
      <c r="QBW37" s="2021"/>
      <c r="QBX37" s="2021"/>
      <c r="QBY37" s="2021"/>
      <c r="QBZ37" s="2021"/>
      <c r="QCA37" s="2021"/>
      <c r="QCB37" s="2021"/>
      <c r="QCC37" s="2021"/>
      <c r="QCD37" s="2021"/>
      <c r="QCE37" s="2021"/>
      <c r="QCF37" s="2021"/>
      <c r="QCG37" s="2021"/>
      <c r="QCH37" s="2021"/>
      <c r="QCI37" s="2021"/>
      <c r="QCJ37" s="2021"/>
      <c r="QCK37" s="2021"/>
      <c r="QCL37" s="2021"/>
      <c r="QCM37" s="2021"/>
      <c r="QCN37" s="2021"/>
      <c r="QCO37" s="2021"/>
      <c r="QCP37" s="2021"/>
      <c r="QCQ37" s="2021"/>
      <c r="QCR37" s="2021"/>
      <c r="QCS37" s="2021"/>
      <c r="QCT37" s="2021"/>
      <c r="QCU37" s="2021"/>
      <c r="QCV37" s="2021"/>
      <c r="QCW37" s="2021"/>
      <c r="QCX37" s="2021"/>
      <c r="QCY37" s="2021"/>
      <c r="QCZ37" s="2021"/>
      <c r="QDA37" s="2021"/>
      <c r="QDB37" s="2021"/>
      <c r="QDC37" s="2021"/>
      <c r="QDD37" s="2021"/>
      <c r="QDE37" s="2021"/>
      <c r="QDF37" s="2021"/>
      <c r="QDG37" s="2021"/>
      <c r="QDH37" s="2021"/>
      <c r="QDI37" s="2021"/>
      <c r="QDJ37" s="2021"/>
      <c r="QDK37" s="2021"/>
      <c r="QDL37" s="2021"/>
      <c r="QDM37" s="2021"/>
      <c r="QDN37" s="2021"/>
      <c r="QDO37" s="2021"/>
      <c r="QDP37" s="2021"/>
      <c r="QDQ37" s="2021"/>
      <c r="QDR37" s="2021"/>
      <c r="QDS37" s="2021"/>
      <c r="QDT37" s="2021"/>
      <c r="QDU37" s="2021"/>
      <c r="QDV37" s="2021"/>
      <c r="QDW37" s="2021"/>
      <c r="QDX37" s="2021"/>
      <c r="QDY37" s="2021"/>
      <c r="QDZ37" s="2021"/>
      <c r="QEA37" s="2021"/>
      <c r="QEB37" s="2021"/>
      <c r="QEC37" s="2021"/>
      <c r="QED37" s="2021"/>
      <c r="QEE37" s="2021"/>
      <c r="QEF37" s="2021"/>
      <c r="QEG37" s="2021"/>
      <c r="QEH37" s="2021"/>
      <c r="QEI37" s="2021"/>
      <c r="QEJ37" s="2021"/>
      <c r="QEK37" s="2021"/>
      <c r="QEL37" s="2021"/>
      <c r="QEM37" s="2021"/>
      <c r="QEN37" s="2021"/>
      <c r="QEO37" s="2021"/>
      <c r="QEP37" s="2021"/>
      <c r="QEQ37" s="2021"/>
      <c r="QER37" s="2021"/>
      <c r="QES37" s="2021"/>
      <c r="QET37" s="2021"/>
      <c r="QEU37" s="2021"/>
      <c r="QEV37" s="2021"/>
      <c r="QEW37" s="2021"/>
      <c r="QEX37" s="2021"/>
      <c r="QEY37" s="2021"/>
      <c r="QEZ37" s="2021"/>
      <c r="QFA37" s="2021"/>
      <c r="QFB37" s="2021"/>
      <c r="QFC37" s="2021"/>
      <c r="QFD37" s="2021"/>
      <c r="QFE37" s="2021"/>
      <c r="QFF37" s="2021"/>
      <c r="QFG37" s="2021"/>
      <c r="QFH37" s="2021"/>
      <c r="QFI37" s="2021"/>
      <c r="QFJ37" s="2021"/>
      <c r="QFK37" s="2021"/>
      <c r="QFL37" s="2021"/>
      <c r="QFM37" s="2021"/>
      <c r="QFN37" s="2021"/>
      <c r="QFO37" s="2021"/>
      <c r="QFP37" s="2021"/>
      <c r="QFQ37" s="2021"/>
      <c r="QFR37" s="2021"/>
      <c r="QFS37" s="2021"/>
      <c r="QFT37" s="2021"/>
      <c r="QFU37" s="2021"/>
      <c r="QFV37" s="2021"/>
      <c r="QFW37" s="2021"/>
      <c r="QFX37" s="2021"/>
      <c r="QFY37" s="2021"/>
      <c r="QFZ37" s="2021"/>
      <c r="QGA37" s="2021"/>
      <c r="QGB37" s="2021"/>
      <c r="QGC37" s="2021"/>
      <c r="QGD37" s="2021"/>
      <c r="QGE37" s="2021"/>
      <c r="QGF37" s="2021"/>
      <c r="QGG37" s="2021"/>
      <c r="QGH37" s="2021"/>
      <c r="QGI37" s="2021"/>
      <c r="QGJ37" s="2021"/>
      <c r="QGK37" s="2021"/>
      <c r="QGL37" s="2021"/>
      <c r="QGM37" s="2021"/>
      <c r="QGN37" s="2021"/>
      <c r="QGO37" s="2021"/>
      <c r="QGP37" s="2021"/>
      <c r="QGQ37" s="2021"/>
      <c r="QGR37" s="2021"/>
      <c r="QGS37" s="2021"/>
      <c r="QGT37" s="2021"/>
      <c r="QGU37" s="2021"/>
      <c r="QGV37" s="2021"/>
      <c r="QGW37" s="2021"/>
      <c r="QGX37" s="2021"/>
      <c r="QGY37" s="2021"/>
      <c r="QGZ37" s="2021"/>
      <c r="QHA37" s="2021"/>
      <c r="QHB37" s="2021"/>
      <c r="QHC37" s="2021"/>
      <c r="QHD37" s="2021"/>
      <c r="QHE37" s="2021"/>
      <c r="QHF37" s="2021"/>
      <c r="QHG37" s="2021"/>
      <c r="QHH37" s="2021"/>
      <c r="QHI37" s="2021"/>
      <c r="QHJ37" s="2021"/>
      <c r="QHK37" s="2021"/>
      <c r="QHL37" s="2021"/>
      <c r="QHM37" s="2021"/>
      <c r="QHN37" s="2021"/>
      <c r="QHO37" s="2021"/>
      <c r="QHP37" s="2021"/>
      <c r="QHQ37" s="2021"/>
      <c r="QHR37" s="2021"/>
      <c r="QHS37" s="2021"/>
      <c r="QHT37" s="2021"/>
      <c r="QHU37" s="2021"/>
      <c r="QHV37" s="2021"/>
      <c r="QHW37" s="2021"/>
      <c r="QHX37" s="2021"/>
      <c r="QHY37" s="2021"/>
      <c r="QHZ37" s="2021"/>
      <c r="QIA37" s="2021"/>
      <c r="QIB37" s="2021"/>
      <c r="QIC37" s="2021"/>
      <c r="QID37" s="2021"/>
      <c r="QIE37" s="2021"/>
      <c r="QIF37" s="2021"/>
      <c r="QIG37" s="2021"/>
      <c r="QIH37" s="2021"/>
      <c r="QII37" s="2021"/>
      <c r="QIJ37" s="2021"/>
      <c r="QIK37" s="2021"/>
      <c r="QIL37" s="2021"/>
      <c r="QIM37" s="2021"/>
      <c r="QIN37" s="2021"/>
      <c r="QIO37" s="2021"/>
      <c r="QIP37" s="2021"/>
      <c r="QIQ37" s="2021"/>
      <c r="QIR37" s="2021"/>
      <c r="QIS37" s="2021"/>
      <c r="QIT37" s="2021"/>
      <c r="QIU37" s="2021"/>
      <c r="QIV37" s="2021"/>
      <c r="QIW37" s="2021"/>
      <c r="QIX37" s="2021"/>
      <c r="QIY37" s="2021"/>
      <c r="QIZ37" s="2021"/>
      <c r="QJA37" s="2021"/>
      <c r="QJB37" s="2021"/>
      <c r="QJC37" s="2021"/>
      <c r="QJD37" s="2021"/>
      <c r="QJE37" s="2021"/>
      <c r="QJF37" s="2021"/>
      <c r="QJG37" s="2021"/>
      <c r="QJH37" s="2021"/>
      <c r="QJI37" s="2021"/>
      <c r="QJJ37" s="2021"/>
      <c r="QJK37" s="2021"/>
      <c r="QJL37" s="2021"/>
      <c r="QJM37" s="2021"/>
      <c r="QJN37" s="2021"/>
      <c r="QJO37" s="2021"/>
      <c r="QJP37" s="2021"/>
      <c r="QJQ37" s="2021"/>
      <c r="QJR37" s="2021"/>
      <c r="QJS37" s="2021"/>
      <c r="QJT37" s="2021"/>
      <c r="QJU37" s="2021"/>
      <c r="QJV37" s="2021"/>
      <c r="QJW37" s="2021"/>
      <c r="QJX37" s="2021"/>
      <c r="QJY37" s="2021"/>
      <c r="QJZ37" s="2021"/>
      <c r="QKA37" s="2021"/>
      <c r="QKB37" s="2021"/>
      <c r="QKC37" s="2021"/>
      <c r="QKD37" s="2021"/>
      <c r="QKE37" s="2021"/>
      <c r="QKF37" s="2021"/>
      <c r="QKG37" s="2021"/>
      <c r="QKH37" s="2021"/>
      <c r="QKI37" s="2021"/>
      <c r="QKJ37" s="2021"/>
      <c r="QKK37" s="2021"/>
      <c r="QKL37" s="2021"/>
      <c r="QKM37" s="2021"/>
      <c r="QKN37" s="2021"/>
      <c r="QKO37" s="2021"/>
      <c r="QKP37" s="2021"/>
      <c r="QKQ37" s="2021"/>
      <c r="QKR37" s="2021"/>
      <c r="QKS37" s="2021"/>
      <c r="QKT37" s="2021"/>
      <c r="QKU37" s="2021"/>
      <c r="QKV37" s="2021"/>
      <c r="QKW37" s="2021"/>
      <c r="QKX37" s="2021"/>
      <c r="QKY37" s="2021"/>
      <c r="QKZ37" s="2021"/>
      <c r="QLA37" s="2021"/>
      <c r="QLB37" s="2021"/>
      <c r="QLC37" s="2021"/>
      <c r="QLD37" s="2021"/>
      <c r="QLE37" s="2021"/>
      <c r="QLF37" s="2021"/>
      <c r="QLG37" s="2021"/>
      <c r="QLH37" s="2021"/>
      <c r="QLI37" s="2021"/>
      <c r="QLJ37" s="2021"/>
      <c r="QLK37" s="2021"/>
      <c r="QLL37" s="2021"/>
      <c r="QLM37" s="2021"/>
      <c r="QLN37" s="2021"/>
      <c r="QLO37" s="2021"/>
      <c r="QLP37" s="2021"/>
      <c r="QLQ37" s="2021"/>
      <c r="QLR37" s="2021"/>
      <c r="QLS37" s="2021"/>
      <c r="QLT37" s="2021"/>
      <c r="QLU37" s="2021"/>
      <c r="QLV37" s="2021"/>
      <c r="QLW37" s="2021"/>
      <c r="QLX37" s="2021"/>
      <c r="QLY37" s="2021"/>
      <c r="QLZ37" s="2021"/>
      <c r="QMA37" s="2021"/>
      <c r="QMB37" s="2021"/>
      <c r="QMC37" s="2021"/>
      <c r="QMD37" s="2021"/>
      <c r="QME37" s="2021"/>
      <c r="QMF37" s="2021"/>
      <c r="QMG37" s="2021"/>
      <c r="QMH37" s="2021"/>
      <c r="QMI37" s="2021"/>
      <c r="QMJ37" s="2021"/>
      <c r="QMK37" s="2021"/>
      <c r="QML37" s="2021"/>
      <c r="QMM37" s="2021"/>
      <c r="QMN37" s="2021"/>
      <c r="QMO37" s="2021"/>
      <c r="QMP37" s="2021"/>
      <c r="QMQ37" s="2021"/>
      <c r="QMR37" s="2021"/>
      <c r="QMS37" s="2021"/>
      <c r="QMT37" s="2021"/>
      <c r="QMU37" s="2021"/>
      <c r="QMV37" s="2021"/>
      <c r="QMW37" s="2021"/>
      <c r="QMX37" s="2021"/>
      <c r="QMY37" s="2021"/>
      <c r="QMZ37" s="2021"/>
      <c r="QNA37" s="2021"/>
      <c r="QNB37" s="2021"/>
      <c r="QNC37" s="2021"/>
      <c r="QND37" s="2021"/>
      <c r="QNE37" s="2021"/>
      <c r="QNF37" s="2021"/>
      <c r="QNG37" s="2021"/>
      <c r="QNH37" s="2021"/>
      <c r="QNI37" s="2021"/>
      <c r="QNJ37" s="2021"/>
      <c r="QNK37" s="2021"/>
      <c r="QNL37" s="2021"/>
      <c r="QNM37" s="2021"/>
      <c r="QNN37" s="2021"/>
      <c r="QNO37" s="2021"/>
      <c r="QNP37" s="2021"/>
      <c r="QNQ37" s="2021"/>
      <c r="QNR37" s="2021"/>
      <c r="QNS37" s="2021"/>
      <c r="QNT37" s="2021"/>
      <c r="QNU37" s="2021"/>
      <c r="QNV37" s="2021"/>
      <c r="QNW37" s="2021"/>
      <c r="QNX37" s="2021"/>
      <c r="QNY37" s="2021"/>
      <c r="QNZ37" s="2021"/>
      <c r="QOA37" s="2021"/>
      <c r="QOB37" s="2021"/>
      <c r="QOC37" s="2021"/>
      <c r="QOD37" s="2021"/>
      <c r="QOE37" s="2021"/>
      <c r="QOF37" s="2021"/>
      <c r="QOG37" s="2021"/>
      <c r="QOH37" s="2021"/>
      <c r="QOI37" s="2021"/>
      <c r="QOJ37" s="2021"/>
      <c r="QOK37" s="2021"/>
      <c r="QOL37" s="2021"/>
      <c r="QOM37" s="2021"/>
      <c r="QON37" s="2021"/>
      <c r="QOO37" s="2021"/>
      <c r="QOP37" s="2021"/>
      <c r="QOQ37" s="2021"/>
      <c r="QOR37" s="2021"/>
      <c r="QOS37" s="2021"/>
      <c r="QOT37" s="2021"/>
      <c r="QOU37" s="2021"/>
      <c r="QOV37" s="2021"/>
      <c r="QOW37" s="2021"/>
      <c r="QOX37" s="2021"/>
      <c r="QOY37" s="2021"/>
      <c r="QOZ37" s="2021"/>
      <c r="QPA37" s="2021"/>
      <c r="QPB37" s="2021"/>
      <c r="QPC37" s="2021"/>
      <c r="QPD37" s="2021"/>
      <c r="QPE37" s="2021"/>
      <c r="QPF37" s="2021"/>
      <c r="QPG37" s="2021"/>
      <c r="QPH37" s="2021"/>
      <c r="QPI37" s="2021"/>
      <c r="QPJ37" s="2021"/>
      <c r="QPK37" s="2021"/>
      <c r="QPL37" s="2021"/>
      <c r="QPM37" s="2021"/>
      <c r="QPN37" s="2021"/>
      <c r="QPO37" s="2021"/>
      <c r="QPP37" s="2021"/>
      <c r="QPQ37" s="2021"/>
      <c r="QPR37" s="2021"/>
      <c r="QPS37" s="2021"/>
      <c r="QPT37" s="2021"/>
      <c r="QPU37" s="2021"/>
      <c r="QPV37" s="2021"/>
      <c r="QPW37" s="2021"/>
      <c r="QPX37" s="2021"/>
      <c r="QPY37" s="2021"/>
      <c r="QPZ37" s="2021"/>
      <c r="QQA37" s="2021"/>
      <c r="QQB37" s="2021"/>
      <c r="QQC37" s="2021"/>
      <c r="QQD37" s="2021"/>
      <c r="QQE37" s="2021"/>
      <c r="QQF37" s="2021"/>
      <c r="QQG37" s="2021"/>
      <c r="QQH37" s="2021"/>
      <c r="QQI37" s="2021"/>
      <c r="QQJ37" s="2021"/>
      <c r="QQK37" s="2021"/>
      <c r="QQL37" s="2021"/>
      <c r="QQM37" s="2021"/>
      <c r="QQN37" s="2021"/>
      <c r="QQO37" s="2021"/>
      <c r="QQP37" s="2021"/>
      <c r="QQQ37" s="2021"/>
      <c r="QQR37" s="2021"/>
      <c r="QQS37" s="2021"/>
      <c r="QQT37" s="2021"/>
      <c r="QQU37" s="2021"/>
      <c r="QQV37" s="2021"/>
      <c r="QQW37" s="2021"/>
      <c r="QQX37" s="2021"/>
      <c r="QQY37" s="2021"/>
      <c r="QQZ37" s="2021"/>
      <c r="QRA37" s="2021"/>
      <c r="QRB37" s="2021"/>
      <c r="QRC37" s="2021"/>
      <c r="QRD37" s="2021"/>
      <c r="QRE37" s="2021"/>
      <c r="QRF37" s="2021"/>
      <c r="QRG37" s="2021"/>
      <c r="QRH37" s="2021"/>
      <c r="QRI37" s="2021"/>
      <c r="QRJ37" s="2021"/>
      <c r="QRK37" s="2021"/>
      <c r="QRL37" s="2021"/>
      <c r="QRM37" s="2021"/>
      <c r="QRN37" s="2021"/>
      <c r="QRO37" s="2021"/>
      <c r="QRP37" s="2021"/>
      <c r="QRQ37" s="2021"/>
      <c r="QRR37" s="2021"/>
      <c r="QRS37" s="2021"/>
      <c r="QRT37" s="2021"/>
      <c r="QRU37" s="2021"/>
      <c r="QRV37" s="2021"/>
      <c r="QRW37" s="2021"/>
      <c r="QRX37" s="2021"/>
      <c r="QRY37" s="2021"/>
      <c r="QRZ37" s="2021"/>
      <c r="QSA37" s="2021"/>
      <c r="QSB37" s="2021"/>
      <c r="QSC37" s="2021"/>
      <c r="QSD37" s="2021"/>
      <c r="QSE37" s="2021"/>
      <c r="QSF37" s="2021"/>
      <c r="QSG37" s="2021"/>
      <c r="QSH37" s="2021"/>
      <c r="QSI37" s="2021"/>
      <c r="QSJ37" s="2021"/>
      <c r="QSK37" s="2021"/>
      <c r="QSL37" s="2021"/>
      <c r="QSM37" s="2021"/>
      <c r="QSN37" s="2021"/>
      <c r="QSO37" s="2021"/>
      <c r="QSP37" s="2021"/>
      <c r="QSQ37" s="2021"/>
      <c r="QSR37" s="2021"/>
      <c r="QSS37" s="2021"/>
      <c r="QST37" s="2021"/>
      <c r="QSU37" s="2021"/>
      <c r="QSV37" s="2021"/>
      <c r="QSW37" s="2021"/>
      <c r="QSX37" s="2021"/>
      <c r="QSY37" s="2021"/>
      <c r="QSZ37" s="2021"/>
      <c r="QTA37" s="2021"/>
      <c r="QTB37" s="2021"/>
      <c r="QTC37" s="2021"/>
      <c r="QTD37" s="2021"/>
      <c r="QTE37" s="2021"/>
      <c r="QTF37" s="2021"/>
      <c r="QTG37" s="2021"/>
      <c r="QTH37" s="2021"/>
      <c r="QTI37" s="2021"/>
      <c r="QTJ37" s="2021"/>
      <c r="QTK37" s="2021"/>
      <c r="QTL37" s="2021"/>
      <c r="QTM37" s="2021"/>
      <c r="QTN37" s="2021"/>
      <c r="QTO37" s="2021"/>
      <c r="QTP37" s="2021"/>
      <c r="QTQ37" s="2021"/>
      <c r="QTR37" s="2021"/>
      <c r="QTS37" s="2021"/>
      <c r="QTT37" s="2021"/>
      <c r="QTU37" s="2021"/>
      <c r="QTV37" s="2021"/>
      <c r="QTW37" s="2021"/>
      <c r="QTX37" s="2021"/>
      <c r="QTY37" s="2021"/>
      <c r="QTZ37" s="2021"/>
      <c r="QUA37" s="2021"/>
      <c r="QUB37" s="2021"/>
      <c r="QUC37" s="2021"/>
      <c r="QUD37" s="2021"/>
      <c r="QUE37" s="2021"/>
      <c r="QUF37" s="2021"/>
      <c r="QUG37" s="2021"/>
      <c r="QUH37" s="2021"/>
      <c r="QUI37" s="2021"/>
      <c r="QUJ37" s="2021"/>
      <c r="QUK37" s="2021"/>
      <c r="QUL37" s="2021"/>
      <c r="QUM37" s="2021"/>
      <c r="QUN37" s="2021"/>
      <c r="QUO37" s="2021"/>
      <c r="QUP37" s="2021"/>
      <c r="QUQ37" s="2021"/>
      <c r="QUR37" s="2021"/>
      <c r="QUS37" s="2021"/>
      <c r="QUT37" s="2021"/>
      <c r="QUU37" s="2021"/>
      <c r="QUV37" s="2021"/>
      <c r="QUW37" s="2021"/>
      <c r="QUX37" s="2021"/>
      <c r="QUY37" s="2021"/>
      <c r="QUZ37" s="2021"/>
      <c r="QVA37" s="2021"/>
      <c r="QVB37" s="2021"/>
      <c r="QVC37" s="2021"/>
      <c r="QVD37" s="2021"/>
      <c r="QVE37" s="2021"/>
      <c r="QVF37" s="2021"/>
      <c r="QVG37" s="2021"/>
      <c r="QVH37" s="2021"/>
      <c r="QVI37" s="2021"/>
      <c r="QVJ37" s="2021"/>
      <c r="QVK37" s="2021"/>
      <c r="QVL37" s="2021"/>
      <c r="QVM37" s="2021"/>
      <c r="QVN37" s="2021"/>
      <c r="QVO37" s="2021"/>
      <c r="QVP37" s="2021"/>
      <c r="QVQ37" s="2021"/>
      <c r="QVR37" s="2021"/>
      <c r="QVS37" s="2021"/>
      <c r="QVT37" s="2021"/>
      <c r="QVU37" s="2021"/>
      <c r="QVV37" s="2021"/>
      <c r="QVW37" s="2021"/>
      <c r="QVX37" s="2021"/>
      <c r="QVY37" s="2021"/>
      <c r="QVZ37" s="2021"/>
      <c r="QWA37" s="2021"/>
      <c r="QWB37" s="2021"/>
      <c r="QWC37" s="2021"/>
      <c r="QWD37" s="2021"/>
      <c r="QWE37" s="2021"/>
      <c r="QWF37" s="2021"/>
      <c r="QWG37" s="2021"/>
      <c r="QWH37" s="2021"/>
      <c r="QWI37" s="2021"/>
      <c r="QWJ37" s="2021"/>
      <c r="QWK37" s="2021"/>
      <c r="QWL37" s="2021"/>
      <c r="QWM37" s="2021"/>
      <c r="QWN37" s="2021"/>
      <c r="QWO37" s="2021"/>
      <c r="QWP37" s="2021"/>
      <c r="QWQ37" s="2021"/>
      <c r="QWR37" s="2021"/>
      <c r="QWS37" s="2021"/>
      <c r="QWT37" s="2021"/>
      <c r="QWU37" s="2021"/>
      <c r="QWV37" s="2021"/>
      <c r="QWW37" s="2021"/>
      <c r="QWX37" s="2021"/>
      <c r="QWY37" s="2021"/>
      <c r="QWZ37" s="2021"/>
      <c r="QXA37" s="2021"/>
      <c r="QXB37" s="2021"/>
      <c r="QXC37" s="2021"/>
      <c r="QXD37" s="2021"/>
      <c r="QXE37" s="2021"/>
      <c r="QXF37" s="2021"/>
      <c r="QXG37" s="2021"/>
      <c r="QXH37" s="2021"/>
      <c r="QXI37" s="2021"/>
      <c r="QXJ37" s="2021"/>
      <c r="QXK37" s="2021"/>
      <c r="QXL37" s="2021"/>
      <c r="QXM37" s="2021"/>
      <c r="QXN37" s="2021"/>
      <c r="QXO37" s="2021"/>
      <c r="QXP37" s="2021"/>
      <c r="QXQ37" s="2021"/>
      <c r="QXR37" s="2021"/>
      <c r="QXS37" s="2021"/>
      <c r="QXT37" s="2021"/>
      <c r="QXU37" s="2021"/>
      <c r="QXV37" s="2021"/>
      <c r="QXW37" s="2021"/>
      <c r="QXX37" s="2021"/>
      <c r="QXY37" s="2021"/>
      <c r="QXZ37" s="2021"/>
      <c r="QYA37" s="2021"/>
      <c r="QYB37" s="2021"/>
      <c r="QYC37" s="2021"/>
      <c r="QYD37" s="2021"/>
      <c r="QYE37" s="2021"/>
      <c r="QYF37" s="2021"/>
      <c r="QYG37" s="2021"/>
      <c r="QYH37" s="2021"/>
      <c r="QYI37" s="2021"/>
      <c r="QYJ37" s="2021"/>
      <c r="QYK37" s="2021"/>
      <c r="QYL37" s="2021"/>
      <c r="QYM37" s="2021"/>
      <c r="QYN37" s="2021"/>
      <c r="QYO37" s="2021"/>
      <c r="QYP37" s="2021"/>
      <c r="QYQ37" s="2021"/>
      <c r="QYR37" s="2021"/>
      <c r="QYS37" s="2021"/>
      <c r="QYT37" s="2021"/>
      <c r="QYU37" s="2021"/>
      <c r="QYV37" s="2021"/>
      <c r="QYW37" s="2021"/>
      <c r="QYX37" s="2021"/>
      <c r="QYY37" s="2021"/>
      <c r="QYZ37" s="2021"/>
      <c r="QZA37" s="2021"/>
      <c r="QZB37" s="2021"/>
      <c r="QZC37" s="2021"/>
      <c r="QZD37" s="2021"/>
      <c r="QZE37" s="2021"/>
      <c r="QZF37" s="2021"/>
      <c r="QZG37" s="2021"/>
      <c r="QZH37" s="2021"/>
      <c r="QZI37" s="2021"/>
      <c r="QZJ37" s="2021"/>
      <c r="QZK37" s="2021"/>
      <c r="QZL37" s="2021"/>
      <c r="QZM37" s="2021"/>
      <c r="QZN37" s="2021"/>
      <c r="QZO37" s="2021"/>
      <c r="QZP37" s="2021"/>
      <c r="QZQ37" s="2021"/>
      <c r="QZR37" s="2021"/>
      <c r="QZS37" s="2021"/>
      <c r="QZT37" s="2021"/>
      <c r="QZU37" s="2021"/>
      <c r="QZV37" s="2021"/>
      <c r="QZW37" s="2021"/>
      <c r="QZX37" s="2021"/>
      <c r="QZY37" s="2021"/>
      <c r="QZZ37" s="2021"/>
      <c r="RAA37" s="2021"/>
      <c r="RAB37" s="2021"/>
      <c r="RAC37" s="2021"/>
      <c r="RAD37" s="2021"/>
      <c r="RAE37" s="2021"/>
      <c r="RAF37" s="2021"/>
      <c r="RAG37" s="2021"/>
      <c r="RAH37" s="2021"/>
      <c r="RAI37" s="2021"/>
      <c r="RAJ37" s="2021"/>
      <c r="RAK37" s="2021"/>
      <c r="RAL37" s="2021"/>
      <c r="RAM37" s="2021"/>
      <c r="RAN37" s="2021"/>
      <c r="RAO37" s="2021"/>
      <c r="RAP37" s="2021"/>
      <c r="RAQ37" s="2021"/>
      <c r="RAR37" s="2021"/>
      <c r="RAS37" s="2021"/>
      <c r="RAT37" s="2021"/>
      <c r="RAU37" s="2021"/>
      <c r="RAV37" s="2021"/>
      <c r="RAW37" s="2021"/>
      <c r="RAX37" s="2021"/>
      <c r="RAY37" s="2021"/>
      <c r="RAZ37" s="2021"/>
      <c r="RBA37" s="2021"/>
      <c r="RBB37" s="2021"/>
      <c r="RBC37" s="2021"/>
      <c r="RBD37" s="2021"/>
      <c r="RBE37" s="2021"/>
      <c r="RBF37" s="2021"/>
      <c r="RBG37" s="2021"/>
      <c r="RBH37" s="2021"/>
      <c r="RBI37" s="2021"/>
      <c r="RBJ37" s="2021"/>
      <c r="RBK37" s="2021"/>
      <c r="RBL37" s="2021"/>
      <c r="RBM37" s="2021"/>
      <c r="RBN37" s="2021"/>
      <c r="RBO37" s="2021"/>
      <c r="RBP37" s="2021"/>
      <c r="RBQ37" s="2021"/>
      <c r="RBR37" s="2021"/>
      <c r="RBS37" s="2021"/>
      <c r="RBT37" s="2021"/>
      <c r="RBU37" s="2021"/>
      <c r="RBV37" s="2021"/>
      <c r="RBW37" s="2021"/>
      <c r="RBX37" s="2021"/>
      <c r="RBY37" s="2021"/>
      <c r="RBZ37" s="2021"/>
      <c r="RCA37" s="2021"/>
      <c r="RCB37" s="2021"/>
      <c r="RCC37" s="2021"/>
      <c r="RCD37" s="2021"/>
      <c r="RCE37" s="2021"/>
      <c r="RCF37" s="2021"/>
      <c r="RCG37" s="2021"/>
      <c r="RCH37" s="2021"/>
      <c r="RCI37" s="2021"/>
      <c r="RCJ37" s="2021"/>
      <c r="RCK37" s="2021"/>
      <c r="RCL37" s="2021"/>
      <c r="RCM37" s="2021"/>
      <c r="RCN37" s="2021"/>
      <c r="RCO37" s="2021"/>
      <c r="RCP37" s="2021"/>
      <c r="RCQ37" s="2021"/>
      <c r="RCR37" s="2021"/>
      <c r="RCS37" s="2021"/>
      <c r="RCT37" s="2021"/>
      <c r="RCU37" s="2021"/>
      <c r="RCV37" s="2021"/>
      <c r="RCW37" s="2021"/>
      <c r="RCX37" s="2021"/>
      <c r="RCY37" s="2021"/>
      <c r="RCZ37" s="2021"/>
      <c r="RDA37" s="2021"/>
      <c r="RDB37" s="2021"/>
      <c r="RDC37" s="2021"/>
      <c r="RDD37" s="2021"/>
      <c r="RDE37" s="2021"/>
      <c r="RDF37" s="2021"/>
      <c r="RDG37" s="2021"/>
      <c r="RDH37" s="2021"/>
      <c r="RDI37" s="2021"/>
      <c r="RDJ37" s="2021"/>
      <c r="RDK37" s="2021"/>
      <c r="RDL37" s="2021"/>
      <c r="RDM37" s="2021"/>
      <c r="RDN37" s="2021"/>
      <c r="RDO37" s="2021"/>
      <c r="RDP37" s="2021"/>
      <c r="RDQ37" s="2021"/>
      <c r="RDR37" s="2021"/>
      <c r="RDS37" s="2021"/>
      <c r="RDT37" s="2021"/>
      <c r="RDU37" s="2021"/>
      <c r="RDV37" s="2021"/>
      <c r="RDW37" s="2021"/>
      <c r="RDX37" s="2021"/>
      <c r="RDY37" s="2021"/>
      <c r="RDZ37" s="2021"/>
      <c r="REA37" s="2021"/>
      <c r="REB37" s="2021"/>
      <c r="REC37" s="2021"/>
      <c r="RED37" s="2021"/>
      <c r="REE37" s="2021"/>
      <c r="REF37" s="2021"/>
      <c r="REG37" s="2021"/>
      <c r="REH37" s="2021"/>
      <c r="REI37" s="2021"/>
      <c r="REJ37" s="2021"/>
      <c r="REK37" s="2021"/>
      <c r="REL37" s="2021"/>
      <c r="REM37" s="2021"/>
      <c r="REN37" s="2021"/>
      <c r="REO37" s="2021"/>
      <c r="REP37" s="2021"/>
      <c r="REQ37" s="2021"/>
      <c r="RER37" s="2021"/>
      <c r="RES37" s="2021"/>
      <c r="RET37" s="2021"/>
      <c r="REU37" s="2021"/>
      <c r="REV37" s="2021"/>
      <c r="REW37" s="2021"/>
      <c r="REX37" s="2021"/>
      <c r="REY37" s="2021"/>
      <c r="REZ37" s="2021"/>
      <c r="RFA37" s="2021"/>
      <c r="RFB37" s="2021"/>
      <c r="RFC37" s="2021"/>
      <c r="RFD37" s="2021"/>
      <c r="RFE37" s="2021"/>
      <c r="RFF37" s="2021"/>
      <c r="RFG37" s="2021"/>
      <c r="RFH37" s="2021"/>
      <c r="RFI37" s="2021"/>
      <c r="RFJ37" s="2021"/>
      <c r="RFK37" s="2021"/>
      <c r="RFL37" s="2021"/>
      <c r="RFM37" s="2021"/>
      <c r="RFN37" s="2021"/>
      <c r="RFO37" s="2021"/>
      <c r="RFP37" s="2021"/>
      <c r="RFQ37" s="2021"/>
      <c r="RFR37" s="2021"/>
      <c r="RFS37" s="2021"/>
      <c r="RFT37" s="2021"/>
      <c r="RFU37" s="2021"/>
      <c r="RFV37" s="2021"/>
      <c r="RFW37" s="2021"/>
      <c r="RFX37" s="2021"/>
      <c r="RFY37" s="2021"/>
      <c r="RFZ37" s="2021"/>
      <c r="RGA37" s="2021"/>
      <c r="RGB37" s="2021"/>
      <c r="RGC37" s="2021"/>
      <c r="RGD37" s="2021"/>
      <c r="RGE37" s="2021"/>
      <c r="RGF37" s="2021"/>
      <c r="RGG37" s="2021"/>
      <c r="RGH37" s="2021"/>
      <c r="RGI37" s="2021"/>
      <c r="RGJ37" s="2021"/>
      <c r="RGK37" s="2021"/>
      <c r="RGL37" s="2021"/>
      <c r="RGM37" s="2021"/>
      <c r="RGN37" s="2021"/>
      <c r="RGO37" s="2021"/>
      <c r="RGP37" s="2021"/>
      <c r="RGQ37" s="2021"/>
      <c r="RGR37" s="2021"/>
      <c r="RGS37" s="2021"/>
      <c r="RGT37" s="2021"/>
      <c r="RGU37" s="2021"/>
      <c r="RGV37" s="2021"/>
      <c r="RGW37" s="2021"/>
      <c r="RGX37" s="2021"/>
      <c r="RGY37" s="2021"/>
      <c r="RGZ37" s="2021"/>
      <c r="RHA37" s="2021"/>
      <c r="RHB37" s="2021"/>
      <c r="RHC37" s="2021"/>
      <c r="RHD37" s="2021"/>
      <c r="RHE37" s="2021"/>
      <c r="RHF37" s="2021"/>
      <c r="RHG37" s="2021"/>
      <c r="RHH37" s="2021"/>
      <c r="RHI37" s="2021"/>
      <c r="RHJ37" s="2021"/>
      <c r="RHK37" s="2021"/>
      <c r="RHL37" s="2021"/>
      <c r="RHM37" s="2021"/>
      <c r="RHN37" s="2021"/>
      <c r="RHO37" s="2021"/>
      <c r="RHP37" s="2021"/>
      <c r="RHQ37" s="2021"/>
      <c r="RHR37" s="2021"/>
      <c r="RHS37" s="2021"/>
      <c r="RHT37" s="2021"/>
      <c r="RHU37" s="2021"/>
      <c r="RHV37" s="2021"/>
      <c r="RHW37" s="2021"/>
      <c r="RHX37" s="2021"/>
      <c r="RHY37" s="2021"/>
      <c r="RHZ37" s="2021"/>
      <c r="RIA37" s="2021"/>
      <c r="RIB37" s="2021"/>
      <c r="RIC37" s="2021"/>
      <c r="RID37" s="2021"/>
      <c r="RIE37" s="2021"/>
      <c r="RIF37" s="2021"/>
      <c r="RIG37" s="2021"/>
      <c r="RIH37" s="2021"/>
      <c r="RII37" s="2021"/>
      <c r="RIJ37" s="2021"/>
      <c r="RIK37" s="2021"/>
      <c r="RIL37" s="2021"/>
      <c r="RIM37" s="2021"/>
      <c r="RIN37" s="2021"/>
      <c r="RIO37" s="2021"/>
      <c r="RIP37" s="2021"/>
      <c r="RIQ37" s="2021"/>
      <c r="RIR37" s="2021"/>
      <c r="RIS37" s="2021"/>
      <c r="RIT37" s="2021"/>
      <c r="RIU37" s="2021"/>
      <c r="RIV37" s="2021"/>
      <c r="RIW37" s="2021"/>
      <c r="RIX37" s="2021"/>
      <c r="RIY37" s="2021"/>
      <c r="RIZ37" s="2021"/>
      <c r="RJA37" s="2021"/>
      <c r="RJB37" s="2021"/>
      <c r="RJC37" s="2021"/>
      <c r="RJD37" s="2021"/>
      <c r="RJE37" s="2021"/>
      <c r="RJF37" s="2021"/>
      <c r="RJG37" s="2021"/>
      <c r="RJH37" s="2021"/>
      <c r="RJI37" s="2021"/>
      <c r="RJJ37" s="2021"/>
      <c r="RJK37" s="2021"/>
      <c r="RJL37" s="2021"/>
      <c r="RJM37" s="2021"/>
      <c r="RJN37" s="2021"/>
      <c r="RJO37" s="2021"/>
      <c r="RJP37" s="2021"/>
      <c r="RJQ37" s="2021"/>
      <c r="RJR37" s="2021"/>
      <c r="RJS37" s="2021"/>
      <c r="RJT37" s="2021"/>
      <c r="RJU37" s="2021"/>
      <c r="RJV37" s="2021"/>
      <c r="RJW37" s="2021"/>
      <c r="RJX37" s="2021"/>
      <c r="RJY37" s="2021"/>
      <c r="RJZ37" s="2021"/>
      <c r="RKA37" s="2021"/>
      <c r="RKB37" s="2021"/>
      <c r="RKC37" s="2021"/>
      <c r="RKD37" s="2021"/>
      <c r="RKE37" s="2021"/>
      <c r="RKF37" s="2021"/>
      <c r="RKG37" s="2021"/>
      <c r="RKH37" s="2021"/>
      <c r="RKI37" s="2021"/>
      <c r="RKJ37" s="2021"/>
      <c r="RKK37" s="2021"/>
      <c r="RKL37" s="2021"/>
      <c r="RKM37" s="2021"/>
      <c r="RKN37" s="2021"/>
      <c r="RKO37" s="2021"/>
      <c r="RKP37" s="2021"/>
      <c r="RKQ37" s="2021"/>
      <c r="RKR37" s="2021"/>
      <c r="RKS37" s="2021"/>
      <c r="RKT37" s="2021"/>
      <c r="RKU37" s="2021"/>
      <c r="RKV37" s="2021"/>
      <c r="RKW37" s="2021"/>
      <c r="RKX37" s="2021"/>
      <c r="RKY37" s="2021"/>
      <c r="RKZ37" s="2021"/>
      <c r="RLA37" s="2021"/>
      <c r="RLB37" s="2021"/>
      <c r="RLC37" s="2021"/>
      <c r="RLD37" s="2021"/>
      <c r="RLE37" s="2021"/>
      <c r="RLF37" s="2021"/>
      <c r="RLG37" s="2021"/>
      <c r="RLH37" s="2021"/>
      <c r="RLI37" s="2021"/>
      <c r="RLJ37" s="2021"/>
      <c r="RLK37" s="2021"/>
      <c r="RLL37" s="2021"/>
      <c r="RLM37" s="2021"/>
      <c r="RLN37" s="2021"/>
      <c r="RLO37" s="2021"/>
      <c r="RLP37" s="2021"/>
      <c r="RLQ37" s="2021"/>
      <c r="RLR37" s="2021"/>
      <c r="RLS37" s="2021"/>
      <c r="RLT37" s="2021"/>
      <c r="RLU37" s="2021"/>
      <c r="RLV37" s="2021"/>
      <c r="RLW37" s="2021"/>
      <c r="RLX37" s="2021"/>
      <c r="RLY37" s="2021"/>
      <c r="RLZ37" s="2021"/>
      <c r="RMA37" s="2021"/>
      <c r="RMB37" s="2021"/>
      <c r="RMC37" s="2021"/>
      <c r="RMD37" s="2021"/>
      <c r="RME37" s="2021"/>
      <c r="RMF37" s="2021"/>
      <c r="RMG37" s="2021"/>
      <c r="RMH37" s="2021"/>
      <c r="RMI37" s="2021"/>
      <c r="RMJ37" s="2021"/>
      <c r="RMK37" s="2021"/>
      <c r="RML37" s="2021"/>
      <c r="RMM37" s="2021"/>
      <c r="RMN37" s="2021"/>
      <c r="RMO37" s="2021"/>
      <c r="RMP37" s="2021"/>
      <c r="RMQ37" s="2021"/>
      <c r="RMR37" s="2021"/>
      <c r="RMS37" s="2021"/>
      <c r="RMT37" s="2021"/>
      <c r="RMU37" s="2021"/>
      <c r="RMV37" s="2021"/>
      <c r="RMW37" s="2021"/>
      <c r="RMX37" s="2021"/>
      <c r="RMY37" s="2021"/>
      <c r="RMZ37" s="2021"/>
      <c r="RNA37" s="2021"/>
      <c r="RNB37" s="2021"/>
      <c r="RNC37" s="2021"/>
      <c r="RND37" s="2021"/>
      <c r="RNE37" s="2021"/>
      <c r="RNF37" s="2021"/>
      <c r="RNG37" s="2021"/>
      <c r="RNH37" s="2021"/>
      <c r="RNI37" s="2021"/>
      <c r="RNJ37" s="2021"/>
      <c r="RNK37" s="2021"/>
      <c r="RNL37" s="2021"/>
      <c r="RNM37" s="2021"/>
      <c r="RNN37" s="2021"/>
      <c r="RNO37" s="2021"/>
      <c r="RNP37" s="2021"/>
      <c r="RNQ37" s="2021"/>
      <c r="RNR37" s="2021"/>
      <c r="RNS37" s="2021"/>
      <c r="RNT37" s="2021"/>
      <c r="RNU37" s="2021"/>
      <c r="RNV37" s="2021"/>
      <c r="RNW37" s="2021"/>
      <c r="RNX37" s="2021"/>
      <c r="RNY37" s="2021"/>
      <c r="RNZ37" s="2021"/>
      <c r="ROA37" s="2021"/>
      <c r="ROB37" s="2021"/>
      <c r="ROC37" s="2021"/>
      <c r="ROD37" s="2021"/>
      <c r="ROE37" s="2021"/>
      <c r="ROF37" s="2021"/>
      <c r="ROG37" s="2021"/>
      <c r="ROH37" s="2021"/>
      <c r="ROI37" s="2021"/>
      <c r="ROJ37" s="2021"/>
      <c r="ROK37" s="2021"/>
      <c r="ROL37" s="2021"/>
      <c r="ROM37" s="2021"/>
      <c r="RON37" s="2021"/>
      <c r="ROO37" s="2021"/>
      <c r="ROP37" s="2021"/>
      <c r="ROQ37" s="2021"/>
      <c r="ROR37" s="2021"/>
      <c r="ROS37" s="2021"/>
      <c r="ROT37" s="2021"/>
      <c r="ROU37" s="2021"/>
      <c r="ROV37" s="2021"/>
      <c r="ROW37" s="2021"/>
      <c r="ROX37" s="2021"/>
      <c r="ROY37" s="2021"/>
      <c r="ROZ37" s="2021"/>
      <c r="RPA37" s="2021"/>
      <c r="RPB37" s="2021"/>
      <c r="RPC37" s="2021"/>
      <c r="RPD37" s="2021"/>
      <c r="RPE37" s="2021"/>
      <c r="RPF37" s="2021"/>
      <c r="RPG37" s="2021"/>
      <c r="RPH37" s="2021"/>
      <c r="RPI37" s="2021"/>
      <c r="RPJ37" s="2021"/>
      <c r="RPK37" s="2021"/>
      <c r="RPL37" s="2021"/>
      <c r="RPM37" s="2021"/>
      <c r="RPN37" s="2021"/>
      <c r="RPO37" s="2021"/>
      <c r="RPP37" s="2021"/>
      <c r="RPQ37" s="2021"/>
      <c r="RPR37" s="2021"/>
      <c r="RPS37" s="2021"/>
      <c r="RPT37" s="2021"/>
      <c r="RPU37" s="2021"/>
      <c r="RPV37" s="2021"/>
      <c r="RPW37" s="2021"/>
      <c r="RPX37" s="2021"/>
      <c r="RPY37" s="2021"/>
      <c r="RPZ37" s="2021"/>
      <c r="RQA37" s="2021"/>
      <c r="RQB37" s="2021"/>
      <c r="RQC37" s="2021"/>
      <c r="RQD37" s="2021"/>
      <c r="RQE37" s="2021"/>
      <c r="RQF37" s="2021"/>
      <c r="RQG37" s="2021"/>
      <c r="RQH37" s="2021"/>
      <c r="RQI37" s="2021"/>
      <c r="RQJ37" s="2021"/>
      <c r="RQK37" s="2021"/>
      <c r="RQL37" s="2021"/>
      <c r="RQM37" s="2021"/>
      <c r="RQN37" s="2021"/>
      <c r="RQO37" s="2021"/>
      <c r="RQP37" s="2021"/>
      <c r="RQQ37" s="2021"/>
      <c r="RQR37" s="2021"/>
      <c r="RQS37" s="2021"/>
      <c r="RQT37" s="2021"/>
      <c r="RQU37" s="2021"/>
      <c r="RQV37" s="2021"/>
      <c r="RQW37" s="2021"/>
      <c r="RQX37" s="2021"/>
      <c r="RQY37" s="2021"/>
      <c r="RQZ37" s="2021"/>
      <c r="RRA37" s="2021"/>
      <c r="RRB37" s="2021"/>
      <c r="RRC37" s="2021"/>
      <c r="RRD37" s="2021"/>
      <c r="RRE37" s="2021"/>
      <c r="RRF37" s="2021"/>
      <c r="RRG37" s="2021"/>
      <c r="RRH37" s="2021"/>
      <c r="RRI37" s="2021"/>
      <c r="RRJ37" s="2021"/>
      <c r="RRK37" s="2021"/>
      <c r="RRL37" s="2021"/>
      <c r="RRM37" s="2021"/>
      <c r="RRN37" s="2021"/>
      <c r="RRO37" s="2021"/>
      <c r="RRP37" s="2021"/>
      <c r="RRQ37" s="2021"/>
      <c r="RRR37" s="2021"/>
      <c r="RRS37" s="2021"/>
      <c r="RRT37" s="2021"/>
      <c r="RRU37" s="2021"/>
      <c r="RRV37" s="2021"/>
      <c r="RRW37" s="2021"/>
      <c r="RRX37" s="2021"/>
      <c r="RRY37" s="2021"/>
      <c r="RRZ37" s="2021"/>
      <c r="RSA37" s="2021"/>
      <c r="RSB37" s="2021"/>
      <c r="RSC37" s="2021"/>
      <c r="RSD37" s="2021"/>
      <c r="RSE37" s="2021"/>
      <c r="RSF37" s="2021"/>
      <c r="RSG37" s="2021"/>
      <c r="RSH37" s="2021"/>
      <c r="RSI37" s="2021"/>
      <c r="RSJ37" s="2021"/>
      <c r="RSK37" s="2021"/>
      <c r="RSL37" s="2021"/>
      <c r="RSM37" s="2021"/>
      <c r="RSN37" s="2021"/>
      <c r="RSO37" s="2021"/>
      <c r="RSP37" s="2021"/>
      <c r="RSQ37" s="2021"/>
      <c r="RSR37" s="2021"/>
      <c r="RSS37" s="2021"/>
      <c r="RST37" s="2021"/>
      <c r="RSU37" s="2021"/>
      <c r="RSV37" s="2021"/>
      <c r="RSW37" s="2021"/>
      <c r="RSX37" s="2021"/>
      <c r="RSY37" s="2021"/>
      <c r="RSZ37" s="2021"/>
      <c r="RTA37" s="2021"/>
      <c r="RTB37" s="2021"/>
      <c r="RTC37" s="2021"/>
      <c r="RTD37" s="2021"/>
      <c r="RTE37" s="2021"/>
      <c r="RTF37" s="2021"/>
      <c r="RTG37" s="2021"/>
      <c r="RTH37" s="2021"/>
      <c r="RTI37" s="2021"/>
      <c r="RTJ37" s="2021"/>
      <c r="RTK37" s="2021"/>
      <c r="RTL37" s="2021"/>
      <c r="RTM37" s="2021"/>
      <c r="RTN37" s="2021"/>
      <c r="RTO37" s="2021"/>
      <c r="RTP37" s="2021"/>
      <c r="RTQ37" s="2021"/>
      <c r="RTR37" s="2021"/>
      <c r="RTS37" s="2021"/>
      <c r="RTT37" s="2021"/>
      <c r="RTU37" s="2021"/>
      <c r="RTV37" s="2021"/>
      <c r="RTW37" s="2021"/>
      <c r="RTX37" s="2021"/>
      <c r="RTY37" s="2021"/>
      <c r="RTZ37" s="2021"/>
      <c r="RUA37" s="2021"/>
      <c r="RUB37" s="2021"/>
      <c r="RUC37" s="2021"/>
      <c r="RUD37" s="2021"/>
      <c r="RUE37" s="2021"/>
      <c r="RUF37" s="2021"/>
      <c r="RUG37" s="2021"/>
      <c r="RUH37" s="2021"/>
      <c r="RUI37" s="2021"/>
      <c r="RUJ37" s="2021"/>
      <c r="RUK37" s="2021"/>
      <c r="RUL37" s="2021"/>
      <c r="RUM37" s="2021"/>
      <c r="RUN37" s="2021"/>
      <c r="RUO37" s="2021"/>
      <c r="RUP37" s="2021"/>
      <c r="RUQ37" s="2021"/>
      <c r="RUR37" s="2021"/>
      <c r="RUS37" s="2021"/>
      <c r="RUT37" s="2021"/>
      <c r="RUU37" s="2021"/>
      <c r="RUV37" s="2021"/>
      <c r="RUW37" s="2021"/>
      <c r="RUX37" s="2021"/>
      <c r="RUY37" s="2021"/>
      <c r="RUZ37" s="2021"/>
      <c r="RVA37" s="2021"/>
      <c r="RVB37" s="2021"/>
      <c r="RVC37" s="2021"/>
      <c r="RVD37" s="2021"/>
      <c r="RVE37" s="2021"/>
      <c r="RVF37" s="2021"/>
      <c r="RVG37" s="2021"/>
      <c r="RVH37" s="2021"/>
      <c r="RVI37" s="2021"/>
      <c r="RVJ37" s="2021"/>
      <c r="RVK37" s="2021"/>
      <c r="RVL37" s="2021"/>
      <c r="RVM37" s="2021"/>
      <c r="RVN37" s="2021"/>
      <c r="RVO37" s="2021"/>
      <c r="RVP37" s="2021"/>
      <c r="RVQ37" s="2021"/>
      <c r="RVR37" s="2021"/>
      <c r="RVS37" s="2021"/>
      <c r="RVT37" s="2021"/>
      <c r="RVU37" s="2021"/>
      <c r="RVV37" s="2021"/>
      <c r="RVW37" s="2021"/>
      <c r="RVX37" s="2021"/>
      <c r="RVY37" s="2021"/>
      <c r="RVZ37" s="2021"/>
      <c r="RWA37" s="2021"/>
      <c r="RWB37" s="2021"/>
      <c r="RWC37" s="2021"/>
      <c r="RWD37" s="2021"/>
      <c r="RWE37" s="2021"/>
      <c r="RWF37" s="2021"/>
      <c r="RWG37" s="2021"/>
      <c r="RWH37" s="2021"/>
      <c r="RWI37" s="2021"/>
      <c r="RWJ37" s="2021"/>
      <c r="RWK37" s="2021"/>
      <c r="RWL37" s="2021"/>
      <c r="RWM37" s="2021"/>
      <c r="RWN37" s="2021"/>
      <c r="RWO37" s="2021"/>
      <c r="RWP37" s="2021"/>
      <c r="RWQ37" s="2021"/>
      <c r="RWR37" s="2021"/>
      <c r="RWS37" s="2021"/>
      <c r="RWT37" s="2021"/>
      <c r="RWU37" s="2021"/>
      <c r="RWV37" s="2021"/>
      <c r="RWW37" s="2021"/>
      <c r="RWX37" s="2021"/>
      <c r="RWY37" s="2021"/>
      <c r="RWZ37" s="2021"/>
      <c r="RXA37" s="2021"/>
      <c r="RXB37" s="2021"/>
      <c r="RXC37" s="2021"/>
      <c r="RXD37" s="2021"/>
      <c r="RXE37" s="2021"/>
      <c r="RXF37" s="2021"/>
      <c r="RXG37" s="2021"/>
      <c r="RXH37" s="2021"/>
      <c r="RXI37" s="2021"/>
      <c r="RXJ37" s="2021"/>
      <c r="RXK37" s="2021"/>
      <c r="RXL37" s="2021"/>
      <c r="RXM37" s="2021"/>
      <c r="RXN37" s="2021"/>
      <c r="RXO37" s="2021"/>
      <c r="RXP37" s="2021"/>
      <c r="RXQ37" s="2021"/>
      <c r="RXR37" s="2021"/>
      <c r="RXS37" s="2021"/>
      <c r="RXT37" s="2021"/>
      <c r="RXU37" s="2021"/>
      <c r="RXV37" s="2021"/>
      <c r="RXW37" s="2021"/>
      <c r="RXX37" s="2021"/>
      <c r="RXY37" s="2021"/>
      <c r="RXZ37" s="2021"/>
      <c r="RYA37" s="2021"/>
      <c r="RYB37" s="2021"/>
      <c r="RYC37" s="2021"/>
      <c r="RYD37" s="2021"/>
      <c r="RYE37" s="2021"/>
      <c r="RYF37" s="2021"/>
      <c r="RYG37" s="2021"/>
      <c r="RYH37" s="2021"/>
      <c r="RYI37" s="2021"/>
      <c r="RYJ37" s="2021"/>
      <c r="RYK37" s="2021"/>
      <c r="RYL37" s="2021"/>
      <c r="RYM37" s="2021"/>
      <c r="RYN37" s="2021"/>
      <c r="RYO37" s="2021"/>
      <c r="RYP37" s="2021"/>
      <c r="RYQ37" s="2021"/>
      <c r="RYR37" s="2021"/>
      <c r="RYS37" s="2021"/>
      <c r="RYT37" s="2021"/>
      <c r="RYU37" s="2021"/>
      <c r="RYV37" s="2021"/>
      <c r="RYW37" s="2021"/>
      <c r="RYX37" s="2021"/>
      <c r="RYY37" s="2021"/>
      <c r="RYZ37" s="2021"/>
      <c r="RZA37" s="2021"/>
      <c r="RZB37" s="2021"/>
      <c r="RZC37" s="2021"/>
      <c r="RZD37" s="2021"/>
      <c r="RZE37" s="2021"/>
      <c r="RZF37" s="2021"/>
      <c r="RZG37" s="2021"/>
      <c r="RZH37" s="2021"/>
      <c r="RZI37" s="2021"/>
      <c r="RZJ37" s="2021"/>
      <c r="RZK37" s="2021"/>
      <c r="RZL37" s="2021"/>
      <c r="RZM37" s="2021"/>
      <c r="RZN37" s="2021"/>
      <c r="RZO37" s="2021"/>
      <c r="RZP37" s="2021"/>
      <c r="RZQ37" s="2021"/>
      <c r="RZR37" s="2021"/>
      <c r="RZS37" s="2021"/>
      <c r="RZT37" s="2021"/>
      <c r="RZU37" s="2021"/>
      <c r="RZV37" s="2021"/>
      <c r="RZW37" s="2021"/>
      <c r="RZX37" s="2021"/>
      <c r="RZY37" s="2021"/>
      <c r="RZZ37" s="2021"/>
      <c r="SAA37" s="2021"/>
      <c r="SAB37" s="2021"/>
      <c r="SAC37" s="2021"/>
      <c r="SAD37" s="2021"/>
      <c r="SAE37" s="2021"/>
      <c r="SAF37" s="2021"/>
      <c r="SAG37" s="2021"/>
      <c r="SAH37" s="2021"/>
      <c r="SAI37" s="2021"/>
      <c r="SAJ37" s="2021"/>
      <c r="SAK37" s="2021"/>
      <c r="SAL37" s="2021"/>
      <c r="SAM37" s="2021"/>
      <c r="SAN37" s="2021"/>
      <c r="SAO37" s="2021"/>
      <c r="SAP37" s="2021"/>
      <c r="SAQ37" s="2021"/>
      <c r="SAR37" s="2021"/>
      <c r="SAS37" s="2021"/>
      <c r="SAT37" s="2021"/>
      <c r="SAU37" s="2021"/>
      <c r="SAV37" s="2021"/>
      <c r="SAW37" s="2021"/>
      <c r="SAX37" s="2021"/>
      <c r="SAY37" s="2021"/>
      <c r="SAZ37" s="2021"/>
      <c r="SBA37" s="2021"/>
      <c r="SBB37" s="2021"/>
      <c r="SBC37" s="2021"/>
      <c r="SBD37" s="2021"/>
      <c r="SBE37" s="2021"/>
      <c r="SBF37" s="2021"/>
      <c r="SBG37" s="2021"/>
      <c r="SBH37" s="2021"/>
      <c r="SBI37" s="2021"/>
      <c r="SBJ37" s="2021"/>
      <c r="SBK37" s="2021"/>
      <c r="SBL37" s="2021"/>
      <c r="SBM37" s="2021"/>
      <c r="SBN37" s="2021"/>
      <c r="SBO37" s="2021"/>
      <c r="SBP37" s="2021"/>
      <c r="SBQ37" s="2021"/>
      <c r="SBR37" s="2021"/>
      <c r="SBS37" s="2021"/>
      <c r="SBT37" s="2021"/>
      <c r="SBU37" s="2021"/>
      <c r="SBV37" s="2021"/>
      <c r="SBW37" s="2021"/>
      <c r="SBX37" s="2021"/>
      <c r="SBY37" s="2021"/>
      <c r="SBZ37" s="2021"/>
      <c r="SCA37" s="2021"/>
      <c r="SCB37" s="2021"/>
      <c r="SCC37" s="2021"/>
      <c r="SCD37" s="2021"/>
      <c r="SCE37" s="2021"/>
      <c r="SCF37" s="2021"/>
      <c r="SCG37" s="2021"/>
      <c r="SCH37" s="2021"/>
      <c r="SCI37" s="2021"/>
      <c r="SCJ37" s="2021"/>
      <c r="SCK37" s="2021"/>
      <c r="SCL37" s="2021"/>
      <c r="SCM37" s="2021"/>
      <c r="SCN37" s="2021"/>
      <c r="SCO37" s="2021"/>
      <c r="SCP37" s="2021"/>
      <c r="SCQ37" s="2021"/>
      <c r="SCR37" s="2021"/>
      <c r="SCS37" s="2021"/>
      <c r="SCT37" s="2021"/>
      <c r="SCU37" s="2021"/>
      <c r="SCV37" s="2021"/>
      <c r="SCW37" s="2021"/>
      <c r="SCX37" s="2021"/>
      <c r="SCY37" s="2021"/>
      <c r="SCZ37" s="2021"/>
      <c r="SDA37" s="2021"/>
      <c r="SDB37" s="2021"/>
      <c r="SDC37" s="2021"/>
      <c r="SDD37" s="2021"/>
      <c r="SDE37" s="2021"/>
      <c r="SDF37" s="2021"/>
      <c r="SDG37" s="2021"/>
      <c r="SDH37" s="2021"/>
      <c r="SDI37" s="2021"/>
      <c r="SDJ37" s="2021"/>
      <c r="SDK37" s="2021"/>
      <c r="SDL37" s="2021"/>
      <c r="SDM37" s="2021"/>
      <c r="SDN37" s="2021"/>
      <c r="SDO37" s="2021"/>
      <c r="SDP37" s="2021"/>
      <c r="SDQ37" s="2021"/>
      <c r="SDR37" s="2021"/>
      <c r="SDS37" s="2021"/>
      <c r="SDT37" s="2021"/>
      <c r="SDU37" s="2021"/>
      <c r="SDV37" s="2021"/>
      <c r="SDW37" s="2021"/>
      <c r="SDX37" s="2021"/>
      <c r="SDY37" s="2021"/>
      <c r="SDZ37" s="2021"/>
      <c r="SEA37" s="2021"/>
      <c r="SEB37" s="2021"/>
      <c r="SEC37" s="2021"/>
      <c r="SED37" s="2021"/>
      <c r="SEE37" s="2021"/>
      <c r="SEF37" s="2021"/>
      <c r="SEG37" s="2021"/>
      <c r="SEH37" s="2021"/>
      <c r="SEI37" s="2021"/>
      <c r="SEJ37" s="2021"/>
      <c r="SEK37" s="2021"/>
      <c r="SEL37" s="2021"/>
      <c r="SEM37" s="2021"/>
      <c r="SEN37" s="2021"/>
      <c r="SEO37" s="2021"/>
      <c r="SEP37" s="2021"/>
      <c r="SEQ37" s="2021"/>
      <c r="SER37" s="2021"/>
      <c r="SES37" s="2021"/>
      <c r="SET37" s="2021"/>
      <c r="SEU37" s="2021"/>
      <c r="SEV37" s="2021"/>
      <c r="SEW37" s="2021"/>
      <c r="SEX37" s="2021"/>
      <c r="SEY37" s="2021"/>
      <c r="SEZ37" s="2021"/>
      <c r="SFA37" s="2021"/>
      <c r="SFB37" s="2021"/>
      <c r="SFC37" s="2021"/>
      <c r="SFD37" s="2021"/>
      <c r="SFE37" s="2021"/>
      <c r="SFF37" s="2021"/>
      <c r="SFG37" s="2021"/>
      <c r="SFH37" s="2021"/>
      <c r="SFI37" s="2021"/>
      <c r="SFJ37" s="2021"/>
      <c r="SFK37" s="2021"/>
      <c r="SFL37" s="2021"/>
      <c r="SFM37" s="2021"/>
      <c r="SFN37" s="2021"/>
      <c r="SFO37" s="2021"/>
      <c r="SFP37" s="2021"/>
      <c r="SFQ37" s="2021"/>
      <c r="SFR37" s="2021"/>
      <c r="SFS37" s="2021"/>
      <c r="SFT37" s="2021"/>
      <c r="SFU37" s="2021"/>
      <c r="SFV37" s="2021"/>
      <c r="SFW37" s="2021"/>
      <c r="SFX37" s="2021"/>
      <c r="SFY37" s="2021"/>
      <c r="SFZ37" s="2021"/>
      <c r="SGA37" s="2021"/>
      <c r="SGB37" s="2021"/>
      <c r="SGC37" s="2021"/>
      <c r="SGD37" s="2021"/>
      <c r="SGE37" s="2021"/>
      <c r="SGF37" s="2021"/>
      <c r="SGG37" s="2021"/>
      <c r="SGH37" s="2021"/>
      <c r="SGI37" s="2021"/>
      <c r="SGJ37" s="2021"/>
      <c r="SGK37" s="2021"/>
      <c r="SGL37" s="2021"/>
      <c r="SGM37" s="2021"/>
      <c r="SGN37" s="2021"/>
      <c r="SGO37" s="2021"/>
      <c r="SGP37" s="2021"/>
      <c r="SGQ37" s="2021"/>
      <c r="SGR37" s="2021"/>
      <c r="SGS37" s="2021"/>
      <c r="SGT37" s="2021"/>
      <c r="SGU37" s="2021"/>
      <c r="SGV37" s="2021"/>
      <c r="SGW37" s="2021"/>
      <c r="SGX37" s="2021"/>
      <c r="SGY37" s="2021"/>
      <c r="SGZ37" s="2021"/>
      <c r="SHA37" s="2021"/>
      <c r="SHB37" s="2021"/>
      <c r="SHC37" s="2021"/>
      <c r="SHD37" s="2021"/>
      <c r="SHE37" s="2021"/>
      <c r="SHF37" s="2021"/>
      <c r="SHG37" s="2021"/>
      <c r="SHH37" s="2021"/>
      <c r="SHI37" s="2021"/>
      <c r="SHJ37" s="2021"/>
      <c r="SHK37" s="2021"/>
      <c r="SHL37" s="2021"/>
      <c r="SHM37" s="2021"/>
      <c r="SHN37" s="2021"/>
      <c r="SHO37" s="2021"/>
      <c r="SHP37" s="2021"/>
      <c r="SHQ37" s="2021"/>
      <c r="SHR37" s="2021"/>
      <c r="SHS37" s="2021"/>
      <c r="SHT37" s="2021"/>
      <c r="SHU37" s="2021"/>
      <c r="SHV37" s="2021"/>
      <c r="SHW37" s="2021"/>
      <c r="SHX37" s="2021"/>
      <c r="SHY37" s="2021"/>
      <c r="SHZ37" s="2021"/>
      <c r="SIA37" s="2021"/>
      <c r="SIB37" s="2021"/>
      <c r="SIC37" s="2021"/>
      <c r="SID37" s="2021"/>
      <c r="SIE37" s="2021"/>
      <c r="SIF37" s="2021"/>
      <c r="SIG37" s="2021"/>
      <c r="SIH37" s="2021"/>
      <c r="SII37" s="2021"/>
      <c r="SIJ37" s="2021"/>
      <c r="SIK37" s="2021"/>
      <c r="SIL37" s="2021"/>
      <c r="SIM37" s="2021"/>
      <c r="SIN37" s="2021"/>
      <c r="SIO37" s="2021"/>
      <c r="SIP37" s="2021"/>
      <c r="SIQ37" s="2021"/>
      <c r="SIR37" s="2021"/>
      <c r="SIS37" s="2021"/>
      <c r="SIT37" s="2021"/>
      <c r="SIU37" s="2021"/>
      <c r="SIV37" s="2021"/>
      <c r="SIW37" s="2021"/>
      <c r="SIX37" s="2021"/>
      <c r="SIY37" s="2021"/>
      <c r="SIZ37" s="2021"/>
      <c r="SJA37" s="2021"/>
      <c r="SJB37" s="2021"/>
      <c r="SJC37" s="2021"/>
      <c r="SJD37" s="2021"/>
      <c r="SJE37" s="2021"/>
      <c r="SJF37" s="2021"/>
      <c r="SJG37" s="2021"/>
      <c r="SJH37" s="2021"/>
      <c r="SJI37" s="2021"/>
      <c r="SJJ37" s="2021"/>
      <c r="SJK37" s="2021"/>
      <c r="SJL37" s="2021"/>
      <c r="SJM37" s="2021"/>
      <c r="SJN37" s="2021"/>
      <c r="SJO37" s="2021"/>
      <c r="SJP37" s="2021"/>
      <c r="SJQ37" s="2021"/>
      <c r="SJR37" s="2021"/>
      <c r="SJS37" s="2021"/>
      <c r="SJT37" s="2021"/>
      <c r="SJU37" s="2021"/>
      <c r="SJV37" s="2021"/>
      <c r="SJW37" s="2021"/>
      <c r="SJX37" s="2021"/>
      <c r="SJY37" s="2021"/>
      <c r="SJZ37" s="2021"/>
      <c r="SKA37" s="2021"/>
      <c r="SKB37" s="2021"/>
      <c r="SKC37" s="2021"/>
      <c r="SKD37" s="2021"/>
      <c r="SKE37" s="2021"/>
      <c r="SKF37" s="2021"/>
      <c r="SKG37" s="2021"/>
      <c r="SKH37" s="2021"/>
      <c r="SKI37" s="2021"/>
      <c r="SKJ37" s="2021"/>
      <c r="SKK37" s="2021"/>
      <c r="SKL37" s="2021"/>
      <c r="SKM37" s="2021"/>
      <c r="SKN37" s="2021"/>
      <c r="SKO37" s="2021"/>
      <c r="SKP37" s="2021"/>
      <c r="SKQ37" s="2021"/>
      <c r="SKR37" s="2021"/>
      <c r="SKS37" s="2021"/>
      <c r="SKT37" s="2021"/>
      <c r="SKU37" s="2021"/>
      <c r="SKV37" s="2021"/>
      <c r="SKW37" s="2021"/>
      <c r="SKX37" s="2021"/>
      <c r="SKY37" s="2021"/>
      <c r="SKZ37" s="2021"/>
      <c r="SLA37" s="2021"/>
      <c r="SLB37" s="2021"/>
      <c r="SLC37" s="2021"/>
      <c r="SLD37" s="2021"/>
      <c r="SLE37" s="2021"/>
      <c r="SLF37" s="2021"/>
      <c r="SLG37" s="2021"/>
      <c r="SLH37" s="2021"/>
      <c r="SLI37" s="2021"/>
      <c r="SLJ37" s="2021"/>
      <c r="SLK37" s="2021"/>
      <c r="SLL37" s="2021"/>
      <c r="SLM37" s="2021"/>
      <c r="SLN37" s="2021"/>
      <c r="SLO37" s="2021"/>
      <c r="SLP37" s="2021"/>
      <c r="SLQ37" s="2021"/>
      <c r="SLR37" s="2021"/>
      <c r="SLS37" s="2021"/>
      <c r="SLT37" s="2021"/>
      <c r="SLU37" s="2021"/>
      <c r="SLV37" s="2021"/>
      <c r="SLW37" s="2021"/>
      <c r="SLX37" s="2021"/>
      <c r="SLY37" s="2021"/>
      <c r="SLZ37" s="2021"/>
      <c r="SMA37" s="2021"/>
      <c r="SMB37" s="2021"/>
      <c r="SMC37" s="2021"/>
      <c r="SMD37" s="2021"/>
      <c r="SME37" s="2021"/>
      <c r="SMF37" s="2021"/>
      <c r="SMG37" s="2021"/>
      <c r="SMH37" s="2021"/>
      <c r="SMI37" s="2021"/>
      <c r="SMJ37" s="2021"/>
      <c r="SMK37" s="2021"/>
      <c r="SML37" s="2021"/>
      <c r="SMM37" s="2021"/>
      <c r="SMN37" s="2021"/>
      <c r="SMO37" s="2021"/>
      <c r="SMP37" s="2021"/>
      <c r="SMQ37" s="2021"/>
      <c r="SMR37" s="2021"/>
      <c r="SMS37" s="2021"/>
      <c r="SMT37" s="2021"/>
      <c r="SMU37" s="2021"/>
      <c r="SMV37" s="2021"/>
      <c r="SMW37" s="2021"/>
      <c r="SMX37" s="2021"/>
      <c r="SMY37" s="2021"/>
      <c r="SMZ37" s="2021"/>
      <c r="SNA37" s="2021"/>
      <c r="SNB37" s="2021"/>
      <c r="SNC37" s="2021"/>
      <c r="SND37" s="2021"/>
      <c r="SNE37" s="2021"/>
      <c r="SNF37" s="2021"/>
      <c r="SNG37" s="2021"/>
      <c r="SNH37" s="2021"/>
      <c r="SNI37" s="2021"/>
      <c r="SNJ37" s="2021"/>
      <c r="SNK37" s="2021"/>
      <c r="SNL37" s="2021"/>
      <c r="SNM37" s="2021"/>
      <c r="SNN37" s="2021"/>
      <c r="SNO37" s="2021"/>
      <c r="SNP37" s="2021"/>
      <c r="SNQ37" s="2021"/>
      <c r="SNR37" s="2021"/>
      <c r="SNS37" s="2021"/>
      <c r="SNT37" s="2021"/>
      <c r="SNU37" s="2021"/>
      <c r="SNV37" s="2021"/>
      <c r="SNW37" s="2021"/>
      <c r="SNX37" s="2021"/>
      <c r="SNY37" s="2021"/>
      <c r="SNZ37" s="2021"/>
      <c r="SOA37" s="2021"/>
      <c r="SOB37" s="2021"/>
      <c r="SOC37" s="2021"/>
      <c r="SOD37" s="2021"/>
      <c r="SOE37" s="2021"/>
      <c r="SOF37" s="2021"/>
      <c r="SOG37" s="2021"/>
      <c r="SOH37" s="2021"/>
      <c r="SOI37" s="2021"/>
      <c r="SOJ37" s="2021"/>
      <c r="SOK37" s="2021"/>
      <c r="SOL37" s="2021"/>
      <c r="SOM37" s="2021"/>
      <c r="SON37" s="2021"/>
      <c r="SOO37" s="2021"/>
      <c r="SOP37" s="2021"/>
      <c r="SOQ37" s="2021"/>
      <c r="SOR37" s="2021"/>
      <c r="SOS37" s="2021"/>
      <c r="SOT37" s="2021"/>
      <c r="SOU37" s="2021"/>
      <c r="SOV37" s="2021"/>
      <c r="SOW37" s="2021"/>
      <c r="SOX37" s="2021"/>
      <c r="SOY37" s="2021"/>
      <c r="SOZ37" s="2021"/>
      <c r="SPA37" s="2021"/>
      <c r="SPB37" s="2021"/>
      <c r="SPC37" s="2021"/>
      <c r="SPD37" s="2021"/>
      <c r="SPE37" s="2021"/>
      <c r="SPF37" s="2021"/>
      <c r="SPG37" s="2021"/>
      <c r="SPH37" s="2021"/>
      <c r="SPI37" s="2021"/>
      <c r="SPJ37" s="2021"/>
      <c r="SPK37" s="2021"/>
      <c r="SPL37" s="2021"/>
      <c r="SPM37" s="2021"/>
      <c r="SPN37" s="2021"/>
      <c r="SPO37" s="2021"/>
      <c r="SPP37" s="2021"/>
      <c r="SPQ37" s="2021"/>
      <c r="SPR37" s="2021"/>
      <c r="SPS37" s="2021"/>
      <c r="SPT37" s="2021"/>
      <c r="SPU37" s="2021"/>
      <c r="SPV37" s="2021"/>
      <c r="SPW37" s="2021"/>
      <c r="SPX37" s="2021"/>
      <c r="SPY37" s="2021"/>
      <c r="SPZ37" s="2021"/>
      <c r="SQA37" s="2021"/>
      <c r="SQB37" s="2021"/>
      <c r="SQC37" s="2021"/>
      <c r="SQD37" s="2021"/>
      <c r="SQE37" s="2021"/>
      <c r="SQF37" s="2021"/>
      <c r="SQG37" s="2021"/>
      <c r="SQH37" s="2021"/>
      <c r="SQI37" s="2021"/>
      <c r="SQJ37" s="2021"/>
      <c r="SQK37" s="2021"/>
      <c r="SQL37" s="2021"/>
      <c r="SQM37" s="2021"/>
      <c r="SQN37" s="2021"/>
      <c r="SQO37" s="2021"/>
      <c r="SQP37" s="2021"/>
      <c r="SQQ37" s="2021"/>
      <c r="SQR37" s="2021"/>
      <c r="SQS37" s="2021"/>
      <c r="SQT37" s="2021"/>
      <c r="SQU37" s="2021"/>
      <c r="SQV37" s="2021"/>
      <c r="SQW37" s="2021"/>
      <c r="SQX37" s="2021"/>
      <c r="SQY37" s="2021"/>
      <c r="SQZ37" s="2021"/>
      <c r="SRA37" s="2021"/>
      <c r="SRB37" s="2021"/>
      <c r="SRC37" s="2021"/>
      <c r="SRD37" s="2021"/>
      <c r="SRE37" s="2021"/>
      <c r="SRF37" s="2021"/>
      <c r="SRG37" s="2021"/>
      <c r="SRH37" s="2021"/>
      <c r="SRI37" s="2021"/>
      <c r="SRJ37" s="2021"/>
      <c r="SRK37" s="2021"/>
      <c r="SRL37" s="2021"/>
      <c r="SRM37" s="2021"/>
      <c r="SRN37" s="2021"/>
      <c r="SRO37" s="2021"/>
      <c r="SRP37" s="2021"/>
      <c r="SRQ37" s="2021"/>
      <c r="SRR37" s="2021"/>
      <c r="SRS37" s="2021"/>
      <c r="SRT37" s="2021"/>
      <c r="SRU37" s="2021"/>
      <c r="SRV37" s="2021"/>
      <c r="SRW37" s="2021"/>
      <c r="SRX37" s="2021"/>
      <c r="SRY37" s="2021"/>
      <c r="SRZ37" s="2021"/>
      <c r="SSA37" s="2021"/>
      <c r="SSB37" s="2021"/>
      <c r="SSC37" s="2021"/>
      <c r="SSD37" s="2021"/>
      <c r="SSE37" s="2021"/>
      <c r="SSF37" s="2021"/>
      <c r="SSG37" s="2021"/>
      <c r="SSH37" s="2021"/>
      <c r="SSI37" s="2021"/>
      <c r="SSJ37" s="2021"/>
      <c r="SSK37" s="2021"/>
      <c r="SSL37" s="2021"/>
      <c r="SSM37" s="2021"/>
      <c r="SSN37" s="2021"/>
      <c r="SSO37" s="2021"/>
      <c r="SSP37" s="2021"/>
      <c r="SSQ37" s="2021"/>
      <c r="SSR37" s="2021"/>
      <c r="SSS37" s="2021"/>
      <c r="SST37" s="2021"/>
      <c r="SSU37" s="2021"/>
      <c r="SSV37" s="2021"/>
      <c r="SSW37" s="2021"/>
      <c r="SSX37" s="2021"/>
      <c r="SSY37" s="2021"/>
      <c r="SSZ37" s="2021"/>
      <c r="STA37" s="2021"/>
      <c r="STB37" s="2021"/>
      <c r="STC37" s="2021"/>
      <c r="STD37" s="2021"/>
      <c r="STE37" s="2021"/>
      <c r="STF37" s="2021"/>
      <c r="STG37" s="2021"/>
      <c r="STH37" s="2021"/>
      <c r="STI37" s="2021"/>
      <c r="STJ37" s="2021"/>
      <c r="STK37" s="2021"/>
      <c r="STL37" s="2021"/>
      <c r="STM37" s="2021"/>
      <c r="STN37" s="2021"/>
      <c r="STO37" s="2021"/>
      <c r="STP37" s="2021"/>
      <c r="STQ37" s="2021"/>
      <c r="STR37" s="2021"/>
      <c r="STS37" s="2021"/>
      <c r="STT37" s="2021"/>
      <c r="STU37" s="2021"/>
      <c r="STV37" s="2021"/>
      <c r="STW37" s="2021"/>
      <c r="STX37" s="2021"/>
      <c r="STY37" s="2021"/>
      <c r="STZ37" s="2021"/>
      <c r="SUA37" s="2021"/>
      <c r="SUB37" s="2021"/>
      <c r="SUC37" s="2021"/>
      <c r="SUD37" s="2021"/>
      <c r="SUE37" s="2021"/>
      <c r="SUF37" s="2021"/>
      <c r="SUG37" s="2021"/>
      <c r="SUH37" s="2021"/>
      <c r="SUI37" s="2021"/>
      <c r="SUJ37" s="2021"/>
      <c r="SUK37" s="2021"/>
      <c r="SUL37" s="2021"/>
      <c r="SUM37" s="2021"/>
      <c r="SUN37" s="2021"/>
      <c r="SUO37" s="2021"/>
      <c r="SUP37" s="2021"/>
      <c r="SUQ37" s="2021"/>
      <c r="SUR37" s="2021"/>
      <c r="SUS37" s="2021"/>
      <c r="SUT37" s="2021"/>
      <c r="SUU37" s="2021"/>
      <c r="SUV37" s="2021"/>
      <c r="SUW37" s="2021"/>
      <c r="SUX37" s="2021"/>
      <c r="SUY37" s="2021"/>
      <c r="SUZ37" s="2021"/>
      <c r="SVA37" s="2021"/>
      <c r="SVB37" s="2021"/>
      <c r="SVC37" s="2021"/>
      <c r="SVD37" s="2021"/>
      <c r="SVE37" s="2021"/>
      <c r="SVF37" s="2021"/>
      <c r="SVG37" s="2021"/>
      <c r="SVH37" s="2021"/>
      <c r="SVI37" s="2021"/>
      <c r="SVJ37" s="2021"/>
      <c r="SVK37" s="2021"/>
      <c r="SVL37" s="2021"/>
      <c r="SVM37" s="2021"/>
      <c r="SVN37" s="2021"/>
      <c r="SVO37" s="2021"/>
      <c r="SVP37" s="2021"/>
      <c r="SVQ37" s="2021"/>
      <c r="SVR37" s="2021"/>
      <c r="SVS37" s="2021"/>
      <c r="SVT37" s="2021"/>
      <c r="SVU37" s="2021"/>
      <c r="SVV37" s="2021"/>
      <c r="SVW37" s="2021"/>
      <c r="SVX37" s="2021"/>
      <c r="SVY37" s="2021"/>
      <c r="SVZ37" s="2021"/>
      <c r="SWA37" s="2021"/>
      <c r="SWB37" s="2021"/>
      <c r="SWC37" s="2021"/>
      <c r="SWD37" s="2021"/>
      <c r="SWE37" s="2021"/>
      <c r="SWF37" s="2021"/>
      <c r="SWG37" s="2021"/>
      <c r="SWH37" s="2021"/>
      <c r="SWI37" s="2021"/>
      <c r="SWJ37" s="2021"/>
      <c r="SWK37" s="2021"/>
      <c r="SWL37" s="2021"/>
      <c r="SWM37" s="2021"/>
      <c r="SWN37" s="2021"/>
      <c r="SWO37" s="2021"/>
      <c r="SWP37" s="2021"/>
      <c r="SWQ37" s="2021"/>
      <c r="SWR37" s="2021"/>
      <c r="SWS37" s="2021"/>
      <c r="SWT37" s="2021"/>
      <c r="SWU37" s="2021"/>
      <c r="SWV37" s="2021"/>
      <c r="SWW37" s="2021"/>
      <c r="SWX37" s="2021"/>
      <c r="SWY37" s="2021"/>
      <c r="SWZ37" s="2021"/>
      <c r="SXA37" s="2021"/>
      <c r="SXB37" s="2021"/>
      <c r="SXC37" s="2021"/>
      <c r="SXD37" s="2021"/>
      <c r="SXE37" s="2021"/>
      <c r="SXF37" s="2021"/>
      <c r="SXG37" s="2021"/>
      <c r="SXH37" s="2021"/>
      <c r="SXI37" s="2021"/>
      <c r="SXJ37" s="2021"/>
      <c r="SXK37" s="2021"/>
      <c r="SXL37" s="2021"/>
      <c r="SXM37" s="2021"/>
      <c r="SXN37" s="2021"/>
      <c r="SXO37" s="2021"/>
      <c r="SXP37" s="2021"/>
      <c r="SXQ37" s="2021"/>
      <c r="SXR37" s="2021"/>
      <c r="SXS37" s="2021"/>
      <c r="SXT37" s="2021"/>
      <c r="SXU37" s="2021"/>
      <c r="SXV37" s="2021"/>
      <c r="SXW37" s="2021"/>
      <c r="SXX37" s="2021"/>
      <c r="SXY37" s="2021"/>
      <c r="SXZ37" s="2021"/>
      <c r="SYA37" s="2021"/>
      <c r="SYB37" s="2021"/>
      <c r="SYC37" s="2021"/>
      <c r="SYD37" s="2021"/>
      <c r="SYE37" s="2021"/>
      <c r="SYF37" s="2021"/>
      <c r="SYG37" s="2021"/>
      <c r="SYH37" s="2021"/>
      <c r="SYI37" s="2021"/>
      <c r="SYJ37" s="2021"/>
      <c r="SYK37" s="2021"/>
      <c r="SYL37" s="2021"/>
      <c r="SYM37" s="2021"/>
      <c r="SYN37" s="2021"/>
      <c r="SYO37" s="2021"/>
      <c r="SYP37" s="2021"/>
      <c r="SYQ37" s="2021"/>
      <c r="SYR37" s="2021"/>
      <c r="SYS37" s="2021"/>
      <c r="SYT37" s="2021"/>
      <c r="SYU37" s="2021"/>
      <c r="SYV37" s="2021"/>
      <c r="SYW37" s="2021"/>
      <c r="SYX37" s="2021"/>
      <c r="SYY37" s="2021"/>
      <c r="SYZ37" s="2021"/>
      <c r="SZA37" s="2021"/>
      <c r="SZB37" s="2021"/>
      <c r="SZC37" s="2021"/>
      <c r="SZD37" s="2021"/>
      <c r="SZE37" s="2021"/>
      <c r="SZF37" s="2021"/>
      <c r="SZG37" s="2021"/>
      <c r="SZH37" s="2021"/>
      <c r="SZI37" s="2021"/>
      <c r="SZJ37" s="2021"/>
      <c r="SZK37" s="2021"/>
      <c r="SZL37" s="2021"/>
      <c r="SZM37" s="2021"/>
      <c r="SZN37" s="2021"/>
      <c r="SZO37" s="2021"/>
      <c r="SZP37" s="2021"/>
      <c r="SZQ37" s="2021"/>
      <c r="SZR37" s="2021"/>
      <c r="SZS37" s="2021"/>
      <c r="SZT37" s="2021"/>
      <c r="SZU37" s="2021"/>
      <c r="SZV37" s="2021"/>
      <c r="SZW37" s="2021"/>
      <c r="SZX37" s="2021"/>
      <c r="SZY37" s="2021"/>
      <c r="SZZ37" s="2021"/>
      <c r="TAA37" s="2021"/>
      <c r="TAB37" s="2021"/>
      <c r="TAC37" s="2021"/>
      <c r="TAD37" s="2021"/>
      <c r="TAE37" s="2021"/>
      <c r="TAF37" s="2021"/>
      <c r="TAG37" s="2021"/>
      <c r="TAH37" s="2021"/>
      <c r="TAI37" s="2021"/>
      <c r="TAJ37" s="2021"/>
      <c r="TAK37" s="2021"/>
      <c r="TAL37" s="2021"/>
      <c r="TAM37" s="2021"/>
      <c r="TAN37" s="2021"/>
      <c r="TAO37" s="2021"/>
      <c r="TAP37" s="2021"/>
      <c r="TAQ37" s="2021"/>
      <c r="TAR37" s="2021"/>
      <c r="TAS37" s="2021"/>
      <c r="TAT37" s="2021"/>
      <c r="TAU37" s="2021"/>
      <c r="TAV37" s="2021"/>
      <c r="TAW37" s="2021"/>
      <c r="TAX37" s="2021"/>
      <c r="TAY37" s="2021"/>
      <c r="TAZ37" s="2021"/>
      <c r="TBA37" s="2021"/>
      <c r="TBB37" s="2021"/>
      <c r="TBC37" s="2021"/>
      <c r="TBD37" s="2021"/>
      <c r="TBE37" s="2021"/>
      <c r="TBF37" s="2021"/>
      <c r="TBG37" s="2021"/>
      <c r="TBH37" s="2021"/>
      <c r="TBI37" s="2021"/>
      <c r="TBJ37" s="2021"/>
      <c r="TBK37" s="2021"/>
      <c r="TBL37" s="2021"/>
      <c r="TBM37" s="2021"/>
      <c r="TBN37" s="2021"/>
      <c r="TBO37" s="2021"/>
      <c r="TBP37" s="2021"/>
      <c r="TBQ37" s="2021"/>
      <c r="TBR37" s="2021"/>
      <c r="TBS37" s="2021"/>
      <c r="TBT37" s="2021"/>
      <c r="TBU37" s="2021"/>
      <c r="TBV37" s="2021"/>
      <c r="TBW37" s="2021"/>
      <c r="TBX37" s="2021"/>
      <c r="TBY37" s="2021"/>
      <c r="TBZ37" s="2021"/>
      <c r="TCA37" s="2021"/>
      <c r="TCB37" s="2021"/>
      <c r="TCC37" s="2021"/>
      <c r="TCD37" s="2021"/>
      <c r="TCE37" s="2021"/>
      <c r="TCF37" s="2021"/>
      <c r="TCG37" s="2021"/>
      <c r="TCH37" s="2021"/>
      <c r="TCI37" s="2021"/>
      <c r="TCJ37" s="2021"/>
      <c r="TCK37" s="2021"/>
      <c r="TCL37" s="2021"/>
      <c r="TCM37" s="2021"/>
      <c r="TCN37" s="2021"/>
      <c r="TCO37" s="2021"/>
      <c r="TCP37" s="2021"/>
      <c r="TCQ37" s="2021"/>
      <c r="TCR37" s="2021"/>
      <c r="TCS37" s="2021"/>
      <c r="TCT37" s="2021"/>
      <c r="TCU37" s="2021"/>
      <c r="TCV37" s="2021"/>
      <c r="TCW37" s="2021"/>
      <c r="TCX37" s="2021"/>
      <c r="TCY37" s="2021"/>
      <c r="TCZ37" s="2021"/>
      <c r="TDA37" s="2021"/>
      <c r="TDB37" s="2021"/>
      <c r="TDC37" s="2021"/>
      <c r="TDD37" s="2021"/>
      <c r="TDE37" s="2021"/>
      <c r="TDF37" s="2021"/>
      <c r="TDG37" s="2021"/>
      <c r="TDH37" s="2021"/>
      <c r="TDI37" s="2021"/>
      <c r="TDJ37" s="2021"/>
      <c r="TDK37" s="2021"/>
      <c r="TDL37" s="2021"/>
      <c r="TDM37" s="2021"/>
      <c r="TDN37" s="2021"/>
      <c r="TDO37" s="2021"/>
      <c r="TDP37" s="2021"/>
      <c r="TDQ37" s="2021"/>
      <c r="TDR37" s="2021"/>
      <c r="TDS37" s="2021"/>
      <c r="TDT37" s="2021"/>
      <c r="TDU37" s="2021"/>
      <c r="TDV37" s="2021"/>
      <c r="TDW37" s="2021"/>
      <c r="TDX37" s="2021"/>
      <c r="TDY37" s="2021"/>
      <c r="TDZ37" s="2021"/>
      <c r="TEA37" s="2021"/>
      <c r="TEB37" s="2021"/>
      <c r="TEC37" s="2021"/>
      <c r="TED37" s="2021"/>
      <c r="TEE37" s="2021"/>
      <c r="TEF37" s="2021"/>
      <c r="TEG37" s="2021"/>
      <c r="TEH37" s="2021"/>
      <c r="TEI37" s="2021"/>
      <c r="TEJ37" s="2021"/>
      <c r="TEK37" s="2021"/>
      <c r="TEL37" s="2021"/>
      <c r="TEM37" s="2021"/>
      <c r="TEN37" s="2021"/>
      <c r="TEO37" s="2021"/>
      <c r="TEP37" s="2021"/>
      <c r="TEQ37" s="2021"/>
      <c r="TER37" s="2021"/>
      <c r="TES37" s="2021"/>
      <c r="TET37" s="2021"/>
      <c r="TEU37" s="2021"/>
      <c r="TEV37" s="2021"/>
      <c r="TEW37" s="2021"/>
      <c r="TEX37" s="2021"/>
      <c r="TEY37" s="2021"/>
      <c r="TEZ37" s="2021"/>
      <c r="TFA37" s="2021"/>
      <c r="TFB37" s="2021"/>
      <c r="TFC37" s="2021"/>
      <c r="TFD37" s="2021"/>
      <c r="TFE37" s="2021"/>
      <c r="TFF37" s="2021"/>
      <c r="TFG37" s="2021"/>
      <c r="TFH37" s="2021"/>
      <c r="TFI37" s="2021"/>
      <c r="TFJ37" s="2021"/>
      <c r="TFK37" s="2021"/>
      <c r="TFL37" s="2021"/>
      <c r="TFM37" s="2021"/>
      <c r="TFN37" s="2021"/>
      <c r="TFO37" s="2021"/>
      <c r="TFP37" s="2021"/>
      <c r="TFQ37" s="2021"/>
      <c r="TFR37" s="2021"/>
      <c r="TFS37" s="2021"/>
      <c r="TFT37" s="2021"/>
      <c r="TFU37" s="2021"/>
      <c r="TFV37" s="2021"/>
      <c r="TFW37" s="2021"/>
      <c r="TFX37" s="2021"/>
      <c r="TFY37" s="2021"/>
      <c r="TFZ37" s="2021"/>
      <c r="TGA37" s="2021"/>
      <c r="TGB37" s="2021"/>
      <c r="TGC37" s="2021"/>
      <c r="TGD37" s="2021"/>
      <c r="TGE37" s="2021"/>
      <c r="TGF37" s="2021"/>
      <c r="TGG37" s="2021"/>
      <c r="TGH37" s="2021"/>
      <c r="TGI37" s="2021"/>
      <c r="TGJ37" s="2021"/>
      <c r="TGK37" s="2021"/>
      <c r="TGL37" s="2021"/>
      <c r="TGM37" s="2021"/>
      <c r="TGN37" s="2021"/>
      <c r="TGO37" s="2021"/>
      <c r="TGP37" s="2021"/>
      <c r="TGQ37" s="2021"/>
      <c r="TGR37" s="2021"/>
      <c r="TGS37" s="2021"/>
      <c r="TGT37" s="2021"/>
      <c r="TGU37" s="2021"/>
      <c r="TGV37" s="2021"/>
      <c r="TGW37" s="2021"/>
      <c r="TGX37" s="2021"/>
      <c r="TGY37" s="2021"/>
      <c r="TGZ37" s="2021"/>
      <c r="THA37" s="2021"/>
      <c r="THB37" s="2021"/>
      <c r="THC37" s="2021"/>
      <c r="THD37" s="2021"/>
      <c r="THE37" s="2021"/>
      <c r="THF37" s="2021"/>
      <c r="THG37" s="2021"/>
      <c r="THH37" s="2021"/>
      <c r="THI37" s="2021"/>
      <c r="THJ37" s="2021"/>
      <c r="THK37" s="2021"/>
      <c r="THL37" s="2021"/>
      <c r="THM37" s="2021"/>
      <c r="THN37" s="2021"/>
      <c r="THO37" s="2021"/>
      <c r="THP37" s="2021"/>
      <c r="THQ37" s="2021"/>
      <c r="THR37" s="2021"/>
      <c r="THS37" s="2021"/>
      <c r="THT37" s="2021"/>
      <c r="THU37" s="2021"/>
      <c r="THV37" s="2021"/>
      <c r="THW37" s="2021"/>
      <c r="THX37" s="2021"/>
      <c r="THY37" s="2021"/>
      <c r="THZ37" s="2021"/>
      <c r="TIA37" s="2021"/>
      <c r="TIB37" s="2021"/>
      <c r="TIC37" s="2021"/>
      <c r="TID37" s="2021"/>
      <c r="TIE37" s="2021"/>
      <c r="TIF37" s="2021"/>
      <c r="TIG37" s="2021"/>
      <c r="TIH37" s="2021"/>
      <c r="TII37" s="2021"/>
      <c r="TIJ37" s="2021"/>
      <c r="TIK37" s="2021"/>
      <c r="TIL37" s="2021"/>
      <c r="TIM37" s="2021"/>
      <c r="TIN37" s="2021"/>
      <c r="TIO37" s="2021"/>
      <c r="TIP37" s="2021"/>
      <c r="TIQ37" s="2021"/>
      <c r="TIR37" s="2021"/>
      <c r="TIS37" s="2021"/>
      <c r="TIT37" s="2021"/>
      <c r="TIU37" s="2021"/>
      <c r="TIV37" s="2021"/>
      <c r="TIW37" s="2021"/>
      <c r="TIX37" s="2021"/>
      <c r="TIY37" s="2021"/>
      <c r="TIZ37" s="2021"/>
      <c r="TJA37" s="2021"/>
      <c r="TJB37" s="2021"/>
      <c r="TJC37" s="2021"/>
      <c r="TJD37" s="2021"/>
      <c r="TJE37" s="2021"/>
      <c r="TJF37" s="2021"/>
      <c r="TJG37" s="2021"/>
      <c r="TJH37" s="2021"/>
      <c r="TJI37" s="2021"/>
      <c r="TJJ37" s="2021"/>
      <c r="TJK37" s="2021"/>
      <c r="TJL37" s="2021"/>
      <c r="TJM37" s="2021"/>
      <c r="TJN37" s="2021"/>
      <c r="TJO37" s="2021"/>
      <c r="TJP37" s="2021"/>
      <c r="TJQ37" s="2021"/>
      <c r="TJR37" s="2021"/>
      <c r="TJS37" s="2021"/>
      <c r="TJT37" s="2021"/>
      <c r="TJU37" s="2021"/>
      <c r="TJV37" s="2021"/>
      <c r="TJW37" s="2021"/>
      <c r="TJX37" s="2021"/>
      <c r="TJY37" s="2021"/>
      <c r="TJZ37" s="2021"/>
      <c r="TKA37" s="2021"/>
      <c r="TKB37" s="2021"/>
      <c r="TKC37" s="2021"/>
      <c r="TKD37" s="2021"/>
      <c r="TKE37" s="2021"/>
      <c r="TKF37" s="2021"/>
      <c r="TKG37" s="2021"/>
      <c r="TKH37" s="2021"/>
      <c r="TKI37" s="2021"/>
      <c r="TKJ37" s="2021"/>
      <c r="TKK37" s="2021"/>
      <c r="TKL37" s="2021"/>
      <c r="TKM37" s="2021"/>
      <c r="TKN37" s="2021"/>
      <c r="TKO37" s="2021"/>
      <c r="TKP37" s="2021"/>
      <c r="TKQ37" s="2021"/>
      <c r="TKR37" s="2021"/>
      <c r="TKS37" s="2021"/>
      <c r="TKT37" s="2021"/>
      <c r="TKU37" s="2021"/>
      <c r="TKV37" s="2021"/>
      <c r="TKW37" s="2021"/>
      <c r="TKX37" s="2021"/>
      <c r="TKY37" s="2021"/>
      <c r="TKZ37" s="2021"/>
      <c r="TLA37" s="2021"/>
      <c r="TLB37" s="2021"/>
      <c r="TLC37" s="2021"/>
      <c r="TLD37" s="2021"/>
      <c r="TLE37" s="2021"/>
      <c r="TLF37" s="2021"/>
      <c r="TLG37" s="2021"/>
      <c r="TLH37" s="2021"/>
      <c r="TLI37" s="2021"/>
      <c r="TLJ37" s="2021"/>
      <c r="TLK37" s="2021"/>
      <c r="TLL37" s="2021"/>
      <c r="TLM37" s="2021"/>
      <c r="TLN37" s="2021"/>
      <c r="TLO37" s="2021"/>
      <c r="TLP37" s="2021"/>
      <c r="TLQ37" s="2021"/>
      <c r="TLR37" s="2021"/>
      <c r="TLS37" s="2021"/>
      <c r="TLT37" s="2021"/>
      <c r="TLU37" s="2021"/>
      <c r="TLV37" s="2021"/>
      <c r="TLW37" s="2021"/>
      <c r="TLX37" s="2021"/>
      <c r="TLY37" s="2021"/>
      <c r="TLZ37" s="2021"/>
      <c r="TMA37" s="2021"/>
      <c r="TMB37" s="2021"/>
      <c r="TMC37" s="2021"/>
      <c r="TMD37" s="2021"/>
      <c r="TME37" s="2021"/>
      <c r="TMF37" s="2021"/>
      <c r="TMG37" s="2021"/>
      <c r="TMH37" s="2021"/>
      <c r="TMI37" s="2021"/>
      <c r="TMJ37" s="2021"/>
      <c r="TMK37" s="2021"/>
      <c r="TML37" s="2021"/>
      <c r="TMM37" s="2021"/>
      <c r="TMN37" s="2021"/>
      <c r="TMO37" s="2021"/>
      <c r="TMP37" s="2021"/>
      <c r="TMQ37" s="2021"/>
      <c r="TMR37" s="2021"/>
      <c r="TMS37" s="2021"/>
      <c r="TMT37" s="2021"/>
      <c r="TMU37" s="2021"/>
      <c r="TMV37" s="2021"/>
      <c r="TMW37" s="2021"/>
      <c r="TMX37" s="2021"/>
      <c r="TMY37" s="2021"/>
      <c r="TMZ37" s="2021"/>
      <c r="TNA37" s="2021"/>
      <c r="TNB37" s="2021"/>
      <c r="TNC37" s="2021"/>
      <c r="TND37" s="2021"/>
      <c r="TNE37" s="2021"/>
      <c r="TNF37" s="2021"/>
      <c r="TNG37" s="2021"/>
      <c r="TNH37" s="2021"/>
      <c r="TNI37" s="2021"/>
      <c r="TNJ37" s="2021"/>
      <c r="TNK37" s="2021"/>
      <c r="TNL37" s="2021"/>
      <c r="TNM37" s="2021"/>
      <c r="TNN37" s="2021"/>
      <c r="TNO37" s="2021"/>
      <c r="TNP37" s="2021"/>
      <c r="TNQ37" s="2021"/>
      <c r="TNR37" s="2021"/>
      <c r="TNS37" s="2021"/>
      <c r="TNT37" s="2021"/>
      <c r="TNU37" s="2021"/>
      <c r="TNV37" s="2021"/>
      <c r="TNW37" s="2021"/>
      <c r="TNX37" s="2021"/>
      <c r="TNY37" s="2021"/>
      <c r="TNZ37" s="2021"/>
      <c r="TOA37" s="2021"/>
      <c r="TOB37" s="2021"/>
      <c r="TOC37" s="2021"/>
      <c r="TOD37" s="2021"/>
      <c r="TOE37" s="2021"/>
      <c r="TOF37" s="2021"/>
      <c r="TOG37" s="2021"/>
      <c r="TOH37" s="2021"/>
      <c r="TOI37" s="2021"/>
      <c r="TOJ37" s="2021"/>
      <c r="TOK37" s="2021"/>
      <c r="TOL37" s="2021"/>
      <c r="TOM37" s="2021"/>
      <c r="TON37" s="2021"/>
      <c r="TOO37" s="2021"/>
      <c r="TOP37" s="2021"/>
      <c r="TOQ37" s="2021"/>
      <c r="TOR37" s="2021"/>
      <c r="TOS37" s="2021"/>
      <c r="TOT37" s="2021"/>
      <c r="TOU37" s="2021"/>
      <c r="TOV37" s="2021"/>
      <c r="TOW37" s="2021"/>
      <c r="TOX37" s="2021"/>
      <c r="TOY37" s="2021"/>
      <c r="TOZ37" s="2021"/>
      <c r="TPA37" s="2021"/>
      <c r="TPB37" s="2021"/>
      <c r="TPC37" s="2021"/>
      <c r="TPD37" s="2021"/>
      <c r="TPE37" s="2021"/>
      <c r="TPF37" s="2021"/>
      <c r="TPG37" s="2021"/>
      <c r="TPH37" s="2021"/>
      <c r="TPI37" s="2021"/>
      <c r="TPJ37" s="2021"/>
      <c r="TPK37" s="2021"/>
      <c r="TPL37" s="2021"/>
      <c r="TPM37" s="2021"/>
      <c r="TPN37" s="2021"/>
      <c r="TPO37" s="2021"/>
      <c r="TPP37" s="2021"/>
      <c r="TPQ37" s="2021"/>
      <c r="TPR37" s="2021"/>
      <c r="TPS37" s="2021"/>
      <c r="TPT37" s="2021"/>
      <c r="TPU37" s="2021"/>
      <c r="TPV37" s="2021"/>
      <c r="TPW37" s="2021"/>
      <c r="TPX37" s="2021"/>
      <c r="TPY37" s="2021"/>
      <c r="TPZ37" s="2021"/>
      <c r="TQA37" s="2021"/>
      <c r="TQB37" s="2021"/>
      <c r="TQC37" s="2021"/>
      <c r="TQD37" s="2021"/>
      <c r="TQE37" s="2021"/>
      <c r="TQF37" s="2021"/>
      <c r="TQG37" s="2021"/>
      <c r="TQH37" s="2021"/>
      <c r="TQI37" s="2021"/>
      <c r="TQJ37" s="2021"/>
      <c r="TQK37" s="2021"/>
      <c r="TQL37" s="2021"/>
      <c r="TQM37" s="2021"/>
      <c r="TQN37" s="2021"/>
      <c r="TQO37" s="2021"/>
      <c r="TQP37" s="2021"/>
      <c r="TQQ37" s="2021"/>
      <c r="TQR37" s="2021"/>
      <c r="TQS37" s="2021"/>
      <c r="TQT37" s="2021"/>
      <c r="TQU37" s="2021"/>
      <c r="TQV37" s="2021"/>
      <c r="TQW37" s="2021"/>
      <c r="TQX37" s="2021"/>
      <c r="TQY37" s="2021"/>
      <c r="TQZ37" s="2021"/>
      <c r="TRA37" s="2021"/>
      <c r="TRB37" s="2021"/>
      <c r="TRC37" s="2021"/>
      <c r="TRD37" s="2021"/>
      <c r="TRE37" s="2021"/>
      <c r="TRF37" s="2021"/>
      <c r="TRG37" s="2021"/>
      <c r="TRH37" s="2021"/>
      <c r="TRI37" s="2021"/>
      <c r="TRJ37" s="2021"/>
      <c r="TRK37" s="2021"/>
      <c r="TRL37" s="2021"/>
      <c r="TRM37" s="2021"/>
      <c r="TRN37" s="2021"/>
      <c r="TRO37" s="2021"/>
      <c r="TRP37" s="2021"/>
      <c r="TRQ37" s="2021"/>
      <c r="TRR37" s="2021"/>
      <c r="TRS37" s="2021"/>
      <c r="TRT37" s="2021"/>
      <c r="TRU37" s="2021"/>
      <c r="TRV37" s="2021"/>
      <c r="TRW37" s="2021"/>
      <c r="TRX37" s="2021"/>
      <c r="TRY37" s="2021"/>
      <c r="TRZ37" s="2021"/>
      <c r="TSA37" s="2021"/>
      <c r="TSB37" s="2021"/>
      <c r="TSC37" s="2021"/>
      <c r="TSD37" s="2021"/>
      <c r="TSE37" s="2021"/>
      <c r="TSF37" s="2021"/>
      <c r="TSG37" s="2021"/>
      <c r="TSH37" s="2021"/>
      <c r="TSI37" s="2021"/>
      <c r="TSJ37" s="2021"/>
      <c r="TSK37" s="2021"/>
      <c r="TSL37" s="2021"/>
      <c r="TSM37" s="2021"/>
      <c r="TSN37" s="2021"/>
      <c r="TSO37" s="2021"/>
      <c r="TSP37" s="2021"/>
      <c r="TSQ37" s="2021"/>
      <c r="TSR37" s="2021"/>
      <c r="TSS37" s="2021"/>
      <c r="TST37" s="2021"/>
      <c r="TSU37" s="2021"/>
      <c r="TSV37" s="2021"/>
      <c r="TSW37" s="2021"/>
      <c r="TSX37" s="2021"/>
      <c r="TSY37" s="2021"/>
      <c r="TSZ37" s="2021"/>
      <c r="TTA37" s="2021"/>
      <c r="TTB37" s="2021"/>
      <c r="TTC37" s="2021"/>
      <c r="TTD37" s="2021"/>
      <c r="TTE37" s="2021"/>
      <c r="TTF37" s="2021"/>
      <c r="TTG37" s="2021"/>
      <c r="TTH37" s="2021"/>
      <c r="TTI37" s="2021"/>
      <c r="TTJ37" s="2021"/>
      <c r="TTK37" s="2021"/>
      <c r="TTL37" s="2021"/>
      <c r="TTM37" s="2021"/>
      <c r="TTN37" s="2021"/>
      <c r="TTO37" s="2021"/>
      <c r="TTP37" s="2021"/>
      <c r="TTQ37" s="2021"/>
      <c r="TTR37" s="2021"/>
      <c r="TTS37" s="2021"/>
      <c r="TTT37" s="2021"/>
      <c r="TTU37" s="2021"/>
      <c r="TTV37" s="2021"/>
      <c r="TTW37" s="2021"/>
      <c r="TTX37" s="2021"/>
      <c r="TTY37" s="2021"/>
      <c r="TTZ37" s="2021"/>
      <c r="TUA37" s="2021"/>
      <c r="TUB37" s="2021"/>
      <c r="TUC37" s="2021"/>
      <c r="TUD37" s="2021"/>
      <c r="TUE37" s="2021"/>
      <c r="TUF37" s="2021"/>
      <c r="TUG37" s="2021"/>
      <c r="TUH37" s="2021"/>
      <c r="TUI37" s="2021"/>
      <c r="TUJ37" s="2021"/>
      <c r="TUK37" s="2021"/>
      <c r="TUL37" s="2021"/>
      <c r="TUM37" s="2021"/>
      <c r="TUN37" s="2021"/>
      <c r="TUO37" s="2021"/>
      <c r="TUP37" s="2021"/>
      <c r="TUQ37" s="2021"/>
      <c r="TUR37" s="2021"/>
      <c r="TUS37" s="2021"/>
      <c r="TUT37" s="2021"/>
      <c r="TUU37" s="2021"/>
      <c r="TUV37" s="2021"/>
      <c r="TUW37" s="2021"/>
      <c r="TUX37" s="2021"/>
      <c r="TUY37" s="2021"/>
      <c r="TUZ37" s="2021"/>
      <c r="TVA37" s="2021"/>
      <c r="TVB37" s="2021"/>
      <c r="TVC37" s="2021"/>
      <c r="TVD37" s="2021"/>
      <c r="TVE37" s="2021"/>
      <c r="TVF37" s="2021"/>
      <c r="TVG37" s="2021"/>
      <c r="TVH37" s="2021"/>
      <c r="TVI37" s="2021"/>
      <c r="TVJ37" s="2021"/>
      <c r="TVK37" s="2021"/>
      <c r="TVL37" s="2021"/>
      <c r="TVM37" s="2021"/>
      <c r="TVN37" s="2021"/>
      <c r="TVO37" s="2021"/>
      <c r="TVP37" s="2021"/>
      <c r="TVQ37" s="2021"/>
      <c r="TVR37" s="2021"/>
      <c r="TVS37" s="2021"/>
      <c r="TVT37" s="2021"/>
      <c r="TVU37" s="2021"/>
      <c r="TVV37" s="2021"/>
      <c r="TVW37" s="2021"/>
      <c r="TVX37" s="2021"/>
      <c r="TVY37" s="2021"/>
      <c r="TVZ37" s="2021"/>
      <c r="TWA37" s="2021"/>
      <c r="TWB37" s="2021"/>
      <c r="TWC37" s="2021"/>
      <c r="TWD37" s="2021"/>
      <c r="TWE37" s="2021"/>
      <c r="TWF37" s="2021"/>
      <c r="TWG37" s="2021"/>
      <c r="TWH37" s="2021"/>
      <c r="TWI37" s="2021"/>
      <c r="TWJ37" s="2021"/>
      <c r="TWK37" s="2021"/>
      <c r="TWL37" s="2021"/>
      <c r="TWM37" s="2021"/>
      <c r="TWN37" s="2021"/>
      <c r="TWO37" s="2021"/>
      <c r="TWP37" s="2021"/>
      <c r="TWQ37" s="2021"/>
      <c r="TWR37" s="2021"/>
      <c r="TWS37" s="2021"/>
      <c r="TWT37" s="2021"/>
      <c r="TWU37" s="2021"/>
      <c r="TWV37" s="2021"/>
      <c r="TWW37" s="2021"/>
      <c r="TWX37" s="2021"/>
      <c r="TWY37" s="2021"/>
      <c r="TWZ37" s="2021"/>
      <c r="TXA37" s="2021"/>
      <c r="TXB37" s="2021"/>
      <c r="TXC37" s="2021"/>
      <c r="TXD37" s="2021"/>
      <c r="TXE37" s="2021"/>
      <c r="TXF37" s="2021"/>
      <c r="TXG37" s="2021"/>
      <c r="TXH37" s="2021"/>
      <c r="TXI37" s="2021"/>
      <c r="TXJ37" s="2021"/>
      <c r="TXK37" s="2021"/>
      <c r="TXL37" s="2021"/>
      <c r="TXM37" s="2021"/>
      <c r="TXN37" s="2021"/>
      <c r="TXO37" s="2021"/>
      <c r="TXP37" s="2021"/>
      <c r="TXQ37" s="2021"/>
      <c r="TXR37" s="2021"/>
      <c r="TXS37" s="2021"/>
      <c r="TXT37" s="2021"/>
      <c r="TXU37" s="2021"/>
      <c r="TXV37" s="2021"/>
      <c r="TXW37" s="2021"/>
      <c r="TXX37" s="2021"/>
      <c r="TXY37" s="2021"/>
      <c r="TXZ37" s="2021"/>
      <c r="TYA37" s="2021"/>
      <c r="TYB37" s="2021"/>
      <c r="TYC37" s="2021"/>
      <c r="TYD37" s="2021"/>
      <c r="TYE37" s="2021"/>
      <c r="TYF37" s="2021"/>
      <c r="TYG37" s="2021"/>
      <c r="TYH37" s="2021"/>
      <c r="TYI37" s="2021"/>
      <c r="TYJ37" s="2021"/>
      <c r="TYK37" s="2021"/>
      <c r="TYL37" s="2021"/>
      <c r="TYM37" s="2021"/>
      <c r="TYN37" s="2021"/>
      <c r="TYO37" s="2021"/>
      <c r="TYP37" s="2021"/>
      <c r="TYQ37" s="2021"/>
      <c r="TYR37" s="2021"/>
      <c r="TYS37" s="2021"/>
      <c r="TYT37" s="2021"/>
      <c r="TYU37" s="2021"/>
      <c r="TYV37" s="2021"/>
      <c r="TYW37" s="2021"/>
      <c r="TYX37" s="2021"/>
      <c r="TYY37" s="2021"/>
      <c r="TYZ37" s="2021"/>
      <c r="TZA37" s="2021"/>
      <c r="TZB37" s="2021"/>
      <c r="TZC37" s="2021"/>
      <c r="TZD37" s="2021"/>
      <c r="TZE37" s="2021"/>
      <c r="TZF37" s="2021"/>
      <c r="TZG37" s="2021"/>
      <c r="TZH37" s="2021"/>
      <c r="TZI37" s="2021"/>
      <c r="TZJ37" s="2021"/>
      <c r="TZK37" s="2021"/>
      <c r="TZL37" s="2021"/>
      <c r="TZM37" s="2021"/>
      <c r="TZN37" s="2021"/>
      <c r="TZO37" s="2021"/>
      <c r="TZP37" s="2021"/>
      <c r="TZQ37" s="2021"/>
      <c r="TZR37" s="2021"/>
      <c r="TZS37" s="2021"/>
      <c r="TZT37" s="2021"/>
      <c r="TZU37" s="2021"/>
      <c r="TZV37" s="2021"/>
      <c r="TZW37" s="2021"/>
      <c r="TZX37" s="2021"/>
      <c r="TZY37" s="2021"/>
      <c r="TZZ37" s="2021"/>
      <c r="UAA37" s="2021"/>
      <c r="UAB37" s="2021"/>
      <c r="UAC37" s="2021"/>
      <c r="UAD37" s="2021"/>
      <c r="UAE37" s="2021"/>
      <c r="UAF37" s="2021"/>
      <c r="UAG37" s="2021"/>
      <c r="UAH37" s="2021"/>
      <c r="UAI37" s="2021"/>
      <c r="UAJ37" s="2021"/>
      <c r="UAK37" s="2021"/>
      <c r="UAL37" s="2021"/>
      <c r="UAM37" s="2021"/>
      <c r="UAN37" s="2021"/>
      <c r="UAO37" s="2021"/>
      <c r="UAP37" s="2021"/>
      <c r="UAQ37" s="2021"/>
      <c r="UAR37" s="2021"/>
      <c r="UAS37" s="2021"/>
      <c r="UAT37" s="2021"/>
      <c r="UAU37" s="2021"/>
      <c r="UAV37" s="2021"/>
      <c r="UAW37" s="2021"/>
      <c r="UAX37" s="2021"/>
      <c r="UAY37" s="2021"/>
      <c r="UAZ37" s="2021"/>
      <c r="UBA37" s="2021"/>
      <c r="UBB37" s="2021"/>
      <c r="UBC37" s="2021"/>
      <c r="UBD37" s="2021"/>
      <c r="UBE37" s="2021"/>
      <c r="UBF37" s="2021"/>
      <c r="UBG37" s="2021"/>
      <c r="UBH37" s="2021"/>
      <c r="UBI37" s="2021"/>
      <c r="UBJ37" s="2021"/>
      <c r="UBK37" s="2021"/>
      <c r="UBL37" s="2021"/>
      <c r="UBM37" s="2021"/>
      <c r="UBN37" s="2021"/>
      <c r="UBO37" s="2021"/>
      <c r="UBP37" s="2021"/>
      <c r="UBQ37" s="2021"/>
      <c r="UBR37" s="2021"/>
      <c r="UBS37" s="2021"/>
      <c r="UBT37" s="2021"/>
      <c r="UBU37" s="2021"/>
      <c r="UBV37" s="2021"/>
      <c r="UBW37" s="2021"/>
      <c r="UBX37" s="2021"/>
      <c r="UBY37" s="2021"/>
      <c r="UBZ37" s="2021"/>
      <c r="UCA37" s="2021"/>
      <c r="UCB37" s="2021"/>
      <c r="UCC37" s="2021"/>
      <c r="UCD37" s="2021"/>
      <c r="UCE37" s="2021"/>
      <c r="UCF37" s="2021"/>
      <c r="UCG37" s="2021"/>
      <c r="UCH37" s="2021"/>
      <c r="UCI37" s="2021"/>
      <c r="UCJ37" s="2021"/>
      <c r="UCK37" s="2021"/>
      <c r="UCL37" s="2021"/>
      <c r="UCM37" s="2021"/>
      <c r="UCN37" s="2021"/>
      <c r="UCO37" s="2021"/>
      <c r="UCP37" s="2021"/>
      <c r="UCQ37" s="2021"/>
      <c r="UCR37" s="2021"/>
      <c r="UCS37" s="2021"/>
      <c r="UCT37" s="2021"/>
      <c r="UCU37" s="2021"/>
      <c r="UCV37" s="2021"/>
      <c r="UCW37" s="2021"/>
      <c r="UCX37" s="2021"/>
      <c r="UCY37" s="2021"/>
      <c r="UCZ37" s="2021"/>
      <c r="UDA37" s="2021"/>
      <c r="UDB37" s="2021"/>
      <c r="UDC37" s="2021"/>
      <c r="UDD37" s="2021"/>
      <c r="UDE37" s="2021"/>
      <c r="UDF37" s="2021"/>
      <c r="UDG37" s="2021"/>
      <c r="UDH37" s="2021"/>
      <c r="UDI37" s="2021"/>
      <c r="UDJ37" s="2021"/>
      <c r="UDK37" s="2021"/>
      <c r="UDL37" s="2021"/>
      <c r="UDM37" s="2021"/>
      <c r="UDN37" s="2021"/>
      <c r="UDO37" s="2021"/>
      <c r="UDP37" s="2021"/>
      <c r="UDQ37" s="2021"/>
      <c r="UDR37" s="2021"/>
      <c r="UDS37" s="2021"/>
      <c r="UDT37" s="2021"/>
      <c r="UDU37" s="2021"/>
      <c r="UDV37" s="2021"/>
      <c r="UDW37" s="2021"/>
      <c r="UDX37" s="2021"/>
      <c r="UDY37" s="2021"/>
      <c r="UDZ37" s="2021"/>
      <c r="UEA37" s="2021"/>
      <c r="UEB37" s="2021"/>
      <c r="UEC37" s="2021"/>
      <c r="UED37" s="2021"/>
      <c r="UEE37" s="2021"/>
      <c r="UEF37" s="2021"/>
      <c r="UEG37" s="2021"/>
      <c r="UEH37" s="2021"/>
      <c r="UEI37" s="2021"/>
      <c r="UEJ37" s="2021"/>
      <c r="UEK37" s="2021"/>
      <c r="UEL37" s="2021"/>
      <c r="UEM37" s="2021"/>
      <c r="UEN37" s="2021"/>
      <c r="UEO37" s="2021"/>
      <c r="UEP37" s="2021"/>
      <c r="UEQ37" s="2021"/>
      <c r="UER37" s="2021"/>
      <c r="UES37" s="2021"/>
      <c r="UET37" s="2021"/>
      <c r="UEU37" s="2021"/>
      <c r="UEV37" s="2021"/>
      <c r="UEW37" s="2021"/>
      <c r="UEX37" s="2021"/>
      <c r="UEY37" s="2021"/>
      <c r="UEZ37" s="2021"/>
      <c r="UFA37" s="2021"/>
      <c r="UFB37" s="2021"/>
      <c r="UFC37" s="2021"/>
      <c r="UFD37" s="2021"/>
      <c r="UFE37" s="2021"/>
      <c r="UFF37" s="2021"/>
      <c r="UFG37" s="2021"/>
      <c r="UFH37" s="2021"/>
      <c r="UFI37" s="2021"/>
      <c r="UFJ37" s="2021"/>
      <c r="UFK37" s="2021"/>
      <c r="UFL37" s="2021"/>
      <c r="UFM37" s="2021"/>
      <c r="UFN37" s="2021"/>
      <c r="UFO37" s="2021"/>
      <c r="UFP37" s="2021"/>
      <c r="UFQ37" s="2021"/>
      <c r="UFR37" s="2021"/>
      <c r="UFS37" s="2021"/>
      <c r="UFT37" s="2021"/>
      <c r="UFU37" s="2021"/>
      <c r="UFV37" s="2021"/>
      <c r="UFW37" s="2021"/>
      <c r="UFX37" s="2021"/>
      <c r="UFY37" s="2021"/>
      <c r="UFZ37" s="2021"/>
      <c r="UGA37" s="2021"/>
      <c r="UGB37" s="2021"/>
      <c r="UGC37" s="2021"/>
      <c r="UGD37" s="2021"/>
      <c r="UGE37" s="2021"/>
      <c r="UGF37" s="2021"/>
      <c r="UGG37" s="2021"/>
      <c r="UGH37" s="2021"/>
      <c r="UGI37" s="2021"/>
      <c r="UGJ37" s="2021"/>
      <c r="UGK37" s="2021"/>
      <c r="UGL37" s="2021"/>
      <c r="UGM37" s="2021"/>
      <c r="UGN37" s="2021"/>
      <c r="UGO37" s="2021"/>
      <c r="UGP37" s="2021"/>
      <c r="UGQ37" s="2021"/>
      <c r="UGR37" s="2021"/>
      <c r="UGS37" s="2021"/>
      <c r="UGT37" s="2021"/>
      <c r="UGU37" s="2021"/>
      <c r="UGV37" s="2021"/>
      <c r="UGW37" s="2021"/>
      <c r="UGX37" s="2021"/>
      <c r="UGY37" s="2021"/>
      <c r="UGZ37" s="2021"/>
      <c r="UHA37" s="2021"/>
      <c r="UHB37" s="2021"/>
      <c r="UHC37" s="2021"/>
      <c r="UHD37" s="2021"/>
      <c r="UHE37" s="2021"/>
      <c r="UHF37" s="2021"/>
      <c r="UHG37" s="2021"/>
      <c r="UHH37" s="2021"/>
      <c r="UHI37" s="2021"/>
      <c r="UHJ37" s="2021"/>
      <c r="UHK37" s="2021"/>
      <c r="UHL37" s="2021"/>
      <c r="UHM37" s="2021"/>
      <c r="UHN37" s="2021"/>
      <c r="UHO37" s="2021"/>
      <c r="UHP37" s="2021"/>
      <c r="UHQ37" s="2021"/>
      <c r="UHR37" s="2021"/>
      <c r="UHS37" s="2021"/>
      <c r="UHT37" s="2021"/>
      <c r="UHU37" s="2021"/>
      <c r="UHV37" s="2021"/>
      <c r="UHW37" s="2021"/>
      <c r="UHX37" s="2021"/>
      <c r="UHY37" s="2021"/>
      <c r="UHZ37" s="2021"/>
      <c r="UIA37" s="2021"/>
      <c r="UIB37" s="2021"/>
      <c r="UIC37" s="2021"/>
      <c r="UID37" s="2021"/>
      <c r="UIE37" s="2021"/>
      <c r="UIF37" s="2021"/>
      <c r="UIG37" s="2021"/>
      <c r="UIH37" s="2021"/>
      <c r="UII37" s="2021"/>
      <c r="UIJ37" s="2021"/>
      <c r="UIK37" s="2021"/>
      <c r="UIL37" s="2021"/>
      <c r="UIM37" s="2021"/>
      <c r="UIN37" s="2021"/>
      <c r="UIO37" s="2021"/>
      <c r="UIP37" s="2021"/>
      <c r="UIQ37" s="2021"/>
      <c r="UIR37" s="2021"/>
      <c r="UIS37" s="2021"/>
      <c r="UIT37" s="2021"/>
      <c r="UIU37" s="2021"/>
      <c r="UIV37" s="2021"/>
      <c r="UIW37" s="2021"/>
      <c r="UIX37" s="2021"/>
      <c r="UIY37" s="2021"/>
      <c r="UIZ37" s="2021"/>
      <c r="UJA37" s="2021"/>
      <c r="UJB37" s="2021"/>
      <c r="UJC37" s="2021"/>
      <c r="UJD37" s="2021"/>
      <c r="UJE37" s="2021"/>
      <c r="UJF37" s="2021"/>
      <c r="UJG37" s="2021"/>
      <c r="UJH37" s="2021"/>
      <c r="UJI37" s="2021"/>
      <c r="UJJ37" s="2021"/>
      <c r="UJK37" s="2021"/>
      <c r="UJL37" s="2021"/>
      <c r="UJM37" s="2021"/>
      <c r="UJN37" s="2021"/>
      <c r="UJO37" s="2021"/>
      <c r="UJP37" s="2021"/>
      <c r="UJQ37" s="2021"/>
      <c r="UJR37" s="2021"/>
      <c r="UJS37" s="2021"/>
      <c r="UJT37" s="2021"/>
      <c r="UJU37" s="2021"/>
      <c r="UJV37" s="2021"/>
      <c r="UJW37" s="2021"/>
      <c r="UJX37" s="2021"/>
      <c r="UJY37" s="2021"/>
      <c r="UJZ37" s="2021"/>
      <c r="UKA37" s="2021"/>
      <c r="UKB37" s="2021"/>
      <c r="UKC37" s="2021"/>
      <c r="UKD37" s="2021"/>
      <c r="UKE37" s="2021"/>
      <c r="UKF37" s="2021"/>
      <c r="UKG37" s="2021"/>
      <c r="UKH37" s="2021"/>
      <c r="UKI37" s="2021"/>
      <c r="UKJ37" s="2021"/>
      <c r="UKK37" s="2021"/>
      <c r="UKL37" s="2021"/>
      <c r="UKM37" s="2021"/>
      <c r="UKN37" s="2021"/>
      <c r="UKO37" s="2021"/>
      <c r="UKP37" s="2021"/>
      <c r="UKQ37" s="2021"/>
      <c r="UKR37" s="2021"/>
      <c r="UKS37" s="2021"/>
      <c r="UKT37" s="2021"/>
      <c r="UKU37" s="2021"/>
      <c r="UKV37" s="2021"/>
      <c r="UKW37" s="2021"/>
      <c r="UKX37" s="2021"/>
      <c r="UKY37" s="2021"/>
      <c r="UKZ37" s="2021"/>
      <c r="ULA37" s="2021"/>
      <c r="ULB37" s="2021"/>
      <c r="ULC37" s="2021"/>
      <c r="ULD37" s="2021"/>
      <c r="ULE37" s="2021"/>
      <c r="ULF37" s="2021"/>
      <c r="ULG37" s="2021"/>
      <c r="ULH37" s="2021"/>
      <c r="ULI37" s="2021"/>
      <c r="ULJ37" s="2021"/>
      <c r="ULK37" s="2021"/>
      <c r="ULL37" s="2021"/>
      <c r="ULM37" s="2021"/>
      <c r="ULN37" s="2021"/>
      <c r="ULO37" s="2021"/>
      <c r="ULP37" s="2021"/>
      <c r="ULQ37" s="2021"/>
      <c r="ULR37" s="2021"/>
      <c r="ULS37" s="2021"/>
      <c r="ULT37" s="2021"/>
      <c r="ULU37" s="2021"/>
      <c r="ULV37" s="2021"/>
      <c r="ULW37" s="2021"/>
      <c r="ULX37" s="2021"/>
      <c r="ULY37" s="2021"/>
      <c r="ULZ37" s="2021"/>
      <c r="UMA37" s="2021"/>
      <c r="UMB37" s="2021"/>
      <c r="UMC37" s="2021"/>
      <c r="UMD37" s="2021"/>
      <c r="UME37" s="2021"/>
      <c r="UMF37" s="2021"/>
      <c r="UMG37" s="2021"/>
      <c r="UMH37" s="2021"/>
      <c r="UMI37" s="2021"/>
      <c r="UMJ37" s="2021"/>
      <c r="UMK37" s="2021"/>
      <c r="UML37" s="2021"/>
      <c r="UMM37" s="2021"/>
      <c r="UMN37" s="2021"/>
      <c r="UMO37" s="2021"/>
      <c r="UMP37" s="2021"/>
      <c r="UMQ37" s="2021"/>
      <c r="UMR37" s="2021"/>
      <c r="UMS37" s="2021"/>
      <c r="UMT37" s="2021"/>
      <c r="UMU37" s="2021"/>
      <c r="UMV37" s="2021"/>
      <c r="UMW37" s="2021"/>
      <c r="UMX37" s="2021"/>
      <c r="UMY37" s="2021"/>
      <c r="UMZ37" s="2021"/>
      <c r="UNA37" s="2021"/>
      <c r="UNB37" s="2021"/>
      <c r="UNC37" s="2021"/>
      <c r="UND37" s="2021"/>
      <c r="UNE37" s="2021"/>
      <c r="UNF37" s="2021"/>
      <c r="UNG37" s="2021"/>
      <c r="UNH37" s="2021"/>
      <c r="UNI37" s="2021"/>
      <c r="UNJ37" s="2021"/>
      <c r="UNK37" s="2021"/>
      <c r="UNL37" s="2021"/>
      <c r="UNM37" s="2021"/>
      <c r="UNN37" s="2021"/>
      <c r="UNO37" s="2021"/>
      <c r="UNP37" s="2021"/>
      <c r="UNQ37" s="2021"/>
      <c r="UNR37" s="2021"/>
      <c r="UNS37" s="2021"/>
      <c r="UNT37" s="2021"/>
      <c r="UNU37" s="2021"/>
      <c r="UNV37" s="2021"/>
      <c r="UNW37" s="2021"/>
      <c r="UNX37" s="2021"/>
      <c r="UNY37" s="2021"/>
      <c r="UNZ37" s="2021"/>
      <c r="UOA37" s="2021"/>
      <c r="UOB37" s="2021"/>
      <c r="UOC37" s="2021"/>
      <c r="UOD37" s="2021"/>
      <c r="UOE37" s="2021"/>
      <c r="UOF37" s="2021"/>
      <c r="UOG37" s="2021"/>
      <c r="UOH37" s="2021"/>
      <c r="UOI37" s="2021"/>
      <c r="UOJ37" s="2021"/>
      <c r="UOK37" s="2021"/>
      <c r="UOL37" s="2021"/>
      <c r="UOM37" s="2021"/>
      <c r="UON37" s="2021"/>
      <c r="UOO37" s="2021"/>
      <c r="UOP37" s="2021"/>
      <c r="UOQ37" s="2021"/>
      <c r="UOR37" s="2021"/>
      <c r="UOS37" s="2021"/>
      <c r="UOT37" s="2021"/>
      <c r="UOU37" s="2021"/>
      <c r="UOV37" s="2021"/>
      <c r="UOW37" s="2021"/>
      <c r="UOX37" s="2021"/>
      <c r="UOY37" s="2021"/>
      <c r="UOZ37" s="2021"/>
      <c r="UPA37" s="2021"/>
      <c r="UPB37" s="2021"/>
      <c r="UPC37" s="2021"/>
      <c r="UPD37" s="2021"/>
      <c r="UPE37" s="2021"/>
      <c r="UPF37" s="2021"/>
      <c r="UPG37" s="2021"/>
      <c r="UPH37" s="2021"/>
      <c r="UPI37" s="2021"/>
      <c r="UPJ37" s="2021"/>
      <c r="UPK37" s="2021"/>
      <c r="UPL37" s="2021"/>
      <c r="UPM37" s="2021"/>
      <c r="UPN37" s="2021"/>
      <c r="UPO37" s="2021"/>
      <c r="UPP37" s="2021"/>
      <c r="UPQ37" s="2021"/>
      <c r="UPR37" s="2021"/>
      <c r="UPS37" s="2021"/>
      <c r="UPT37" s="2021"/>
      <c r="UPU37" s="2021"/>
      <c r="UPV37" s="2021"/>
      <c r="UPW37" s="2021"/>
      <c r="UPX37" s="2021"/>
      <c r="UPY37" s="2021"/>
      <c r="UPZ37" s="2021"/>
      <c r="UQA37" s="2021"/>
      <c r="UQB37" s="2021"/>
      <c r="UQC37" s="2021"/>
      <c r="UQD37" s="2021"/>
      <c r="UQE37" s="2021"/>
      <c r="UQF37" s="2021"/>
      <c r="UQG37" s="2021"/>
      <c r="UQH37" s="2021"/>
      <c r="UQI37" s="2021"/>
      <c r="UQJ37" s="2021"/>
      <c r="UQK37" s="2021"/>
      <c r="UQL37" s="2021"/>
      <c r="UQM37" s="2021"/>
      <c r="UQN37" s="2021"/>
      <c r="UQO37" s="2021"/>
      <c r="UQP37" s="2021"/>
      <c r="UQQ37" s="2021"/>
      <c r="UQR37" s="2021"/>
      <c r="UQS37" s="2021"/>
      <c r="UQT37" s="2021"/>
      <c r="UQU37" s="2021"/>
      <c r="UQV37" s="2021"/>
      <c r="UQW37" s="2021"/>
      <c r="UQX37" s="2021"/>
      <c r="UQY37" s="2021"/>
      <c r="UQZ37" s="2021"/>
      <c r="URA37" s="2021"/>
      <c r="URB37" s="2021"/>
      <c r="URC37" s="2021"/>
      <c r="URD37" s="2021"/>
      <c r="URE37" s="2021"/>
      <c r="URF37" s="2021"/>
      <c r="URG37" s="2021"/>
      <c r="URH37" s="2021"/>
      <c r="URI37" s="2021"/>
      <c r="URJ37" s="2021"/>
      <c r="URK37" s="2021"/>
      <c r="URL37" s="2021"/>
      <c r="URM37" s="2021"/>
      <c r="URN37" s="2021"/>
      <c r="URO37" s="2021"/>
      <c r="URP37" s="2021"/>
      <c r="URQ37" s="2021"/>
      <c r="URR37" s="2021"/>
      <c r="URS37" s="2021"/>
      <c r="URT37" s="2021"/>
      <c r="URU37" s="2021"/>
      <c r="URV37" s="2021"/>
      <c r="URW37" s="2021"/>
      <c r="URX37" s="2021"/>
      <c r="URY37" s="2021"/>
      <c r="URZ37" s="2021"/>
      <c r="USA37" s="2021"/>
      <c r="USB37" s="2021"/>
      <c r="USC37" s="2021"/>
      <c r="USD37" s="2021"/>
      <c r="USE37" s="2021"/>
      <c r="USF37" s="2021"/>
      <c r="USG37" s="2021"/>
      <c r="USH37" s="2021"/>
      <c r="USI37" s="2021"/>
      <c r="USJ37" s="2021"/>
      <c r="USK37" s="2021"/>
      <c r="USL37" s="2021"/>
      <c r="USM37" s="2021"/>
      <c r="USN37" s="2021"/>
      <c r="USO37" s="2021"/>
      <c r="USP37" s="2021"/>
      <c r="USQ37" s="2021"/>
      <c r="USR37" s="2021"/>
      <c r="USS37" s="2021"/>
      <c r="UST37" s="2021"/>
      <c r="USU37" s="2021"/>
      <c r="USV37" s="2021"/>
      <c r="USW37" s="2021"/>
      <c r="USX37" s="2021"/>
      <c r="USY37" s="2021"/>
      <c r="USZ37" s="2021"/>
      <c r="UTA37" s="2021"/>
      <c r="UTB37" s="2021"/>
      <c r="UTC37" s="2021"/>
      <c r="UTD37" s="2021"/>
      <c r="UTE37" s="2021"/>
      <c r="UTF37" s="2021"/>
      <c r="UTG37" s="2021"/>
      <c r="UTH37" s="2021"/>
      <c r="UTI37" s="2021"/>
      <c r="UTJ37" s="2021"/>
      <c r="UTK37" s="2021"/>
      <c r="UTL37" s="2021"/>
      <c r="UTM37" s="2021"/>
      <c r="UTN37" s="2021"/>
      <c r="UTO37" s="2021"/>
      <c r="UTP37" s="2021"/>
      <c r="UTQ37" s="2021"/>
      <c r="UTR37" s="2021"/>
      <c r="UTS37" s="2021"/>
      <c r="UTT37" s="2021"/>
      <c r="UTU37" s="2021"/>
      <c r="UTV37" s="2021"/>
      <c r="UTW37" s="2021"/>
      <c r="UTX37" s="2021"/>
      <c r="UTY37" s="2021"/>
      <c r="UTZ37" s="2021"/>
      <c r="UUA37" s="2021"/>
      <c r="UUB37" s="2021"/>
      <c r="UUC37" s="2021"/>
      <c r="UUD37" s="2021"/>
      <c r="UUE37" s="2021"/>
      <c r="UUF37" s="2021"/>
      <c r="UUG37" s="2021"/>
      <c r="UUH37" s="2021"/>
      <c r="UUI37" s="2021"/>
      <c r="UUJ37" s="2021"/>
      <c r="UUK37" s="2021"/>
      <c r="UUL37" s="2021"/>
      <c r="UUM37" s="2021"/>
      <c r="UUN37" s="2021"/>
      <c r="UUO37" s="2021"/>
      <c r="UUP37" s="2021"/>
      <c r="UUQ37" s="2021"/>
      <c r="UUR37" s="2021"/>
      <c r="UUS37" s="2021"/>
      <c r="UUT37" s="2021"/>
      <c r="UUU37" s="2021"/>
      <c r="UUV37" s="2021"/>
      <c r="UUW37" s="2021"/>
      <c r="UUX37" s="2021"/>
      <c r="UUY37" s="2021"/>
      <c r="UUZ37" s="2021"/>
      <c r="UVA37" s="2021"/>
      <c r="UVB37" s="2021"/>
      <c r="UVC37" s="2021"/>
      <c r="UVD37" s="2021"/>
      <c r="UVE37" s="2021"/>
      <c r="UVF37" s="2021"/>
      <c r="UVG37" s="2021"/>
      <c r="UVH37" s="2021"/>
      <c r="UVI37" s="2021"/>
      <c r="UVJ37" s="2021"/>
      <c r="UVK37" s="2021"/>
      <c r="UVL37" s="2021"/>
      <c r="UVM37" s="2021"/>
      <c r="UVN37" s="2021"/>
      <c r="UVO37" s="2021"/>
      <c r="UVP37" s="2021"/>
      <c r="UVQ37" s="2021"/>
      <c r="UVR37" s="2021"/>
      <c r="UVS37" s="2021"/>
      <c r="UVT37" s="2021"/>
      <c r="UVU37" s="2021"/>
      <c r="UVV37" s="2021"/>
      <c r="UVW37" s="2021"/>
      <c r="UVX37" s="2021"/>
      <c r="UVY37" s="2021"/>
      <c r="UVZ37" s="2021"/>
      <c r="UWA37" s="2021"/>
      <c r="UWB37" s="2021"/>
      <c r="UWC37" s="2021"/>
      <c r="UWD37" s="2021"/>
      <c r="UWE37" s="2021"/>
      <c r="UWF37" s="2021"/>
      <c r="UWG37" s="2021"/>
      <c r="UWH37" s="2021"/>
      <c r="UWI37" s="2021"/>
      <c r="UWJ37" s="2021"/>
      <c r="UWK37" s="2021"/>
      <c r="UWL37" s="2021"/>
      <c r="UWM37" s="2021"/>
      <c r="UWN37" s="2021"/>
      <c r="UWO37" s="2021"/>
      <c r="UWP37" s="2021"/>
      <c r="UWQ37" s="2021"/>
      <c r="UWR37" s="2021"/>
      <c r="UWS37" s="2021"/>
      <c r="UWT37" s="2021"/>
      <c r="UWU37" s="2021"/>
      <c r="UWV37" s="2021"/>
      <c r="UWW37" s="2021"/>
      <c r="UWX37" s="2021"/>
      <c r="UWY37" s="2021"/>
      <c r="UWZ37" s="2021"/>
      <c r="UXA37" s="2021"/>
      <c r="UXB37" s="2021"/>
      <c r="UXC37" s="2021"/>
      <c r="UXD37" s="2021"/>
      <c r="UXE37" s="2021"/>
      <c r="UXF37" s="2021"/>
      <c r="UXG37" s="2021"/>
      <c r="UXH37" s="2021"/>
      <c r="UXI37" s="2021"/>
      <c r="UXJ37" s="2021"/>
      <c r="UXK37" s="2021"/>
      <c r="UXL37" s="2021"/>
      <c r="UXM37" s="2021"/>
      <c r="UXN37" s="2021"/>
      <c r="UXO37" s="2021"/>
      <c r="UXP37" s="2021"/>
      <c r="UXQ37" s="2021"/>
      <c r="UXR37" s="2021"/>
      <c r="UXS37" s="2021"/>
      <c r="UXT37" s="2021"/>
      <c r="UXU37" s="2021"/>
      <c r="UXV37" s="2021"/>
      <c r="UXW37" s="2021"/>
      <c r="UXX37" s="2021"/>
      <c r="UXY37" s="2021"/>
      <c r="UXZ37" s="2021"/>
      <c r="UYA37" s="2021"/>
      <c r="UYB37" s="2021"/>
      <c r="UYC37" s="2021"/>
      <c r="UYD37" s="2021"/>
      <c r="UYE37" s="2021"/>
      <c r="UYF37" s="2021"/>
      <c r="UYG37" s="2021"/>
      <c r="UYH37" s="2021"/>
      <c r="UYI37" s="2021"/>
      <c r="UYJ37" s="2021"/>
      <c r="UYK37" s="2021"/>
      <c r="UYL37" s="2021"/>
      <c r="UYM37" s="2021"/>
      <c r="UYN37" s="2021"/>
      <c r="UYO37" s="2021"/>
      <c r="UYP37" s="2021"/>
      <c r="UYQ37" s="2021"/>
      <c r="UYR37" s="2021"/>
      <c r="UYS37" s="2021"/>
      <c r="UYT37" s="2021"/>
      <c r="UYU37" s="2021"/>
      <c r="UYV37" s="2021"/>
      <c r="UYW37" s="2021"/>
      <c r="UYX37" s="2021"/>
      <c r="UYY37" s="2021"/>
      <c r="UYZ37" s="2021"/>
      <c r="UZA37" s="2021"/>
      <c r="UZB37" s="2021"/>
      <c r="UZC37" s="2021"/>
      <c r="UZD37" s="2021"/>
      <c r="UZE37" s="2021"/>
      <c r="UZF37" s="2021"/>
      <c r="UZG37" s="2021"/>
      <c r="UZH37" s="2021"/>
      <c r="UZI37" s="2021"/>
      <c r="UZJ37" s="2021"/>
      <c r="UZK37" s="2021"/>
      <c r="UZL37" s="2021"/>
      <c r="UZM37" s="2021"/>
      <c r="UZN37" s="2021"/>
      <c r="UZO37" s="2021"/>
      <c r="UZP37" s="2021"/>
      <c r="UZQ37" s="2021"/>
      <c r="UZR37" s="2021"/>
      <c r="UZS37" s="2021"/>
      <c r="UZT37" s="2021"/>
      <c r="UZU37" s="2021"/>
      <c r="UZV37" s="2021"/>
      <c r="UZW37" s="2021"/>
      <c r="UZX37" s="2021"/>
      <c r="UZY37" s="2021"/>
      <c r="UZZ37" s="2021"/>
      <c r="VAA37" s="2021"/>
      <c r="VAB37" s="2021"/>
      <c r="VAC37" s="2021"/>
      <c r="VAD37" s="2021"/>
      <c r="VAE37" s="2021"/>
      <c r="VAF37" s="2021"/>
      <c r="VAG37" s="2021"/>
      <c r="VAH37" s="2021"/>
      <c r="VAI37" s="2021"/>
      <c r="VAJ37" s="2021"/>
      <c r="VAK37" s="2021"/>
      <c r="VAL37" s="2021"/>
      <c r="VAM37" s="2021"/>
      <c r="VAN37" s="2021"/>
      <c r="VAO37" s="2021"/>
      <c r="VAP37" s="2021"/>
      <c r="VAQ37" s="2021"/>
      <c r="VAR37" s="2021"/>
      <c r="VAS37" s="2021"/>
      <c r="VAT37" s="2021"/>
      <c r="VAU37" s="2021"/>
      <c r="VAV37" s="2021"/>
      <c r="VAW37" s="2021"/>
      <c r="VAX37" s="2021"/>
      <c r="VAY37" s="2021"/>
      <c r="VAZ37" s="2021"/>
      <c r="VBA37" s="2021"/>
      <c r="VBB37" s="2021"/>
      <c r="VBC37" s="2021"/>
      <c r="VBD37" s="2021"/>
      <c r="VBE37" s="2021"/>
      <c r="VBF37" s="2021"/>
      <c r="VBG37" s="2021"/>
      <c r="VBH37" s="2021"/>
      <c r="VBI37" s="2021"/>
      <c r="VBJ37" s="2021"/>
      <c r="VBK37" s="2021"/>
      <c r="VBL37" s="2021"/>
      <c r="VBM37" s="2021"/>
      <c r="VBN37" s="2021"/>
      <c r="VBO37" s="2021"/>
      <c r="VBP37" s="2021"/>
      <c r="VBQ37" s="2021"/>
      <c r="VBR37" s="2021"/>
      <c r="VBS37" s="2021"/>
      <c r="VBT37" s="2021"/>
      <c r="VBU37" s="2021"/>
      <c r="VBV37" s="2021"/>
      <c r="VBW37" s="2021"/>
      <c r="VBX37" s="2021"/>
      <c r="VBY37" s="2021"/>
      <c r="VBZ37" s="2021"/>
      <c r="VCA37" s="2021"/>
      <c r="VCB37" s="2021"/>
      <c r="VCC37" s="2021"/>
      <c r="VCD37" s="2021"/>
      <c r="VCE37" s="2021"/>
      <c r="VCF37" s="2021"/>
      <c r="VCG37" s="2021"/>
      <c r="VCH37" s="2021"/>
      <c r="VCI37" s="2021"/>
      <c r="VCJ37" s="2021"/>
      <c r="VCK37" s="2021"/>
      <c r="VCL37" s="2021"/>
      <c r="VCM37" s="2021"/>
      <c r="VCN37" s="2021"/>
      <c r="VCO37" s="2021"/>
      <c r="VCP37" s="2021"/>
      <c r="VCQ37" s="2021"/>
      <c r="VCR37" s="2021"/>
      <c r="VCS37" s="2021"/>
      <c r="VCT37" s="2021"/>
      <c r="VCU37" s="2021"/>
      <c r="VCV37" s="2021"/>
      <c r="VCW37" s="2021"/>
      <c r="VCX37" s="2021"/>
      <c r="VCY37" s="2021"/>
      <c r="VCZ37" s="2021"/>
      <c r="VDA37" s="2021"/>
      <c r="VDB37" s="2021"/>
      <c r="VDC37" s="2021"/>
      <c r="VDD37" s="2021"/>
      <c r="VDE37" s="2021"/>
      <c r="VDF37" s="2021"/>
      <c r="VDG37" s="2021"/>
      <c r="VDH37" s="2021"/>
      <c r="VDI37" s="2021"/>
      <c r="VDJ37" s="2021"/>
      <c r="VDK37" s="2021"/>
      <c r="VDL37" s="2021"/>
      <c r="VDM37" s="2021"/>
      <c r="VDN37" s="2021"/>
      <c r="VDO37" s="2021"/>
      <c r="VDP37" s="2021"/>
      <c r="VDQ37" s="2021"/>
      <c r="VDR37" s="2021"/>
      <c r="VDS37" s="2021"/>
      <c r="VDT37" s="2021"/>
      <c r="VDU37" s="2021"/>
      <c r="VDV37" s="2021"/>
      <c r="VDW37" s="2021"/>
      <c r="VDX37" s="2021"/>
      <c r="VDY37" s="2021"/>
      <c r="VDZ37" s="2021"/>
      <c r="VEA37" s="2021"/>
      <c r="VEB37" s="2021"/>
      <c r="VEC37" s="2021"/>
      <c r="VED37" s="2021"/>
      <c r="VEE37" s="2021"/>
      <c r="VEF37" s="2021"/>
      <c r="VEG37" s="2021"/>
      <c r="VEH37" s="2021"/>
      <c r="VEI37" s="2021"/>
      <c r="VEJ37" s="2021"/>
      <c r="VEK37" s="2021"/>
      <c r="VEL37" s="2021"/>
      <c r="VEM37" s="2021"/>
      <c r="VEN37" s="2021"/>
      <c r="VEO37" s="2021"/>
      <c r="VEP37" s="2021"/>
      <c r="VEQ37" s="2021"/>
      <c r="VER37" s="2021"/>
      <c r="VES37" s="2021"/>
      <c r="VET37" s="2021"/>
      <c r="VEU37" s="2021"/>
      <c r="VEV37" s="2021"/>
      <c r="VEW37" s="2021"/>
      <c r="VEX37" s="2021"/>
      <c r="VEY37" s="2021"/>
      <c r="VEZ37" s="2021"/>
      <c r="VFA37" s="2021"/>
      <c r="VFB37" s="2021"/>
      <c r="VFC37" s="2021"/>
      <c r="VFD37" s="2021"/>
      <c r="VFE37" s="2021"/>
      <c r="VFF37" s="2021"/>
      <c r="VFG37" s="2021"/>
      <c r="VFH37" s="2021"/>
      <c r="VFI37" s="2021"/>
      <c r="VFJ37" s="2021"/>
      <c r="VFK37" s="2021"/>
      <c r="VFL37" s="2021"/>
      <c r="VFM37" s="2021"/>
      <c r="VFN37" s="2021"/>
      <c r="VFO37" s="2021"/>
      <c r="VFP37" s="2021"/>
      <c r="VFQ37" s="2021"/>
      <c r="VFR37" s="2021"/>
      <c r="VFS37" s="2021"/>
      <c r="VFT37" s="2021"/>
      <c r="VFU37" s="2021"/>
      <c r="VFV37" s="2021"/>
      <c r="VFW37" s="2021"/>
      <c r="VFX37" s="2021"/>
      <c r="VFY37" s="2021"/>
      <c r="VFZ37" s="2021"/>
      <c r="VGA37" s="2021"/>
      <c r="VGB37" s="2021"/>
      <c r="VGC37" s="2021"/>
      <c r="VGD37" s="2021"/>
      <c r="VGE37" s="2021"/>
      <c r="VGF37" s="2021"/>
      <c r="VGG37" s="2021"/>
      <c r="VGH37" s="2021"/>
      <c r="VGI37" s="2021"/>
      <c r="VGJ37" s="2021"/>
      <c r="VGK37" s="2021"/>
      <c r="VGL37" s="2021"/>
      <c r="VGM37" s="2021"/>
      <c r="VGN37" s="2021"/>
      <c r="VGO37" s="2021"/>
      <c r="VGP37" s="2021"/>
      <c r="VGQ37" s="2021"/>
      <c r="VGR37" s="2021"/>
      <c r="VGS37" s="2021"/>
      <c r="VGT37" s="2021"/>
      <c r="VGU37" s="2021"/>
      <c r="VGV37" s="2021"/>
      <c r="VGW37" s="2021"/>
      <c r="VGX37" s="2021"/>
      <c r="VGY37" s="2021"/>
      <c r="VGZ37" s="2021"/>
      <c r="VHA37" s="2021"/>
      <c r="VHB37" s="2021"/>
      <c r="VHC37" s="2021"/>
      <c r="VHD37" s="2021"/>
      <c r="VHE37" s="2021"/>
      <c r="VHF37" s="2021"/>
      <c r="VHG37" s="2021"/>
      <c r="VHH37" s="2021"/>
      <c r="VHI37" s="2021"/>
      <c r="VHJ37" s="2021"/>
      <c r="VHK37" s="2021"/>
      <c r="VHL37" s="2021"/>
      <c r="VHM37" s="2021"/>
      <c r="VHN37" s="2021"/>
      <c r="VHO37" s="2021"/>
      <c r="VHP37" s="2021"/>
      <c r="VHQ37" s="2021"/>
      <c r="VHR37" s="2021"/>
      <c r="VHS37" s="2021"/>
      <c r="VHT37" s="2021"/>
      <c r="VHU37" s="2021"/>
      <c r="VHV37" s="2021"/>
      <c r="VHW37" s="2021"/>
      <c r="VHX37" s="2021"/>
      <c r="VHY37" s="2021"/>
      <c r="VHZ37" s="2021"/>
      <c r="VIA37" s="2021"/>
      <c r="VIB37" s="2021"/>
      <c r="VIC37" s="2021"/>
      <c r="VID37" s="2021"/>
      <c r="VIE37" s="2021"/>
      <c r="VIF37" s="2021"/>
      <c r="VIG37" s="2021"/>
      <c r="VIH37" s="2021"/>
      <c r="VII37" s="2021"/>
      <c r="VIJ37" s="2021"/>
      <c r="VIK37" s="2021"/>
      <c r="VIL37" s="2021"/>
      <c r="VIM37" s="2021"/>
      <c r="VIN37" s="2021"/>
      <c r="VIO37" s="2021"/>
      <c r="VIP37" s="2021"/>
      <c r="VIQ37" s="2021"/>
      <c r="VIR37" s="2021"/>
      <c r="VIS37" s="2021"/>
      <c r="VIT37" s="2021"/>
      <c r="VIU37" s="2021"/>
      <c r="VIV37" s="2021"/>
      <c r="VIW37" s="2021"/>
      <c r="VIX37" s="2021"/>
      <c r="VIY37" s="2021"/>
      <c r="VIZ37" s="2021"/>
      <c r="VJA37" s="2021"/>
      <c r="VJB37" s="2021"/>
      <c r="VJC37" s="2021"/>
      <c r="VJD37" s="2021"/>
      <c r="VJE37" s="2021"/>
      <c r="VJF37" s="2021"/>
      <c r="VJG37" s="2021"/>
      <c r="VJH37" s="2021"/>
      <c r="VJI37" s="2021"/>
      <c r="VJJ37" s="2021"/>
      <c r="VJK37" s="2021"/>
      <c r="VJL37" s="2021"/>
      <c r="VJM37" s="2021"/>
      <c r="VJN37" s="2021"/>
      <c r="VJO37" s="2021"/>
      <c r="VJP37" s="2021"/>
      <c r="VJQ37" s="2021"/>
      <c r="VJR37" s="2021"/>
      <c r="VJS37" s="2021"/>
      <c r="VJT37" s="2021"/>
      <c r="VJU37" s="2021"/>
      <c r="VJV37" s="2021"/>
      <c r="VJW37" s="2021"/>
      <c r="VJX37" s="2021"/>
      <c r="VJY37" s="2021"/>
      <c r="VJZ37" s="2021"/>
      <c r="VKA37" s="2021"/>
      <c r="VKB37" s="2021"/>
      <c r="VKC37" s="2021"/>
      <c r="VKD37" s="2021"/>
      <c r="VKE37" s="2021"/>
      <c r="VKF37" s="2021"/>
      <c r="VKG37" s="2021"/>
      <c r="VKH37" s="2021"/>
      <c r="VKI37" s="2021"/>
      <c r="VKJ37" s="2021"/>
      <c r="VKK37" s="2021"/>
      <c r="VKL37" s="2021"/>
      <c r="VKM37" s="2021"/>
      <c r="VKN37" s="2021"/>
      <c r="VKO37" s="2021"/>
      <c r="VKP37" s="2021"/>
      <c r="VKQ37" s="2021"/>
      <c r="VKR37" s="2021"/>
      <c r="VKS37" s="2021"/>
      <c r="VKT37" s="2021"/>
      <c r="VKU37" s="2021"/>
      <c r="VKV37" s="2021"/>
      <c r="VKW37" s="2021"/>
      <c r="VKX37" s="2021"/>
      <c r="VKY37" s="2021"/>
      <c r="VKZ37" s="2021"/>
      <c r="VLA37" s="2021"/>
      <c r="VLB37" s="2021"/>
      <c r="VLC37" s="2021"/>
      <c r="VLD37" s="2021"/>
      <c r="VLE37" s="2021"/>
      <c r="VLF37" s="2021"/>
      <c r="VLG37" s="2021"/>
      <c r="VLH37" s="2021"/>
      <c r="VLI37" s="2021"/>
      <c r="VLJ37" s="2021"/>
      <c r="VLK37" s="2021"/>
      <c r="VLL37" s="2021"/>
      <c r="VLM37" s="2021"/>
      <c r="VLN37" s="2021"/>
      <c r="VLO37" s="2021"/>
      <c r="VLP37" s="2021"/>
      <c r="VLQ37" s="2021"/>
      <c r="VLR37" s="2021"/>
      <c r="VLS37" s="2021"/>
      <c r="VLT37" s="2021"/>
      <c r="VLU37" s="2021"/>
      <c r="VLV37" s="2021"/>
      <c r="VLW37" s="2021"/>
      <c r="VLX37" s="2021"/>
      <c r="VLY37" s="2021"/>
      <c r="VLZ37" s="2021"/>
      <c r="VMA37" s="2021"/>
      <c r="VMB37" s="2021"/>
      <c r="VMC37" s="2021"/>
      <c r="VMD37" s="2021"/>
      <c r="VME37" s="2021"/>
      <c r="VMF37" s="2021"/>
      <c r="VMG37" s="2021"/>
      <c r="VMH37" s="2021"/>
      <c r="VMI37" s="2021"/>
      <c r="VMJ37" s="2021"/>
      <c r="VMK37" s="2021"/>
      <c r="VML37" s="2021"/>
      <c r="VMM37" s="2021"/>
      <c r="VMN37" s="2021"/>
      <c r="VMO37" s="2021"/>
      <c r="VMP37" s="2021"/>
      <c r="VMQ37" s="2021"/>
      <c r="VMR37" s="2021"/>
      <c r="VMS37" s="2021"/>
      <c r="VMT37" s="2021"/>
      <c r="VMU37" s="2021"/>
      <c r="VMV37" s="2021"/>
      <c r="VMW37" s="2021"/>
      <c r="VMX37" s="2021"/>
      <c r="VMY37" s="2021"/>
      <c r="VMZ37" s="2021"/>
      <c r="VNA37" s="2021"/>
      <c r="VNB37" s="2021"/>
      <c r="VNC37" s="2021"/>
      <c r="VND37" s="2021"/>
      <c r="VNE37" s="2021"/>
      <c r="VNF37" s="2021"/>
      <c r="VNG37" s="2021"/>
      <c r="VNH37" s="2021"/>
      <c r="VNI37" s="2021"/>
      <c r="VNJ37" s="2021"/>
      <c r="VNK37" s="2021"/>
      <c r="VNL37" s="2021"/>
      <c r="VNM37" s="2021"/>
      <c r="VNN37" s="2021"/>
      <c r="VNO37" s="2021"/>
      <c r="VNP37" s="2021"/>
      <c r="VNQ37" s="2021"/>
      <c r="VNR37" s="2021"/>
      <c r="VNS37" s="2021"/>
      <c r="VNT37" s="2021"/>
      <c r="VNU37" s="2021"/>
      <c r="VNV37" s="2021"/>
      <c r="VNW37" s="2021"/>
      <c r="VNX37" s="2021"/>
      <c r="VNY37" s="2021"/>
      <c r="VNZ37" s="2021"/>
      <c r="VOA37" s="2021"/>
      <c r="VOB37" s="2021"/>
      <c r="VOC37" s="2021"/>
      <c r="VOD37" s="2021"/>
      <c r="VOE37" s="2021"/>
      <c r="VOF37" s="2021"/>
      <c r="VOG37" s="2021"/>
      <c r="VOH37" s="2021"/>
      <c r="VOI37" s="2021"/>
      <c r="VOJ37" s="2021"/>
      <c r="VOK37" s="2021"/>
      <c r="VOL37" s="2021"/>
      <c r="VOM37" s="2021"/>
      <c r="VON37" s="2021"/>
      <c r="VOO37" s="2021"/>
      <c r="VOP37" s="2021"/>
      <c r="VOQ37" s="2021"/>
      <c r="VOR37" s="2021"/>
      <c r="VOS37" s="2021"/>
      <c r="VOT37" s="2021"/>
      <c r="VOU37" s="2021"/>
      <c r="VOV37" s="2021"/>
      <c r="VOW37" s="2021"/>
      <c r="VOX37" s="2021"/>
      <c r="VOY37" s="2021"/>
      <c r="VOZ37" s="2021"/>
      <c r="VPA37" s="2021"/>
      <c r="VPB37" s="2021"/>
      <c r="VPC37" s="2021"/>
      <c r="VPD37" s="2021"/>
      <c r="VPE37" s="2021"/>
      <c r="VPF37" s="2021"/>
      <c r="VPG37" s="2021"/>
      <c r="VPH37" s="2021"/>
      <c r="VPI37" s="2021"/>
      <c r="VPJ37" s="2021"/>
      <c r="VPK37" s="2021"/>
      <c r="VPL37" s="2021"/>
      <c r="VPM37" s="2021"/>
      <c r="VPN37" s="2021"/>
      <c r="VPO37" s="2021"/>
      <c r="VPP37" s="2021"/>
      <c r="VPQ37" s="2021"/>
      <c r="VPR37" s="2021"/>
      <c r="VPS37" s="2021"/>
      <c r="VPT37" s="2021"/>
      <c r="VPU37" s="2021"/>
      <c r="VPV37" s="2021"/>
      <c r="VPW37" s="2021"/>
      <c r="VPX37" s="2021"/>
      <c r="VPY37" s="2021"/>
      <c r="VPZ37" s="2021"/>
      <c r="VQA37" s="2021"/>
      <c r="VQB37" s="2021"/>
      <c r="VQC37" s="2021"/>
      <c r="VQD37" s="2021"/>
      <c r="VQE37" s="2021"/>
      <c r="VQF37" s="2021"/>
      <c r="VQG37" s="2021"/>
      <c r="VQH37" s="2021"/>
      <c r="VQI37" s="2021"/>
      <c r="VQJ37" s="2021"/>
      <c r="VQK37" s="2021"/>
      <c r="VQL37" s="2021"/>
      <c r="VQM37" s="2021"/>
      <c r="VQN37" s="2021"/>
      <c r="VQO37" s="2021"/>
      <c r="VQP37" s="2021"/>
      <c r="VQQ37" s="2021"/>
      <c r="VQR37" s="2021"/>
      <c r="VQS37" s="2021"/>
      <c r="VQT37" s="2021"/>
      <c r="VQU37" s="2021"/>
      <c r="VQV37" s="2021"/>
      <c r="VQW37" s="2021"/>
      <c r="VQX37" s="2021"/>
      <c r="VQY37" s="2021"/>
      <c r="VQZ37" s="2021"/>
      <c r="VRA37" s="2021"/>
      <c r="VRB37" s="2021"/>
      <c r="VRC37" s="2021"/>
      <c r="VRD37" s="2021"/>
      <c r="VRE37" s="2021"/>
      <c r="VRF37" s="2021"/>
      <c r="VRG37" s="2021"/>
      <c r="VRH37" s="2021"/>
      <c r="VRI37" s="2021"/>
      <c r="VRJ37" s="2021"/>
      <c r="VRK37" s="2021"/>
      <c r="VRL37" s="2021"/>
      <c r="VRM37" s="2021"/>
      <c r="VRN37" s="2021"/>
      <c r="VRO37" s="2021"/>
      <c r="VRP37" s="2021"/>
      <c r="VRQ37" s="2021"/>
      <c r="VRR37" s="2021"/>
      <c r="VRS37" s="2021"/>
      <c r="VRT37" s="2021"/>
      <c r="VRU37" s="2021"/>
      <c r="VRV37" s="2021"/>
      <c r="VRW37" s="2021"/>
      <c r="VRX37" s="2021"/>
      <c r="VRY37" s="2021"/>
      <c r="VRZ37" s="2021"/>
      <c r="VSA37" s="2021"/>
      <c r="VSB37" s="2021"/>
      <c r="VSC37" s="2021"/>
      <c r="VSD37" s="2021"/>
      <c r="VSE37" s="2021"/>
      <c r="VSF37" s="2021"/>
      <c r="VSG37" s="2021"/>
      <c r="VSH37" s="2021"/>
      <c r="VSI37" s="2021"/>
      <c r="VSJ37" s="2021"/>
      <c r="VSK37" s="2021"/>
      <c r="VSL37" s="2021"/>
      <c r="VSM37" s="2021"/>
      <c r="VSN37" s="2021"/>
      <c r="VSO37" s="2021"/>
      <c r="VSP37" s="2021"/>
      <c r="VSQ37" s="2021"/>
      <c r="VSR37" s="2021"/>
      <c r="VSS37" s="2021"/>
      <c r="VST37" s="2021"/>
      <c r="VSU37" s="2021"/>
      <c r="VSV37" s="2021"/>
      <c r="VSW37" s="2021"/>
      <c r="VSX37" s="2021"/>
      <c r="VSY37" s="2021"/>
      <c r="VSZ37" s="2021"/>
      <c r="VTA37" s="2021"/>
      <c r="VTB37" s="2021"/>
      <c r="VTC37" s="2021"/>
      <c r="VTD37" s="2021"/>
      <c r="VTE37" s="2021"/>
      <c r="VTF37" s="2021"/>
      <c r="VTG37" s="2021"/>
      <c r="VTH37" s="2021"/>
      <c r="VTI37" s="2021"/>
      <c r="VTJ37" s="2021"/>
      <c r="VTK37" s="2021"/>
      <c r="VTL37" s="2021"/>
      <c r="VTM37" s="2021"/>
      <c r="VTN37" s="2021"/>
      <c r="VTO37" s="2021"/>
      <c r="VTP37" s="2021"/>
      <c r="VTQ37" s="2021"/>
      <c r="VTR37" s="2021"/>
      <c r="VTS37" s="2021"/>
      <c r="VTT37" s="2021"/>
      <c r="VTU37" s="2021"/>
      <c r="VTV37" s="2021"/>
      <c r="VTW37" s="2021"/>
      <c r="VTX37" s="2021"/>
      <c r="VTY37" s="2021"/>
      <c r="VTZ37" s="2021"/>
      <c r="VUA37" s="2021"/>
      <c r="VUB37" s="2021"/>
      <c r="VUC37" s="2021"/>
      <c r="VUD37" s="2021"/>
      <c r="VUE37" s="2021"/>
      <c r="VUF37" s="2021"/>
      <c r="VUG37" s="2021"/>
      <c r="VUH37" s="2021"/>
      <c r="VUI37" s="2021"/>
      <c r="VUJ37" s="2021"/>
      <c r="VUK37" s="2021"/>
      <c r="VUL37" s="2021"/>
      <c r="VUM37" s="2021"/>
      <c r="VUN37" s="2021"/>
      <c r="VUO37" s="2021"/>
      <c r="VUP37" s="2021"/>
      <c r="VUQ37" s="2021"/>
      <c r="VUR37" s="2021"/>
      <c r="VUS37" s="2021"/>
      <c r="VUT37" s="2021"/>
      <c r="VUU37" s="2021"/>
      <c r="VUV37" s="2021"/>
      <c r="VUW37" s="2021"/>
      <c r="VUX37" s="2021"/>
      <c r="VUY37" s="2021"/>
      <c r="VUZ37" s="2021"/>
      <c r="VVA37" s="2021"/>
      <c r="VVB37" s="2021"/>
      <c r="VVC37" s="2021"/>
      <c r="VVD37" s="2021"/>
      <c r="VVE37" s="2021"/>
      <c r="VVF37" s="2021"/>
      <c r="VVG37" s="2021"/>
      <c r="VVH37" s="2021"/>
      <c r="VVI37" s="2021"/>
      <c r="VVJ37" s="2021"/>
      <c r="VVK37" s="2021"/>
      <c r="VVL37" s="2021"/>
      <c r="VVM37" s="2021"/>
      <c r="VVN37" s="2021"/>
      <c r="VVO37" s="2021"/>
      <c r="VVP37" s="2021"/>
      <c r="VVQ37" s="2021"/>
      <c r="VVR37" s="2021"/>
      <c r="VVS37" s="2021"/>
      <c r="VVT37" s="2021"/>
      <c r="VVU37" s="2021"/>
      <c r="VVV37" s="2021"/>
      <c r="VVW37" s="2021"/>
      <c r="VVX37" s="2021"/>
      <c r="VVY37" s="2021"/>
      <c r="VVZ37" s="2021"/>
      <c r="VWA37" s="2021"/>
      <c r="VWB37" s="2021"/>
      <c r="VWC37" s="2021"/>
      <c r="VWD37" s="2021"/>
      <c r="VWE37" s="2021"/>
      <c r="VWF37" s="2021"/>
      <c r="VWG37" s="2021"/>
      <c r="VWH37" s="2021"/>
      <c r="VWI37" s="2021"/>
      <c r="VWJ37" s="2021"/>
      <c r="VWK37" s="2021"/>
      <c r="VWL37" s="2021"/>
      <c r="VWM37" s="2021"/>
      <c r="VWN37" s="2021"/>
      <c r="VWO37" s="2021"/>
      <c r="VWP37" s="2021"/>
      <c r="VWQ37" s="2021"/>
      <c r="VWR37" s="2021"/>
      <c r="VWS37" s="2021"/>
      <c r="VWT37" s="2021"/>
      <c r="VWU37" s="2021"/>
      <c r="VWV37" s="2021"/>
      <c r="VWW37" s="2021"/>
      <c r="VWX37" s="2021"/>
      <c r="VWY37" s="2021"/>
      <c r="VWZ37" s="2021"/>
      <c r="VXA37" s="2021"/>
      <c r="VXB37" s="2021"/>
      <c r="VXC37" s="2021"/>
      <c r="VXD37" s="2021"/>
      <c r="VXE37" s="2021"/>
      <c r="VXF37" s="2021"/>
      <c r="VXG37" s="2021"/>
      <c r="VXH37" s="2021"/>
      <c r="VXI37" s="2021"/>
      <c r="VXJ37" s="2021"/>
      <c r="VXK37" s="2021"/>
      <c r="VXL37" s="2021"/>
      <c r="VXM37" s="2021"/>
      <c r="VXN37" s="2021"/>
      <c r="VXO37" s="2021"/>
      <c r="VXP37" s="2021"/>
      <c r="VXQ37" s="2021"/>
      <c r="VXR37" s="2021"/>
      <c r="VXS37" s="2021"/>
      <c r="VXT37" s="2021"/>
      <c r="VXU37" s="2021"/>
      <c r="VXV37" s="2021"/>
      <c r="VXW37" s="2021"/>
      <c r="VXX37" s="2021"/>
      <c r="VXY37" s="2021"/>
      <c r="VXZ37" s="2021"/>
      <c r="VYA37" s="2021"/>
      <c r="VYB37" s="2021"/>
      <c r="VYC37" s="2021"/>
      <c r="VYD37" s="2021"/>
      <c r="VYE37" s="2021"/>
      <c r="VYF37" s="2021"/>
      <c r="VYG37" s="2021"/>
      <c r="VYH37" s="2021"/>
      <c r="VYI37" s="2021"/>
      <c r="VYJ37" s="2021"/>
      <c r="VYK37" s="2021"/>
      <c r="VYL37" s="2021"/>
      <c r="VYM37" s="2021"/>
      <c r="VYN37" s="2021"/>
      <c r="VYO37" s="2021"/>
      <c r="VYP37" s="2021"/>
      <c r="VYQ37" s="2021"/>
      <c r="VYR37" s="2021"/>
      <c r="VYS37" s="2021"/>
      <c r="VYT37" s="2021"/>
      <c r="VYU37" s="2021"/>
      <c r="VYV37" s="2021"/>
      <c r="VYW37" s="2021"/>
      <c r="VYX37" s="2021"/>
      <c r="VYY37" s="2021"/>
      <c r="VYZ37" s="2021"/>
      <c r="VZA37" s="2021"/>
      <c r="VZB37" s="2021"/>
      <c r="VZC37" s="2021"/>
      <c r="VZD37" s="2021"/>
      <c r="VZE37" s="2021"/>
      <c r="VZF37" s="2021"/>
      <c r="VZG37" s="2021"/>
      <c r="VZH37" s="2021"/>
      <c r="VZI37" s="2021"/>
      <c r="VZJ37" s="2021"/>
      <c r="VZK37" s="2021"/>
      <c r="VZL37" s="2021"/>
      <c r="VZM37" s="2021"/>
      <c r="VZN37" s="2021"/>
      <c r="VZO37" s="2021"/>
      <c r="VZP37" s="2021"/>
      <c r="VZQ37" s="2021"/>
      <c r="VZR37" s="2021"/>
      <c r="VZS37" s="2021"/>
      <c r="VZT37" s="2021"/>
      <c r="VZU37" s="2021"/>
      <c r="VZV37" s="2021"/>
      <c r="VZW37" s="2021"/>
      <c r="VZX37" s="2021"/>
      <c r="VZY37" s="2021"/>
      <c r="VZZ37" s="2021"/>
      <c r="WAA37" s="2021"/>
      <c r="WAB37" s="2021"/>
      <c r="WAC37" s="2021"/>
      <c r="WAD37" s="2021"/>
      <c r="WAE37" s="2021"/>
      <c r="WAF37" s="2021"/>
      <c r="WAG37" s="2021"/>
      <c r="WAH37" s="2021"/>
      <c r="WAI37" s="2021"/>
      <c r="WAJ37" s="2021"/>
      <c r="WAK37" s="2021"/>
      <c r="WAL37" s="2021"/>
      <c r="WAM37" s="2021"/>
      <c r="WAN37" s="2021"/>
      <c r="WAO37" s="2021"/>
      <c r="WAP37" s="2021"/>
      <c r="WAQ37" s="2021"/>
      <c r="WAR37" s="2021"/>
      <c r="WAS37" s="2021"/>
      <c r="WAT37" s="2021"/>
      <c r="WAU37" s="2021"/>
      <c r="WAV37" s="2021"/>
      <c r="WAW37" s="2021"/>
      <c r="WAX37" s="2021"/>
      <c r="WAY37" s="2021"/>
      <c r="WAZ37" s="2021"/>
      <c r="WBA37" s="2021"/>
      <c r="WBB37" s="2021"/>
      <c r="WBC37" s="2021"/>
      <c r="WBD37" s="2021"/>
      <c r="WBE37" s="2021"/>
      <c r="WBF37" s="2021"/>
      <c r="WBG37" s="2021"/>
      <c r="WBH37" s="2021"/>
      <c r="WBI37" s="2021"/>
      <c r="WBJ37" s="2021"/>
      <c r="WBK37" s="2021"/>
      <c r="WBL37" s="2021"/>
      <c r="WBM37" s="2021"/>
      <c r="WBN37" s="2021"/>
      <c r="WBO37" s="2021"/>
      <c r="WBP37" s="2021"/>
      <c r="WBQ37" s="2021"/>
      <c r="WBR37" s="2021"/>
      <c r="WBS37" s="2021"/>
      <c r="WBT37" s="2021"/>
      <c r="WBU37" s="2021"/>
      <c r="WBV37" s="2021"/>
      <c r="WBW37" s="2021"/>
      <c r="WBX37" s="2021"/>
      <c r="WBY37" s="2021"/>
      <c r="WBZ37" s="2021"/>
      <c r="WCA37" s="2021"/>
      <c r="WCB37" s="2021"/>
      <c r="WCC37" s="2021"/>
      <c r="WCD37" s="2021"/>
      <c r="WCE37" s="2021"/>
      <c r="WCF37" s="2021"/>
      <c r="WCG37" s="2021"/>
      <c r="WCH37" s="2021"/>
      <c r="WCI37" s="2021"/>
      <c r="WCJ37" s="2021"/>
      <c r="WCK37" s="2021"/>
      <c r="WCL37" s="2021"/>
      <c r="WCM37" s="2021"/>
      <c r="WCN37" s="2021"/>
      <c r="WCO37" s="2021"/>
      <c r="WCP37" s="2021"/>
      <c r="WCQ37" s="2021"/>
      <c r="WCR37" s="2021"/>
      <c r="WCS37" s="2021"/>
      <c r="WCT37" s="2021"/>
      <c r="WCU37" s="2021"/>
      <c r="WCV37" s="2021"/>
      <c r="WCW37" s="2021"/>
      <c r="WCX37" s="2021"/>
      <c r="WCY37" s="2021"/>
      <c r="WCZ37" s="2021"/>
      <c r="WDA37" s="2021"/>
      <c r="WDB37" s="2021"/>
      <c r="WDC37" s="2021"/>
      <c r="WDD37" s="2021"/>
      <c r="WDE37" s="2021"/>
      <c r="WDF37" s="2021"/>
      <c r="WDG37" s="2021"/>
      <c r="WDH37" s="2021"/>
      <c r="WDI37" s="2021"/>
      <c r="WDJ37" s="2021"/>
      <c r="WDK37" s="2021"/>
      <c r="WDL37" s="2021"/>
      <c r="WDM37" s="2021"/>
      <c r="WDN37" s="2021"/>
      <c r="WDO37" s="2021"/>
      <c r="WDP37" s="2021"/>
      <c r="WDQ37" s="2021"/>
      <c r="WDR37" s="2021"/>
      <c r="WDS37" s="2021"/>
      <c r="WDT37" s="2021"/>
      <c r="WDU37" s="2021"/>
      <c r="WDV37" s="2021"/>
      <c r="WDW37" s="2021"/>
      <c r="WDX37" s="2021"/>
      <c r="WDY37" s="2021"/>
      <c r="WDZ37" s="2021"/>
      <c r="WEA37" s="2021"/>
      <c r="WEB37" s="2021"/>
      <c r="WEC37" s="2021"/>
      <c r="WED37" s="2021"/>
      <c r="WEE37" s="2021"/>
      <c r="WEF37" s="2021"/>
      <c r="WEG37" s="2021"/>
      <c r="WEH37" s="2021"/>
      <c r="WEI37" s="2021"/>
      <c r="WEJ37" s="2021"/>
      <c r="WEK37" s="2021"/>
      <c r="WEL37" s="2021"/>
      <c r="WEM37" s="2021"/>
      <c r="WEN37" s="2021"/>
      <c r="WEO37" s="2021"/>
      <c r="WEP37" s="2021"/>
      <c r="WEQ37" s="2021"/>
      <c r="WER37" s="2021"/>
      <c r="WES37" s="2021"/>
      <c r="WET37" s="2021"/>
      <c r="WEU37" s="2021"/>
      <c r="WEV37" s="2021"/>
      <c r="WEW37" s="2021"/>
      <c r="WEX37" s="2021"/>
      <c r="WEY37" s="2021"/>
      <c r="WEZ37" s="2021"/>
      <c r="WFA37" s="2021"/>
      <c r="WFB37" s="2021"/>
      <c r="WFC37" s="2021"/>
      <c r="WFD37" s="2021"/>
      <c r="WFE37" s="2021"/>
      <c r="WFF37" s="2021"/>
      <c r="WFG37" s="2021"/>
      <c r="WFH37" s="2021"/>
      <c r="WFI37" s="2021"/>
      <c r="WFJ37" s="2021"/>
      <c r="WFK37" s="2021"/>
      <c r="WFL37" s="2021"/>
      <c r="WFM37" s="2021"/>
      <c r="WFN37" s="2021"/>
      <c r="WFO37" s="2021"/>
      <c r="WFP37" s="2021"/>
      <c r="WFQ37" s="2021"/>
      <c r="WFR37" s="2021"/>
      <c r="WFS37" s="2021"/>
      <c r="WFT37" s="2021"/>
      <c r="WFU37" s="2021"/>
      <c r="WFV37" s="2021"/>
      <c r="WFW37" s="2021"/>
      <c r="WFX37" s="2021"/>
      <c r="WFY37" s="2021"/>
      <c r="WFZ37" s="2021"/>
      <c r="WGA37" s="2021"/>
      <c r="WGB37" s="2021"/>
      <c r="WGC37" s="2021"/>
      <c r="WGD37" s="2021"/>
      <c r="WGE37" s="2021"/>
      <c r="WGF37" s="2021"/>
      <c r="WGG37" s="2021"/>
      <c r="WGH37" s="2021"/>
      <c r="WGI37" s="2021"/>
      <c r="WGJ37" s="2021"/>
      <c r="WGK37" s="2021"/>
      <c r="WGL37" s="2021"/>
      <c r="WGM37" s="2021"/>
      <c r="WGN37" s="2021"/>
      <c r="WGO37" s="2021"/>
      <c r="WGP37" s="2021"/>
      <c r="WGQ37" s="2021"/>
      <c r="WGR37" s="2021"/>
      <c r="WGS37" s="2021"/>
      <c r="WGT37" s="2021"/>
      <c r="WGU37" s="2021"/>
      <c r="WGV37" s="2021"/>
      <c r="WGW37" s="2021"/>
      <c r="WGX37" s="2021"/>
      <c r="WGY37" s="2021"/>
      <c r="WGZ37" s="2021"/>
      <c r="WHA37" s="2021"/>
      <c r="WHB37" s="2021"/>
      <c r="WHC37" s="2021"/>
      <c r="WHD37" s="2021"/>
      <c r="WHE37" s="2021"/>
      <c r="WHF37" s="2021"/>
      <c r="WHG37" s="2021"/>
      <c r="WHH37" s="2021"/>
      <c r="WHI37" s="2021"/>
      <c r="WHJ37" s="2021"/>
      <c r="WHK37" s="2021"/>
      <c r="WHL37" s="2021"/>
      <c r="WHM37" s="2021"/>
      <c r="WHN37" s="2021"/>
      <c r="WHO37" s="2021"/>
      <c r="WHP37" s="2021"/>
      <c r="WHQ37" s="2021"/>
      <c r="WHR37" s="2021"/>
      <c r="WHS37" s="2021"/>
      <c r="WHT37" s="2021"/>
      <c r="WHU37" s="2021"/>
      <c r="WHV37" s="2021"/>
      <c r="WHW37" s="2021"/>
      <c r="WHX37" s="2021"/>
      <c r="WHY37" s="2021"/>
      <c r="WHZ37" s="2021"/>
      <c r="WIA37" s="2021"/>
      <c r="WIB37" s="2021"/>
      <c r="WIC37" s="2021"/>
      <c r="WID37" s="2021"/>
      <c r="WIE37" s="2021"/>
      <c r="WIF37" s="2021"/>
      <c r="WIG37" s="2021"/>
      <c r="WIH37" s="2021"/>
      <c r="WII37" s="2021"/>
      <c r="WIJ37" s="2021"/>
      <c r="WIK37" s="2021"/>
      <c r="WIL37" s="2021"/>
      <c r="WIM37" s="2021"/>
      <c r="WIN37" s="2021"/>
      <c r="WIO37" s="2021"/>
      <c r="WIP37" s="2021"/>
      <c r="WIQ37" s="2021"/>
      <c r="WIR37" s="2021"/>
      <c r="WIS37" s="2021"/>
      <c r="WIT37" s="2021"/>
      <c r="WIU37" s="2021"/>
      <c r="WIV37" s="2021"/>
      <c r="WIW37" s="2021"/>
      <c r="WIX37" s="2021"/>
      <c r="WIY37" s="2021"/>
      <c r="WIZ37" s="2021"/>
      <c r="WJA37" s="2021"/>
      <c r="WJB37" s="2021"/>
      <c r="WJC37" s="2021"/>
      <c r="WJD37" s="2021"/>
      <c r="WJE37" s="2021"/>
      <c r="WJF37" s="2021"/>
      <c r="WJG37" s="2021"/>
      <c r="WJH37" s="2021"/>
      <c r="WJI37" s="2021"/>
      <c r="WJJ37" s="2021"/>
      <c r="WJK37" s="2021"/>
      <c r="WJL37" s="2021"/>
      <c r="WJM37" s="2021"/>
      <c r="WJN37" s="2021"/>
      <c r="WJO37" s="2021"/>
      <c r="WJP37" s="2021"/>
      <c r="WJQ37" s="2021"/>
      <c r="WJR37" s="2021"/>
      <c r="WJS37" s="2021"/>
      <c r="WJT37" s="2021"/>
      <c r="WJU37" s="2021"/>
      <c r="WJV37" s="2021"/>
      <c r="WJW37" s="2021"/>
      <c r="WJX37" s="2021"/>
      <c r="WJY37" s="2021"/>
      <c r="WJZ37" s="2021"/>
      <c r="WKA37" s="2021"/>
      <c r="WKB37" s="2021"/>
      <c r="WKC37" s="2021"/>
      <c r="WKD37" s="2021"/>
      <c r="WKE37" s="2021"/>
      <c r="WKF37" s="2021"/>
      <c r="WKG37" s="2021"/>
      <c r="WKH37" s="2021"/>
      <c r="WKI37" s="2021"/>
      <c r="WKJ37" s="2021"/>
      <c r="WKK37" s="2021"/>
      <c r="WKL37" s="2021"/>
      <c r="WKM37" s="2021"/>
      <c r="WKN37" s="2021"/>
      <c r="WKO37" s="2021"/>
      <c r="WKP37" s="2021"/>
      <c r="WKQ37" s="2021"/>
      <c r="WKR37" s="2021"/>
      <c r="WKS37" s="2021"/>
      <c r="WKT37" s="2021"/>
      <c r="WKU37" s="2021"/>
      <c r="WKV37" s="2021"/>
      <c r="WKW37" s="2021"/>
      <c r="WKX37" s="2021"/>
      <c r="WKY37" s="2021"/>
      <c r="WKZ37" s="2021"/>
      <c r="WLA37" s="2021"/>
      <c r="WLB37" s="2021"/>
      <c r="WLC37" s="2021"/>
      <c r="WLD37" s="2021"/>
      <c r="WLE37" s="2021"/>
      <c r="WLF37" s="2021"/>
      <c r="WLG37" s="2021"/>
      <c r="WLH37" s="2021"/>
      <c r="WLI37" s="2021"/>
      <c r="WLJ37" s="2021"/>
      <c r="WLK37" s="2021"/>
      <c r="WLL37" s="2021"/>
      <c r="WLM37" s="2021"/>
      <c r="WLN37" s="2021"/>
      <c r="WLO37" s="2021"/>
      <c r="WLP37" s="2021"/>
      <c r="WLQ37" s="2021"/>
      <c r="WLR37" s="2021"/>
      <c r="WLS37" s="2021"/>
      <c r="WLT37" s="2021"/>
      <c r="WLU37" s="2021"/>
      <c r="WLV37" s="2021"/>
      <c r="WLW37" s="2021"/>
      <c r="WLX37" s="2021"/>
      <c r="WLY37" s="2021"/>
      <c r="WLZ37" s="2021"/>
      <c r="WMA37" s="2021"/>
      <c r="WMB37" s="2021"/>
      <c r="WMC37" s="2021"/>
      <c r="WMD37" s="2021"/>
      <c r="WME37" s="2021"/>
      <c r="WMF37" s="2021"/>
      <c r="WMG37" s="2021"/>
      <c r="WMH37" s="2021"/>
      <c r="WMI37" s="2021"/>
      <c r="WMJ37" s="2021"/>
      <c r="WMK37" s="2021"/>
      <c r="WML37" s="2021"/>
      <c r="WMM37" s="2021"/>
      <c r="WMN37" s="2021"/>
      <c r="WMO37" s="2021"/>
      <c r="WMP37" s="2021"/>
      <c r="WMQ37" s="2021"/>
      <c r="WMR37" s="2021"/>
      <c r="WMS37" s="2021"/>
      <c r="WMT37" s="2021"/>
      <c r="WMU37" s="2021"/>
      <c r="WMV37" s="2021"/>
      <c r="WMW37" s="2021"/>
      <c r="WMX37" s="2021"/>
      <c r="WMY37" s="2021"/>
      <c r="WMZ37" s="2021"/>
      <c r="WNA37" s="2021"/>
      <c r="WNB37" s="2021"/>
      <c r="WNC37" s="2021"/>
      <c r="WND37" s="2021"/>
      <c r="WNE37" s="2021"/>
      <c r="WNF37" s="2021"/>
      <c r="WNG37" s="2021"/>
      <c r="WNH37" s="2021"/>
      <c r="WNI37" s="2021"/>
      <c r="WNJ37" s="2021"/>
      <c r="WNK37" s="2021"/>
      <c r="WNL37" s="2021"/>
      <c r="WNM37" s="2021"/>
      <c r="WNN37" s="2021"/>
      <c r="WNO37" s="2021"/>
      <c r="WNP37" s="2021"/>
      <c r="WNQ37" s="2021"/>
      <c r="WNR37" s="2021"/>
      <c r="WNS37" s="2021"/>
      <c r="WNT37" s="2021"/>
      <c r="WNU37" s="2021"/>
      <c r="WNV37" s="2021"/>
      <c r="WNW37" s="2021"/>
      <c r="WNX37" s="2021"/>
      <c r="WNY37" s="2021"/>
      <c r="WNZ37" s="2021"/>
      <c r="WOA37" s="2021"/>
      <c r="WOB37" s="2021"/>
      <c r="WOC37" s="2021"/>
      <c r="WOD37" s="2021"/>
      <c r="WOE37" s="2021"/>
      <c r="WOF37" s="2021"/>
      <c r="WOG37" s="2021"/>
      <c r="WOH37" s="2021"/>
      <c r="WOI37" s="2021"/>
      <c r="WOJ37" s="2021"/>
      <c r="WOK37" s="2021"/>
      <c r="WOL37" s="2021"/>
      <c r="WOM37" s="2021"/>
      <c r="WON37" s="2021"/>
      <c r="WOO37" s="2021"/>
      <c r="WOP37" s="2021"/>
      <c r="WOQ37" s="2021"/>
      <c r="WOR37" s="2021"/>
      <c r="WOS37" s="2021"/>
      <c r="WOT37" s="2021"/>
      <c r="WOU37" s="2021"/>
      <c r="WOV37" s="2021"/>
      <c r="WOW37" s="2021"/>
      <c r="WOX37" s="2021"/>
      <c r="WOY37" s="2021"/>
      <c r="WOZ37" s="2021"/>
      <c r="WPA37" s="2021"/>
      <c r="WPB37" s="2021"/>
      <c r="WPC37" s="2021"/>
      <c r="WPD37" s="2021"/>
      <c r="WPE37" s="2021"/>
      <c r="WPF37" s="2021"/>
      <c r="WPG37" s="2021"/>
      <c r="WPH37" s="2021"/>
      <c r="WPI37" s="2021"/>
      <c r="WPJ37" s="2021"/>
      <c r="WPK37" s="2021"/>
      <c r="WPL37" s="2021"/>
      <c r="WPM37" s="2021"/>
      <c r="WPN37" s="2021"/>
      <c r="WPO37" s="2021"/>
      <c r="WPP37" s="2021"/>
      <c r="WPQ37" s="2021"/>
      <c r="WPR37" s="2021"/>
      <c r="WPS37" s="2021"/>
      <c r="WPT37" s="2021"/>
      <c r="WPU37" s="2021"/>
      <c r="WPV37" s="2021"/>
      <c r="WPW37" s="2021"/>
      <c r="WPX37" s="2021"/>
      <c r="WPY37" s="2021"/>
      <c r="WPZ37" s="2021"/>
      <c r="WQA37" s="2021"/>
      <c r="WQB37" s="2021"/>
      <c r="WQC37" s="2021"/>
      <c r="WQD37" s="2021"/>
      <c r="WQE37" s="2021"/>
      <c r="WQF37" s="2021"/>
      <c r="WQG37" s="2021"/>
      <c r="WQH37" s="2021"/>
      <c r="WQI37" s="2021"/>
      <c r="WQJ37" s="2021"/>
      <c r="WQK37" s="2021"/>
      <c r="WQL37" s="2021"/>
      <c r="WQM37" s="2021"/>
      <c r="WQN37" s="2021"/>
      <c r="WQO37" s="2021"/>
      <c r="WQP37" s="2021"/>
      <c r="WQQ37" s="2021"/>
      <c r="WQR37" s="2021"/>
      <c r="WQS37" s="2021"/>
      <c r="WQT37" s="2021"/>
      <c r="WQU37" s="2021"/>
      <c r="WQV37" s="2021"/>
      <c r="WQW37" s="2021"/>
      <c r="WQX37" s="2021"/>
      <c r="WQY37" s="2021"/>
      <c r="WQZ37" s="2021"/>
      <c r="WRA37" s="2021"/>
      <c r="WRB37" s="2021"/>
      <c r="WRC37" s="2021"/>
      <c r="WRD37" s="2021"/>
      <c r="WRE37" s="2021"/>
      <c r="WRF37" s="2021"/>
      <c r="WRG37" s="2021"/>
      <c r="WRH37" s="2021"/>
      <c r="WRI37" s="2021"/>
      <c r="WRJ37" s="2021"/>
      <c r="WRK37" s="2021"/>
      <c r="WRL37" s="2021"/>
      <c r="WRM37" s="2021"/>
      <c r="WRN37" s="2021"/>
      <c r="WRO37" s="2021"/>
      <c r="WRP37" s="2021"/>
      <c r="WRQ37" s="2021"/>
      <c r="WRR37" s="2021"/>
      <c r="WRS37" s="2021"/>
      <c r="WRT37" s="2021"/>
      <c r="WRU37" s="2021"/>
      <c r="WRV37" s="2021"/>
      <c r="WRW37" s="2021"/>
      <c r="WRX37" s="2021"/>
      <c r="WRY37" s="2021"/>
      <c r="WRZ37" s="2021"/>
      <c r="WSA37" s="2021"/>
      <c r="WSB37" s="2021"/>
      <c r="WSC37" s="2021"/>
      <c r="WSD37" s="2021"/>
      <c r="WSE37" s="2021"/>
      <c r="WSF37" s="2021"/>
      <c r="WSG37" s="2021"/>
      <c r="WSH37" s="2021"/>
      <c r="WSI37" s="2021"/>
      <c r="WSJ37" s="2021"/>
      <c r="WSK37" s="2021"/>
      <c r="WSL37" s="2021"/>
      <c r="WSM37" s="2021"/>
      <c r="WSN37" s="2021"/>
      <c r="WSO37" s="2021"/>
      <c r="WSP37" s="2021"/>
      <c r="WSQ37" s="2021"/>
      <c r="WSR37" s="2021"/>
      <c r="WSS37" s="2021"/>
      <c r="WST37" s="2021"/>
      <c r="WSU37" s="2021"/>
      <c r="WSV37" s="2021"/>
      <c r="WSW37" s="2021"/>
      <c r="WSX37" s="2021"/>
      <c r="WSY37" s="2021"/>
      <c r="WSZ37" s="2021"/>
      <c r="WTA37" s="2021"/>
      <c r="WTB37" s="2021"/>
      <c r="WTC37" s="2021"/>
      <c r="WTD37" s="2021"/>
      <c r="WTE37" s="2021"/>
      <c r="WTF37" s="2021"/>
      <c r="WTG37" s="2021"/>
      <c r="WTH37" s="2021"/>
      <c r="WTI37" s="2021"/>
      <c r="WTJ37" s="2021"/>
      <c r="WTK37" s="2021"/>
      <c r="WTL37" s="2021"/>
      <c r="WTM37" s="2021"/>
      <c r="WTN37" s="2021"/>
      <c r="WTO37" s="2021"/>
      <c r="WTP37" s="2021"/>
      <c r="WTQ37" s="2021"/>
      <c r="WTR37" s="2021"/>
      <c r="WTS37" s="2021"/>
      <c r="WTT37" s="2021"/>
      <c r="WTU37" s="2021"/>
      <c r="WTV37" s="2021"/>
      <c r="WTW37" s="2021"/>
      <c r="WTX37" s="2021"/>
      <c r="WTY37" s="2021"/>
      <c r="WTZ37" s="2021"/>
      <c r="WUA37" s="2021"/>
      <c r="WUB37" s="2021"/>
      <c r="WUC37" s="2021"/>
      <c r="WUD37" s="2021"/>
      <c r="WUE37" s="2021"/>
      <c r="WUF37" s="2021"/>
      <c r="WUG37" s="2021"/>
      <c r="WUH37" s="2021"/>
      <c r="WUI37" s="2021"/>
      <c r="WUJ37" s="2021"/>
      <c r="WUK37" s="2021"/>
      <c r="WUL37" s="2021"/>
      <c r="WUM37" s="2021"/>
      <c r="WUN37" s="2021"/>
      <c r="WUO37" s="2021"/>
      <c r="WUP37" s="2021"/>
      <c r="WUQ37" s="2021"/>
      <c r="WUR37" s="2021"/>
      <c r="WUS37" s="2021"/>
      <c r="WUT37" s="2021"/>
      <c r="WUU37" s="2021"/>
      <c r="WUV37" s="2021"/>
      <c r="WUW37" s="2021"/>
      <c r="WUX37" s="2021"/>
      <c r="WUY37" s="2021"/>
      <c r="WUZ37" s="2021"/>
      <c r="WVA37" s="2021"/>
      <c r="WVB37" s="2021"/>
      <c r="WVC37" s="2021"/>
      <c r="WVD37" s="2021"/>
      <c r="WVE37" s="2021"/>
      <c r="WVF37" s="2021"/>
      <c r="WVG37" s="2021"/>
      <c r="WVH37" s="2021"/>
      <c r="WVI37" s="2021"/>
      <c r="WVJ37" s="2021"/>
      <c r="WVK37" s="2021"/>
      <c r="WVL37" s="2021"/>
      <c r="WVM37" s="2021"/>
      <c r="WVN37" s="2021"/>
      <c r="WVO37" s="2021"/>
      <c r="WVP37" s="2021"/>
      <c r="WVQ37" s="2021"/>
      <c r="WVR37" s="2021"/>
      <c r="WVS37" s="2021"/>
      <c r="WVT37" s="2021"/>
      <c r="WVU37" s="2021"/>
      <c r="WVV37" s="2021"/>
      <c r="WVW37" s="2021"/>
      <c r="WVX37" s="2021"/>
      <c r="WVY37" s="2021"/>
      <c r="WVZ37" s="2021"/>
      <c r="WWA37" s="2021"/>
      <c r="WWB37" s="2021"/>
      <c r="WWC37" s="2021"/>
      <c r="WWD37" s="2021"/>
      <c r="WWE37" s="2021"/>
      <c r="WWF37" s="2021"/>
      <c r="WWG37" s="2021"/>
      <c r="WWH37" s="2021"/>
      <c r="WWI37" s="2021"/>
      <c r="WWJ37" s="2021"/>
      <c r="WWK37" s="2021"/>
      <c r="WWL37" s="2021"/>
      <c r="WWM37" s="2021"/>
      <c r="WWN37" s="2021"/>
      <c r="WWO37" s="2021"/>
      <c r="WWP37" s="2021"/>
      <c r="WWQ37" s="2021"/>
      <c r="WWR37" s="2021"/>
      <c r="WWS37" s="2021"/>
      <c r="WWT37" s="2021"/>
      <c r="WWU37" s="2021"/>
      <c r="WWV37" s="2021"/>
      <c r="WWW37" s="2021"/>
      <c r="WWX37" s="2021"/>
      <c r="WWY37" s="2021"/>
      <c r="WWZ37" s="2021"/>
      <c r="WXA37" s="2021"/>
      <c r="WXB37" s="2021"/>
      <c r="WXC37" s="2021"/>
      <c r="WXD37" s="2021"/>
      <c r="WXE37" s="2021"/>
      <c r="WXF37" s="2021"/>
      <c r="WXG37" s="2021"/>
      <c r="WXH37" s="2021"/>
      <c r="WXI37" s="2021"/>
      <c r="WXJ37" s="2021"/>
      <c r="WXK37" s="2021"/>
      <c r="WXL37" s="2021"/>
      <c r="WXM37" s="2021"/>
      <c r="WXN37" s="2021"/>
      <c r="WXO37" s="2021"/>
      <c r="WXP37" s="2021"/>
      <c r="WXQ37" s="2021"/>
      <c r="WXR37" s="2021"/>
      <c r="WXS37" s="2021"/>
      <c r="WXT37" s="2021"/>
      <c r="WXU37" s="2021"/>
      <c r="WXV37" s="2021"/>
      <c r="WXW37" s="2021"/>
      <c r="WXX37" s="2021"/>
      <c r="WXY37" s="2021"/>
      <c r="WXZ37" s="2021"/>
      <c r="WYA37" s="2021"/>
      <c r="WYB37" s="2021"/>
      <c r="WYC37" s="2021"/>
      <c r="WYD37" s="2021"/>
      <c r="WYE37" s="2021"/>
      <c r="WYF37" s="2021"/>
      <c r="WYG37" s="2021"/>
      <c r="WYH37" s="2021"/>
      <c r="WYI37" s="2021"/>
      <c r="WYJ37" s="2021"/>
      <c r="WYK37" s="2021"/>
      <c r="WYL37" s="2021"/>
      <c r="WYM37" s="2021"/>
      <c r="WYN37" s="2021"/>
      <c r="WYO37" s="2021"/>
      <c r="WYP37" s="2021"/>
      <c r="WYQ37" s="2021"/>
      <c r="WYR37" s="2021"/>
      <c r="WYS37" s="2021"/>
      <c r="WYT37" s="2021"/>
      <c r="WYU37" s="2021"/>
      <c r="WYV37" s="2021"/>
      <c r="WYW37" s="2021"/>
      <c r="WYX37" s="2021"/>
      <c r="WYY37" s="2021"/>
      <c r="WYZ37" s="2021"/>
      <c r="WZA37" s="2021"/>
      <c r="WZB37" s="2021"/>
      <c r="WZC37" s="2021"/>
      <c r="WZD37" s="2021"/>
      <c r="WZE37" s="2021"/>
      <c r="WZF37" s="2021"/>
      <c r="WZG37" s="2021"/>
      <c r="WZH37" s="2021"/>
      <c r="WZI37" s="2021"/>
      <c r="WZJ37" s="2021"/>
      <c r="WZK37" s="2021"/>
      <c r="WZL37" s="2021"/>
      <c r="WZM37" s="2021"/>
      <c r="WZN37" s="2021"/>
      <c r="WZO37" s="2021"/>
      <c r="WZP37" s="2021"/>
      <c r="WZQ37" s="2021"/>
      <c r="WZR37" s="2021"/>
      <c r="WZS37" s="2021"/>
      <c r="WZT37" s="2021"/>
      <c r="WZU37" s="2021"/>
      <c r="WZV37" s="2021"/>
      <c r="WZW37" s="2021"/>
      <c r="WZX37" s="2021"/>
      <c r="WZY37" s="2021"/>
      <c r="WZZ37" s="2021"/>
      <c r="XAA37" s="2021"/>
      <c r="XAB37" s="2021"/>
      <c r="XAC37" s="2021"/>
      <c r="XAD37" s="2021"/>
      <c r="XAE37" s="2021"/>
      <c r="XAF37" s="2021"/>
      <c r="XAG37" s="2021"/>
      <c r="XAH37" s="2021"/>
      <c r="XAI37" s="2021"/>
      <c r="XAJ37" s="2021"/>
      <c r="XAK37" s="2021"/>
      <c r="XAL37" s="2021"/>
      <c r="XAM37" s="2021"/>
      <c r="XAN37" s="2021"/>
      <c r="XAO37" s="2021"/>
      <c r="XAP37" s="2021"/>
      <c r="XAQ37" s="2021"/>
      <c r="XAR37" s="2021"/>
      <c r="XAS37" s="2021"/>
      <c r="XAT37" s="2021"/>
      <c r="XAU37" s="2021"/>
      <c r="XAV37" s="2021"/>
      <c r="XAW37" s="2021"/>
      <c r="XAX37" s="2021"/>
      <c r="XAY37" s="2021"/>
      <c r="XAZ37" s="2021"/>
      <c r="XBA37" s="2021"/>
      <c r="XBB37" s="2021"/>
      <c r="XBC37" s="2021"/>
      <c r="XBD37" s="2021"/>
      <c r="XBE37" s="2021"/>
      <c r="XBF37" s="2021"/>
      <c r="XBG37" s="2021"/>
      <c r="XBH37" s="2021"/>
      <c r="XBI37" s="2021"/>
      <c r="XBJ37" s="2021"/>
      <c r="XBK37" s="2021"/>
      <c r="XBL37" s="2021"/>
      <c r="XBM37" s="2021"/>
      <c r="XBN37" s="2021"/>
      <c r="XBO37" s="2021"/>
      <c r="XBP37" s="2021"/>
      <c r="XBQ37" s="2021"/>
      <c r="XBR37" s="2021"/>
      <c r="XBS37" s="2021"/>
      <c r="XBT37" s="2021"/>
      <c r="XBU37" s="2021"/>
      <c r="XBV37" s="2021"/>
      <c r="XBW37" s="2021"/>
      <c r="XBX37" s="2021"/>
      <c r="XBY37" s="2021"/>
      <c r="XBZ37" s="2021"/>
      <c r="XCA37" s="2021"/>
      <c r="XCB37" s="2021"/>
      <c r="XCC37" s="2021"/>
      <c r="XCD37" s="2021"/>
      <c r="XCE37" s="2021"/>
      <c r="XCF37" s="2021"/>
      <c r="XCG37" s="2021"/>
      <c r="XCH37" s="2021"/>
      <c r="XCI37" s="2021"/>
      <c r="XCJ37" s="2021"/>
      <c r="XCK37" s="2021"/>
      <c r="XCL37" s="2021"/>
      <c r="XCM37" s="2021"/>
      <c r="XCN37" s="2021"/>
      <c r="XCO37" s="2021"/>
      <c r="XCP37" s="2021"/>
      <c r="XCQ37" s="2021"/>
      <c r="XCR37" s="2021"/>
      <c r="XCS37" s="2021"/>
      <c r="XCT37" s="2021"/>
      <c r="XCU37" s="2021"/>
      <c r="XCV37" s="2021"/>
      <c r="XCW37" s="2021"/>
      <c r="XCX37" s="2021"/>
      <c r="XCY37" s="2021"/>
      <c r="XCZ37" s="2021"/>
      <c r="XDA37" s="2021"/>
      <c r="XDB37" s="2021"/>
      <c r="XDC37" s="2021"/>
      <c r="XDD37" s="2021"/>
      <c r="XDE37" s="2021"/>
      <c r="XDF37" s="2021"/>
      <c r="XDG37" s="2021"/>
      <c r="XDH37" s="2021"/>
      <c r="XDI37" s="2021"/>
      <c r="XDJ37" s="2021"/>
      <c r="XDK37" s="2021"/>
      <c r="XDL37" s="2021"/>
      <c r="XDM37" s="2021"/>
      <c r="XDN37" s="2021"/>
      <c r="XDO37" s="2021"/>
      <c r="XDP37" s="2021"/>
      <c r="XDQ37" s="2021"/>
      <c r="XDR37" s="2021"/>
      <c r="XDS37" s="2021"/>
      <c r="XDT37" s="2021"/>
      <c r="XDU37" s="2021"/>
      <c r="XDV37" s="2021"/>
      <c r="XDW37" s="2021"/>
      <c r="XDX37" s="2021"/>
      <c r="XDY37" s="2021"/>
      <c r="XDZ37" s="2021"/>
      <c r="XEA37" s="2021"/>
      <c r="XEB37" s="2021"/>
      <c r="XEC37" s="2021"/>
      <c r="XED37" s="2021"/>
      <c r="XEE37" s="2021"/>
      <c r="XEF37" s="2021"/>
      <c r="XEG37" s="2021"/>
      <c r="XEH37" s="2021"/>
      <c r="XEI37" s="2021"/>
      <c r="XEJ37" s="2021"/>
      <c r="XEK37" s="2021"/>
      <c r="XEL37" s="2021"/>
      <c r="XEM37" s="2021"/>
      <c r="XEN37" s="2021"/>
      <c r="XEO37" s="2021"/>
      <c r="XEP37" s="2021"/>
      <c r="XEQ37" s="2021"/>
      <c r="XER37" s="2021"/>
      <c r="XES37" s="2021"/>
      <c r="XET37" s="2021"/>
      <c r="XEU37" s="2021"/>
      <c r="XEV37" s="2021"/>
      <c r="XEW37" s="2021"/>
      <c r="XEX37" s="2021"/>
      <c r="XEY37" s="2021"/>
      <c r="XEZ37" s="2021"/>
      <c r="XFA37" s="2021"/>
      <c r="XFB37" s="2021"/>
      <c r="XFC37" s="2021"/>
      <c r="XFD37" s="2021"/>
    </row>
    <row r="38" spans="1:16384" ht="17.399999999999999">
      <c r="A38" s="2028" t="s">
        <v>642</v>
      </c>
      <c r="B38" s="2021"/>
      <c r="C38" s="2021"/>
      <c r="D38" s="2021"/>
      <c r="E38" s="2021"/>
      <c r="F38" s="2021"/>
      <c r="G38" s="2021"/>
      <c r="H38" s="2021"/>
      <c r="I38" s="2021"/>
      <c r="J38" s="2021"/>
      <c r="K38" s="2021"/>
      <c r="L38" s="2021"/>
      <c r="M38" s="2021"/>
      <c r="N38" s="2021"/>
      <c r="O38" s="2021"/>
      <c r="P38" s="2021"/>
      <c r="Q38" s="2021"/>
      <c r="R38" s="2021"/>
      <c r="S38" s="2021"/>
      <c r="T38" s="2021"/>
      <c r="U38" s="2021"/>
      <c r="V38" s="2021"/>
      <c r="W38" s="2021"/>
      <c r="X38" s="2021"/>
      <c r="Y38" s="2021"/>
      <c r="Z38" s="2021"/>
      <c r="AA38" s="2021"/>
      <c r="AB38" s="2021"/>
      <c r="AC38" s="2021"/>
      <c r="AD38" s="2021"/>
      <c r="AE38" s="2021"/>
      <c r="AF38" s="2021"/>
      <c r="AG38" s="2021"/>
      <c r="AH38" s="2021"/>
      <c r="AI38" s="2021"/>
      <c r="AJ38" s="2021"/>
      <c r="AK38" s="2021"/>
      <c r="AL38" s="2021"/>
      <c r="AM38" s="2021"/>
      <c r="AN38" s="2021"/>
      <c r="AO38" s="2021"/>
      <c r="AP38" s="2021"/>
      <c r="AQ38" s="2021"/>
      <c r="AR38" s="2021"/>
      <c r="AS38" s="2021"/>
      <c r="AT38" s="2021"/>
      <c r="AU38" s="2021"/>
      <c r="AV38" s="2021"/>
      <c r="AW38" s="2021"/>
      <c r="AX38" s="2021"/>
      <c r="AY38" s="2021"/>
      <c r="AZ38" s="2021"/>
      <c r="BA38" s="2021"/>
      <c r="BB38" s="2021"/>
      <c r="BC38" s="2021"/>
      <c r="BD38" s="2021"/>
      <c r="BE38" s="2021"/>
      <c r="BF38" s="2021"/>
      <c r="BG38" s="2021"/>
      <c r="BH38" s="2021"/>
      <c r="BI38" s="2021"/>
      <c r="BJ38" s="2021"/>
      <c r="BK38" s="2021"/>
      <c r="BL38" s="2021"/>
      <c r="BM38" s="2021"/>
      <c r="BN38" s="2021"/>
      <c r="BO38" s="2021"/>
      <c r="BP38" s="2021"/>
      <c r="BQ38" s="2021"/>
      <c r="BR38" s="2021"/>
      <c r="BS38" s="2021"/>
      <c r="BT38" s="2021"/>
      <c r="BU38" s="2021"/>
      <c r="BV38" s="2021"/>
      <c r="BW38" s="2021"/>
      <c r="BX38" s="2021"/>
      <c r="BY38" s="2021"/>
      <c r="BZ38" s="2021"/>
      <c r="CA38" s="2021"/>
      <c r="CB38" s="2021"/>
      <c r="CC38" s="2021"/>
      <c r="CD38" s="2021"/>
      <c r="CE38" s="2021"/>
      <c r="CF38" s="2021"/>
      <c r="CG38" s="2021"/>
      <c r="CH38" s="2021"/>
      <c r="CI38" s="2021"/>
      <c r="CJ38" s="2021"/>
      <c r="CK38" s="2021"/>
      <c r="CL38" s="2021"/>
      <c r="CM38" s="2021"/>
      <c r="CN38" s="2021"/>
      <c r="CO38" s="2021"/>
      <c r="CP38" s="2021"/>
      <c r="CQ38" s="2021"/>
      <c r="CR38" s="2021"/>
      <c r="CS38" s="2021"/>
      <c r="CT38" s="2021"/>
      <c r="CU38" s="2021"/>
      <c r="CV38" s="2021"/>
      <c r="CW38" s="2021"/>
      <c r="CX38" s="2021"/>
      <c r="CY38" s="2021"/>
      <c r="CZ38" s="2021"/>
      <c r="DA38" s="2021"/>
      <c r="DB38" s="2021"/>
      <c r="DC38" s="2021"/>
      <c r="DD38" s="2021"/>
      <c r="DE38" s="2021"/>
      <c r="DF38" s="2021"/>
      <c r="DG38" s="2021"/>
      <c r="DH38" s="2021"/>
      <c r="DI38" s="2021"/>
      <c r="DJ38" s="2021"/>
      <c r="DK38" s="2021"/>
      <c r="DL38" s="2021"/>
      <c r="DM38" s="2021"/>
      <c r="DN38" s="2021"/>
      <c r="DO38" s="2021"/>
      <c r="DP38" s="2021"/>
      <c r="DQ38" s="2021"/>
      <c r="DR38" s="2021"/>
      <c r="DS38" s="2021"/>
      <c r="DT38" s="2021"/>
      <c r="DU38" s="2021"/>
      <c r="DV38" s="2021"/>
      <c r="DW38" s="2021"/>
      <c r="DX38" s="2021"/>
      <c r="DY38" s="2021"/>
      <c r="DZ38" s="2021"/>
      <c r="EA38" s="2021"/>
      <c r="EB38" s="2021"/>
      <c r="EC38" s="2021"/>
      <c r="ED38" s="2021"/>
      <c r="EE38" s="2021"/>
      <c r="EF38" s="2021"/>
      <c r="EG38" s="2021"/>
      <c r="EH38" s="2021"/>
      <c r="EI38" s="2021"/>
      <c r="EJ38" s="2021"/>
      <c r="EK38" s="2021"/>
      <c r="EL38" s="2021"/>
      <c r="EM38" s="2021"/>
      <c r="EN38" s="2021"/>
      <c r="EO38" s="2021"/>
      <c r="EP38" s="2021"/>
      <c r="EQ38" s="2021"/>
      <c r="ER38" s="2021"/>
      <c r="ES38" s="2021"/>
      <c r="ET38" s="2021"/>
      <c r="EU38" s="2021"/>
      <c r="EV38" s="2021"/>
      <c r="EW38" s="2021"/>
      <c r="EX38" s="2021"/>
      <c r="EY38" s="2021"/>
      <c r="EZ38" s="2021"/>
      <c r="FA38" s="2021"/>
      <c r="FB38" s="2021"/>
      <c r="FC38" s="2021"/>
      <c r="FD38" s="2021"/>
      <c r="FE38" s="2021"/>
      <c r="FF38" s="2021"/>
      <c r="FG38" s="2021"/>
      <c r="FH38" s="2021"/>
      <c r="FI38" s="2021"/>
      <c r="FJ38" s="2021"/>
      <c r="FK38" s="2021"/>
      <c r="FL38" s="2021"/>
      <c r="FM38" s="2021"/>
      <c r="FN38" s="2021"/>
      <c r="FO38" s="2021"/>
      <c r="FP38" s="2021"/>
      <c r="FQ38" s="2021"/>
      <c r="FR38" s="2021"/>
      <c r="FS38" s="2021"/>
      <c r="FT38" s="2021"/>
      <c r="FU38" s="2021"/>
      <c r="FV38" s="2021"/>
      <c r="FW38" s="2021"/>
      <c r="FX38" s="2021"/>
      <c r="FY38" s="2021"/>
      <c r="FZ38" s="2021"/>
      <c r="GA38" s="2021"/>
      <c r="GB38" s="2021"/>
      <c r="GC38" s="2021"/>
      <c r="GD38" s="2021"/>
      <c r="GE38" s="2021"/>
      <c r="GF38" s="2021"/>
      <c r="GG38" s="2021"/>
      <c r="GH38" s="2021"/>
      <c r="GI38" s="2021"/>
      <c r="GJ38" s="2021"/>
      <c r="GK38" s="2021"/>
      <c r="GL38" s="2021"/>
      <c r="GM38" s="2021"/>
      <c r="GN38" s="2021"/>
      <c r="GO38" s="2021"/>
      <c r="GP38" s="2021"/>
      <c r="GQ38" s="2021"/>
      <c r="GR38" s="2021"/>
      <c r="GS38" s="2021"/>
      <c r="GT38" s="2021"/>
      <c r="GU38" s="2021"/>
      <c r="GV38" s="2021"/>
      <c r="GW38" s="2021"/>
      <c r="GX38" s="2021"/>
      <c r="GY38" s="2021"/>
      <c r="GZ38" s="2021"/>
      <c r="HA38" s="2021"/>
      <c r="HB38" s="2021"/>
      <c r="HC38" s="2021"/>
      <c r="HD38" s="2021"/>
      <c r="HE38" s="2021"/>
      <c r="HF38" s="2021"/>
      <c r="HG38" s="2021"/>
      <c r="HH38" s="2021"/>
      <c r="HI38" s="2021"/>
      <c r="HJ38" s="2021"/>
      <c r="HK38" s="2021"/>
      <c r="HL38" s="2021"/>
      <c r="HM38" s="2021"/>
      <c r="HN38" s="2021"/>
      <c r="HO38" s="2021"/>
      <c r="HP38" s="2021"/>
      <c r="HQ38" s="2021"/>
      <c r="HR38" s="2021"/>
      <c r="HS38" s="2021"/>
      <c r="HT38" s="2021"/>
      <c r="HU38" s="2021"/>
      <c r="HV38" s="2021"/>
      <c r="HW38" s="2021"/>
      <c r="HX38" s="2021"/>
      <c r="HY38" s="2021"/>
      <c r="HZ38" s="2021"/>
      <c r="IA38" s="2021"/>
      <c r="IB38" s="2021"/>
      <c r="IC38" s="2021"/>
      <c r="ID38" s="2021"/>
      <c r="IE38" s="2021"/>
      <c r="IF38" s="2021"/>
      <c r="IG38" s="2021"/>
      <c r="IH38" s="2021"/>
      <c r="II38" s="2021"/>
      <c r="IJ38" s="2021"/>
      <c r="IK38" s="2021"/>
      <c r="IL38" s="2021"/>
      <c r="IM38" s="2021"/>
      <c r="IN38" s="2021"/>
      <c r="IO38" s="2021"/>
      <c r="IP38" s="2021"/>
      <c r="IQ38" s="2021"/>
      <c r="IR38" s="2021"/>
      <c r="IS38" s="2021"/>
      <c r="IT38" s="2021"/>
      <c r="IU38" s="2021"/>
      <c r="IV38" s="2021"/>
      <c r="IW38" s="2021"/>
      <c r="IX38" s="2021"/>
      <c r="IY38" s="2021"/>
      <c r="IZ38" s="2021"/>
      <c r="JA38" s="2021"/>
      <c r="JB38" s="2021"/>
      <c r="JC38" s="2021"/>
      <c r="JD38" s="2021"/>
      <c r="JE38" s="2021"/>
      <c r="JF38" s="2021"/>
      <c r="JG38" s="2021"/>
      <c r="JH38" s="2021"/>
      <c r="JI38" s="2021"/>
      <c r="JJ38" s="2021"/>
      <c r="JK38" s="2021"/>
      <c r="JL38" s="2021"/>
      <c r="JM38" s="2021"/>
      <c r="JN38" s="2021"/>
      <c r="JO38" s="2021"/>
      <c r="JP38" s="2021"/>
      <c r="JQ38" s="2021"/>
      <c r="JR38" s="2021"/>
      <c r="JS38" s="2021"/>
      <c r="JT38" s="2021"/>
      <c r="JU38" s="2021"/>
      <c r="JV38" s="2021"/>
      <c r="JW38" s="2021"/>
      <c r="JX38" s="2021"/>
      <c r="JY38" s="2021"/>
      <c r="JZ38" s="2021"/>
      <c r="KA38" s="2021"/>
      <c r="KB38" s="2021"/>
      <c r="KC38" s="2021"/>
      <c r="KD38" s="2021"/>
      <c r="KE38" s="2021"/>
      <c r="KF38" s="2021"/>
      <c r="KG38" s="2021"/>
      <c r="KH38" s="2021"/>
      <c r="KI38" s="2021"/>
      <c r="KJ38" s="2021"/>
      <c r="KK38" s="2021"/>
      <c r="KL38" s="2021"/>
      <c r="KM38" s="2021"/>
      <c r="KN38" s="2021"/>
      <c r="KO38" s="2021"/>
      <c r="KP38" s="2021"/>
      <c r="KQ38" s="2021"/>
      <c r="KR38" s="2021"/>
      <c r="KS38" s="2021"/>
      <c r="KT38" s="2021"/>
      <c r="KU38" s="2021"/>
      <c r="KV38" s="2021"/>
      <c r="KW38" s="2021"/>
      <c r="KX38" s="2021"/>
      <c r="KY38" s="2021"/>
      <c r="KZ38" s="2021"/>
      <c r="LA38" s="2021"/>
      <c r="LB38" s="2021"/>
      <c r="LC38" s="2021"/>
      <c r="LD38" s="2021"/>
      <c r="LE38" s="2021"/>
      <c r="LF38" s="2021"/>
      <c r="LG38" s="2021"/>
      <c r="LH38" s="2021"/>
      <c r="LI38" s="2021"/>
      <c r="LJ38" s="2021"/>
      <c r="LK38" s="2021"/>
      <c r="LL38" s="2021"/>
      <c r="LM38" s="2021"/>
      <c r="LN38" s="2021"/>
      <c r="LO38" s="2021"/>
      <c r="LP38" s="2021"/>
      <c r="LQ38" s="2021"/>
      <c r="LR38" s="2021"/>
      <c r="LS38" s="2021"/>
      <c r="LT38" s="2021"/>
      <c r="LU38" s="2021"/>
      <c r="LV38" s="2021"/>
      <c r="LW38" s="2021"/>
      <c r="LX38" s="2021"/>
      <c r="LY38" s="2021"/>
      <c r="LZ38" s="2021"/>
      <c r="MA38" s="2021"/>
      <c r="MB38" s="2021"/>
      <c r="MC38" s="2021"/>
      <c r="MD38" s="2021"/>
      <c r="ME38" s="2021"/>
      <c r="MF38" s="2021"/>
      <c r="MG38" s="2021"/>
      <c r="MH38" s="2021"/>
      <c r="MI38" s="2021"/>
      <c r="MJ38" s="2021"/>
      <c r="MK38" s="2021"/>
      <c r="ML38" s="2021"/>
      <c r="MM38" s="2021"/>
      <c r="MN38" s="2021"/>
      <c r="MO38" s="2021"/>
      <c r="MP38" s="2021"/>
      <c r="MQ38" s="2021"/>
      <c r="MR38" s="2021"/>
      <c r="MS38" s="2021"/>
      <c r="MT38" s="2021"/>
      <c r="MU38" s="2021"/>
      <c r="MV38" s="2021"/>
      <c r="MW38" s="2021"/>
      <c r="MX38" s="2021"/>
      <c r="MY38" s="2021"/>
      <c r="MZ38" s="2021"/>
      <c r="NA38" s="2021"/>
      <c r="NB38" s="2021"/>
      <c r="NC38" s="2021"/>
      <c r="ND38" s="2021"/>
      <c r="NE38" s="2021"/>
      <c r="NF38" s="2021"/>
      <c r="NG38" s="2021"/>
      <c r="NH38" s="2021"/>
      <c r="NI38" s="2021"/>
      <c r="NJ38" s="2021"/>
      <c r="NK38" s="2021"/>
      <c r="NL38" s="2021"/>
      <c r="NM38" s="2021"/>
      <c r="NN38" s="2021"/>
      <c r="NO38" s="2021"/>
      <c r="NP38" s="2021"/>
      <c r="NQ38" s="2021"/>
      <c r="NR38" s="2021"/>
      <c r="NS38" s="2021"/>
      <c r="NT38" s="2021"/>
      <c r="NU38" s="2021"/>
      <c r="NV38" s="2021"/>
      <c r="NW38" s="2021"/>
      <c r="NX38" s="2021"/>
      <c r="NY38" s="2021"/>
      <c r="NZ38" s="2021"/>
      <c r="OA38" s="2021"/>
      <c r="OB38" s="2021"/>
      <c r="OC38" s="2021"/>
      <c r="OD38" s="2021"/>
      <c r="OE38" s="2021"/>
      <c r="OF38" s="2021"/>
      <c r="OG38" s="2021"/>
      <c r="OH38" s="2021"/>
      <c r="OI38" s="2021"/>
      <c r="OJ38" s="2021"/>
      <c r="OK38" s="2021"/>
      <c r="OL38" s="2021"/>
      <c r="OM38" s="2021"/>
      <c r="ON38" s="2021"/>
      <c r="OO38" s="2021"/>
      <c r="OP38" s="2021"/>
      <c r="OQ38" s="2021"/>
      <c r="OR38" s="2021"/>
      <c r="OS38" s="2021"/>
      <c r="OT38" s="2021"/>
      <c r="OU38" s="2021"/>
      <c r="OV38" s="2021"/>
      <c r="OW38" s="2021"/>
      <c r="OX38" s="2021"/>
      <c r="OY38" s="2021"/>
      <c r="OZ38" s="2021"/>
      <c r="PA38" s="2021"/>
      <c r="PB38" s="2021"/>
      <c r="PC38" s="2021"/>
      <c r="PD38" s="2021"/>
      <c r="PE38" s="2021"/>
      <c r="PF38" s="2021"/>
      <c r="PG38" s="2021"/>
      <c r="PH38" s="2021"/>
      <c r="PI38" s="2021"/>
      <c r="PJ38" s="2021"/>
      <c r="PK38" s="2021"/>
      <c r="PL38" s="2021"/>
      <c r="PM38" s="2021"/>
      <c r="PN38" s="2021"/>
      <c r="PO38" s="2021"/>
      <c r="PP38" s="2021"/>
      <c r="PQ38" s="2021"/>
      <c r="PR38" s="2021"/>
      <c r="PS38" s="2021"/>
      <c r="PT38" s="2021"/>
      <c r="PU38" s="2021"/>
      <c r="PV38" s="2021"/>
      <c r="PW38" s="2021"/>
      <c r="PX38" s="2021"/>
      <c r="PY38" s="2021"/>
      <c r="PZ38" s="2021"/>
      <c r="QA38" s="2021"/>
      <c r="QB38" s="2021"/>
      <c r="QC38" s="2021"/>
      <c r="QD38" s="2021"/>
      <c r="QE38" s="2021"/>
      <c r="QF38" s="2021"/>
      <c r="QG38" s="2021"/>
      <c r="QH38" s="2021"/>
      <c r="QI38" s="2021"/>
      <c r="QJ38" s="2021"/>
      <c r="QK38" s="2021"/>
      <c r="QL38" s="2021"/>
      <c r="QM38" s="2021"/>
      <c r="QN38" s="2021"/>
      <c r="QO38" s="2021"/>
      <c r="QP38" s="2021"/>
      <c r="QQ38" s="2021"/>
      <c r="QR38" s="2021"/>
      <c r="QS38" s="2021"/>
      <c r="QT38" s="2021"/>
      <c r="QU38" s="2021"/>
      <c r="QV38" s="2021"/>
      <c r="QW38" s="2021"/>
      <c r="QX38" s="2021"/>
      <c r="QY38" s="2021"/>
      <c r="QZ38" s="2021"/>
      <c r="RA38" s="2021"/>
      <c r="RB38" s="2021"/>
      <c r="RC38" s="2021"/>
      <c r="RD38" s="2021"/>
      <c r="RE38" s="2021"/>
      <c r="RF38" s="2021"/>
      <c r="RG38" s="2021"/>
      <c r="RH38" s="2021"/>
      <c r="RI38" s="2021"/>
      <c r="RJ38" s="2021"/>
      <c r="RK38" s="2021"/>
      <c r="RL38" s="2021"/>
      <c r="RM38" s="2021"/>
      <c r="RN38" s="2021"/>
      <c r="RO38" s="2021"/>
      <c r="RP38" s="2021"/>
      <c r="RQ38" s="2021"/>
      <c r="RR38" s="2021"/>
      <c r="RS38" s="2021"/>
      <c r="RT38" s="2021"/>
      <c r="RU38" s="2021"/>
      <c r="RV38" s="2021"/>
      <c r="RW38" s="2021"/>
      <c r="RX38" s="2021"/>
      <c r="RY38" s="2021"/>
      <c r="RZ38" s="2021"/>
      <c r="SA38" s="2021"/>
      <c r="SB38" s="2021"/>
      <c r="SC38" s="2021"/>
      <c r="SD38" s="2021"/>
      <c r="SE38" s="2021"/>
      <c r="SF38" s="2021"/>
      <c r="SG38" s="2021"/>
      <c r="SH38" s="2021"/>
      <c r="SI38" s="2021"/>
      <c r="SJ38" s="2021"/>
      <c r="SK38" s="2021"/>
      <c r="SL38" s="2021"/>
      <c r="SM38" s="2021"/>
      <c r="SN38" s="2021"/>
      <c r="SO38" s="2021"/>
      <c r="SP38" s="2021"/>
      <c r="SQ38" s="2021"/>
      <c r="SR38" s="2021"/>
      <c r="SS38" s="2021"/>
      <c r="ST38" s="2021"/>
      <c r="SU38" s="2021"/>
      <c r="SV38" s="2021"/>
      <c r="SW38" s="2021"/>
      <c r="SX38" s="2021"/>
      <c r="SY38" s="2021"/>
      <c r="SZ38" s="2021"/>
      <c r="TA38" s="2021"/>
      <c r="TB38" s="2021"/>
      <c r="TC38" s="2021"/>
      <c r="TD38" s="2021"/>
      <c r="TE38" s="2021"/>
      <c r="TF38" s="2021"/>
      <c r="TG38" s="2021"/>
      <c r="TH38" s="2021"/>
      <c r="TI38" s="2021"/>
      <c r="TJ38" s="2021"/>
      <c r="TK38" s="2021"/>
      <c r="TL38" s="2021"/>
      <c r="TM38" s="2021"/>
      <c r="TN38" s="2021"/>
      <c r="TO38" s="2021"/>
      <c r="TP38" s="2021"/>
      <c r="TQ38" s="2021"/>
      <c r="TR38" s="2021"/>
      <c r="TS38" s="2021"/>
      <c r="TT38" s="2021"/>
      <c r="TU38" s="2021"/>
      <c r="TV38" s="2021"/>
      <c r="TW38" s="2021"/>
      <c r="TX38" s="2021"/>
      <c r="TY38" s="2021"/>
      <c r="TZ38" s="2021"/>
      <c r="UA38" s="2021"/>
      <c r="UB38" s="2021"/>
      <c r="UC38" s="2021"/>
      <c r="UD38" s="2021"/>
      <c r="UE38" s="2021"/>
      <c r="UF38" s="2021"/>
      <c r="UG38" s="2021"/>
      <c r="UH38" s="2021"/>
      <c r="UI38" s="2021"/>
      <c r="UJ38" s="2021"/>
      <c r="UK38" s="2021"/>
      <c r="UL38" s="2021"/>
      <c r="UM38" s="2021"/>
      <c r="UN38" s="2021"/>
      <c r="UO38" s="2021"/>
      <c r="UP38" s="2021"/>
      <c r="UQ38" s="2021"/>
      <c r="UR38" s="2021"/>
      <c r="US38" s="2021"/>
      <c r="UT38" s="2021"/>
      <c r="UU38" s="2021"/>
      <c r="UV38" s="2021"/>
      <c r="UW38" s="2021"/>
      <c r="UX38" s="2021"/>
      <c r="UY38" s="2021"/>
      <c r="UZ38" s="2021"/>
      <c r="VA38" s="2021"/>
      <c r="VB38" s="2021"/>
      <c r="VC38" s="2021"/>
      <c r="VD38" s="2021"/>
      <c r="VE38" s="2021"/>
      <c r="VF38" s="2021"/>
      <c r="VG38" s="2021"/>
      <c r="VH38" s="2021"/>
      <c r="VI38" s="2021"/>
      <c r="VJ38" s="2021"/>
      <c r="VK38" s="2021"/>
      <c r="VL38" s="2021"/>
      <c r="VM38" s="2021"/>
      <c r="VN38" s="2021"/>
      <c r="VO38" s="2021"/>
      <c r="VP38" s="2021"/>
      <c r="VQ38" s="2021"/>
      <c r="VR38" s="2021"/>
      <c r="VS38" s="2021"/>
      <c r="VT38" s="2021"/>
      <c r="VU38" s="2021"/>
      <c r="VV38" s="2021"/>
      <c r="VW38" s="2021"/>
      <c r="VX38" s="2021"/>
      <c r="VY38" s="2021"/>
      <c r="VZ38" s="2021"/>
      <c r="WA38" s="2021"/>
      <c r="WB38" s="2021"/>
      <c r="WC38" s="2021"/>
      <c r="WD38" s="2021"/>
      <c r="WE38" s="2021"/>
      <c r="WF38" s="2021"/>
      <c r="WG38" s="2021"/>
      <c r="WH38" s="2021"/>
      <c r="WI38" s="2021"/>
      <c r="WJ38" s="2021"/>
      <c r="WK38" s="2021"/>
      <c r="WL38" s="2021"/>
      <c r="WM38" s="2021"/>
      <c r="WN38" s="2021"/>
      <c r="WO38" s="2021"/>
      <c r="WP38" s="2021"/>
      <c r="WQ38" s="2021"/>
      <c r="WR38" s="2021"/>
      <c r="WS38" s="2021"/>
      <c r="WT38" s="2021"/>
      <c r="WU38" s="2021"/>
      <c r="WV38" s="2021"/>
      <c r="WW38" s="2021"/>
      <c r="WX38" s="2021"/>
      <c r="WY38" s="2021"/>
      <c r="WZ38" s="2021"/>
      <c r="XA38" s="2021"/>
      <c r="XB38" s="2021"/>
      <c r="XC38" s="2021"/>
      <c r="XD38" s="2021"/>
      <c r="XE38" s="2021"/>
      <c r="XF38" s="2021"/>
      <c r="XG38" s="2021"/>
      <c r="XH38" s="2021"/>
      <c r="XI38" s="2021"/>
      <c r="XJ38" s="2021"/>
      <c r="XK38" s="2021"/>
      <c r="XL38" s="2021"/>
      <c r="XM38" s="2021"/>
      <c r="XN38" s="2021"/>
      <c r="XO38" s="2021"/>
      <c r="XP38" s="2021"/>
      <c r="XQ38" s="2021"/>
      <c r="XR38" s="2021"/>
      <c r="XS38" s="2021"/>
      <c r="XT38" s="2021"/>
      <c r="XU38" s="2021"/>
      <c r="XV38" s="2021"/>
      <c r="XW38" s="2021"/>
      <c r="XX38" s="2021"/>
      <c r="XY38" s="2021"/>
      <c r="XZ38" s="2021"/>
      <c r="YA38" s="2021"/>
      <c r="YB38" s="2021"/>
      <c r="YC38" s="2021"/>
      <c r="YD38" s="2021"/>
      <c r="YE38" s="2021"/>
      <c r="YF38" s="2021"/>
      <c r="YG38" s="2021"/>
      <c r="YH38" s="2021"/>
      <c r="YI38" s="2021"/>
      <c r="YJ38" s="2021"/>
      <c r="YK38" s="2021"/>
      <c r="YL38" s="2021"/>
      <c r="YM38" s="2021"/>
      <c r="YN38" s="2021"/>
      <c r="YO38" s="2021"/>
      <c r="YP38" s="2021"/>
      <c r="YQ38" s="2021"/>
      <c r="YR38" s="2021"/>
      <c r="YS38" s="2021"/>
      <c r="YT38" s="2021"/>
      <c r="YU38" s="2021"/>
      <c r="YV38" s="2021"/>
      <c r="YW38" s="2021"/>
      <c r="YX38" s="2021"/>
      <c r="YY38" s="2021"/>
      <c r="YZ38" s="2021"/>
      <c r="ZA38" s="2021"/>
      <c r="ZB38" s="2021"/>
      <c r="ZC38" s="2021"/>
      <c r="ZD38" s="2021"/>
      <c r="ZE38" s="2021"/>
      <c r="ZF38" s="2021"/>
      <c r="ZG38" s="2021"/>
      <c r="ZH38" s="2021"/>
      <c r="ZI38" s="2021"/>
      <c r="ZJ38" s="2021"/>
      <c r="ZK38" s="2021"/>
      <c r="ZL38" s="2021"/>
      <c r="ZM38" s="2021"/>
      <c r="ZN38" s="2021"/>
      <c r="ZO38" s="2021"/>
      <c r="ZP38" s="2021"/>
      <c r="ZQ38" s="2021"/>
      <c r="ZR38" s="2021"/>
      <c r="ZS38" s="2021"/>
      <c r="ZT38" s="2021"/>
      <c r="ZU38" s="2021"/>
      <c r="ZV38" s="2021"/>
      <c r="ZW38" s="2021"/>
      <c r="ZX38" s="2021"/>
      <c r="ZY38" s="2021"/>
      <c r="ZZ38" s="2021"/>
      <c r="AAA38" s="2021"/>
      <c r="AAB38" s="2021"/>
      <c r="AAC38" s="2021"/>
      <c r="AAD38" s="2021"/>
      <c r="AAE38" s="2021"/>
      <c r="AAF38" s="2021"/>
      <c r="AAG38" s="2021"/>
      <c r="AAH38" s="2021"/>
      <c r="AAI38" s="2021"/>
      <c r="AAJ38" s="2021"/>
      <c r="AAK38" s="2021"/>
      <c r="AAL38" s="2021"/>
      <c r="AAM38" s="2021"/>
      <c r="AAN38" s="2021"/>
      <c r="AAO38" s="2021"/>
      <c r="AAP38" s="2021"/>
      <c r="AAQ38" s="2021"/>
      <c r="AAR38" s="2021"/>
      <c r="AAS38" s="2021"/>
      <c r="AAT38" s="2021"/>
      <c r="AAU38" s="2021"/>
      <c r="AAV38" s="2021"/>
      <c r="AAW38" s="2021"/>
      <c r="AAX38" s="2021"/>
      <c r="AAY38" s="2021"/>
      <c r="AAZ38" s="2021"/>
      <c r="ABA38" s="2021"/>
      <c r="ABB38" s="2021"/>
      <c r="ABC38" s="2021"/>
      <c r="ABD38" s="2021"/>
      <c r="ABE38" s="2021"/>
      <c r="ABF38" s="2021"/>
      <c r="ABG38" s="2021"/>
      <c r="ABH38" s="2021"/>
      <c r="ABI38" s="2021"/>
      <c r="ABJ38" s="2021"/>
      <c r="ABK38" s="2021"/>
      <c r="ABL38" s="2021"/>
      <c r="ABM38" s="2021"/>
      <c r="ABN38" s="2021"/>
      <c r="ABO38" s="2021"/>
      <c r="ABP38" s="2021"/>
      <c r="ABQ38" s="2021"/>
      <c r="ABR38" s="2021"/>
      <c r="ABS38" s="2021"/>
      <c r="ABT38" s="2021"/>
      <c r="ABU38" s="2021"/>
      <c r="ABV38" s="2021"/>
      <c r="ABW38" s="2021"/>
      <c r="ABX38" s="2021"/>
      <c r="ABY38" s="2021"/>
      <c r="ABZ38" s="2021"/>
      <c r="ACA38" s="2021"/>
      <c r="ACB38" s="2021"/>
      <c r="ACC38" s="2021"/>
      <c r="ACD38" s="2021"/>
      <c r="ACE38" s="2021"/>
      <c r="ACF38" s="2021"/>
      <c r="ACG38" s="2021"/>
      <c r="ACH38" s="2021"/>
      <c r="ACI38" s="2021"/>
      <c r="ACJ38" s="2021"/>
      <c r="ACK38" s="2021"/>
      <c r="ACL38" s="2021"/>
      <c r="ACM38" s="2021"/>
      <c r="ACN38" s="2021"/>
      <c r="ACO38" s="2021"/>
      <c r="ACP38" s="2021"/>
      <c r="ACQ38" s="2021"/>
      <c r="ACR38" s="2021"/>
      <c r="ACS38" s="2021"/>
      <c r="ACT38" s="2021"/>
      <c r="ACU38" s="2021"/>
      <c r="ACV38" s="2021"/>
      <c r="ACW38" s="2021"/>
      <c r="ACX38" s="2021"/>
      <c r="ACY38" s="2021"/>
      <c r="ACZ38" s="2021"/>
      <c r="ADA38" s="2021"/>
      <c r="ADB38" s="2021"/>
      <c r="ADC38" s="2021"/>
      <c r="ADD38" s="2021"/>
      <c r="ADE38" s="2021"/>
      <c r="ADF38" s="2021"/>
      <c r="ADG38" s="2021"/>
      <c r="ADH38" s="2021"/>
      <c r="ADI38" s="2021"/>
      <c r="ADJ38" s="2021"/>
      <c r="ADK38" s="2021"/>
      <c r="ADL38" s="2021"/>
      <c r="ADM38" s="2021"/>
      <c r="ADN38" s="2021"/>
      <c r="ADO38" s="2021"/>
      <c r="ADP38" s="2021"/>
      <c r="ADQ38" s="2021"/>
      <c r="ADR38" s="2021"/>
      <c r="ADS38" s="2021"/>
      <c r="ADT38" s="2021"/>
      <c r="ADU38" s="2021"/>
      <c r="ADV38" s="2021"/>
      <c r="ADW38" s="2021"/>
      <c r="ADX38" s="2021"/>
      <c r="ADY38" s="2021"/>
      <c r="ADZ38" s="2021"/>
      <c r="AEA38" s="2021"/>
      <c r="AEB38" s="2021"/>
      <c r="AEC38" s="2021"/>
      <c r="AED38" s="2021"/>
      <c r="AEE38" s="2021"/>
      <c r="AEF38" s="2021"/>
      <c r="AEG38" s="2021"/>
      <c r="AEH38" s="2021"/>
      <c r="AEI38" s="2021"/>
      <c r="AEJ38" s="2021"/>
      <c r="AEK38" s="2021"/>
      <c r="AEL38" s="2021"/>
      <c r="AEM38" s="2021"/>
      <c r="AEN38" s="2021"/>
      <c r="AEO38" s="2021"/>
      <c r="AEP38" s="2021"/>
      <c r="AEQ38" s="2021"/>
      <c r="AER38" s="2021"/>
      <c r="AES38" s="2021"/>
      <c r="AET38" s="2021"/>
      <c r="AEU38" s="2021"/>
      <c r="AEV38" s="2021"/>
      <c r="AEW38" s="2021"/>
      <c r="AEX38" s="2021"/>
      <c r="AEY38" s="2021"/>
      <c r="AEZ38" s="2021"/>
      <c r="AFA38" s="2021"/>
      <c r="AFB38" s="2021"/>
      <c r="AFC38" s="2021"/>
      <c r="AFD38" s="2021"/>
      <c r="AFE38" s="2021"/>
      <c r="AFF38" s="2021"/>
      <c r="AFG38" s="2021"/>
      <c r="AFH38" s="2021"/>
      <c r="AFI38" s="2021"/>
      <c r="AFJ38" s="2021"/>
      <c r="AFK38" s="2021"/>
      <c r="AFL38" s="2021"/>
      <c r="AFM38" s="2021"/>
      <c r="AFN38" s="2021"/>
      <c r="AFO38" s="2021"/>
      <c r="AFP38" s="2021"/>
      <c r="AFQ38" s="2021"/>
      <c r="AFR38" s="2021"/>
      <c r="AFS38" s="2021"/>
      <c r="AFT38" s="2021"/>
      <c r="AFU38" s="2021"/>
      <c r="AFV38" s="2021"/>
      <c r="AFW38" s="2021"/>
      <c r="AFX38" s="2021"/>
      <c r="AFY38" s="2021"/>
      <c r="AFZ38" s="2021"/>
      <c r="AGA38" s="2021"/>
      <c r="AGB38" s="2021"/>
      <c r="AGC38" s="2021"/>
      <c r="AGD38" s="2021"/>
      <c r="AGE38" s="2021"/>
      <c r="AGF38" s="2021"/>
      <c r="AGG38" s="2021"/>
      <c r="AGH38" s="2021"/>
      <c r="AGI38" s="2021"/>
      <c r="AGJ38" s="2021"/>
      <c r="AGK38" s="2021"/>
      <c r="AGL38" s="2021"/>
      <c r="AGM38" s="2021"/>
      <c r="AGN38" s="2021"/>
      <c r="AGO38" s="2021"/>
      <c r="AGP38" s="2021"/>
      <c r="AGQ38" s="2021"/>
      <c r="AGR38" s="2021"/>
      <c r="AGS38" s="2021"/>
      <c r="AGT38" s="2021"/>
      <c r="AGU38" s="2021"/>
      <c r="AGV38" s="2021"/>
      <c r="AGW38" s="2021"/>
      <c r="AGX38" s="2021"/>
      <c r="AGY38" s="2021"/>
      <c r="AGZ38" s="2021"/>
      <c r="AHA38" s="2021"/>
      <c r="AHB38" s="2021"/>
      <c r="AHC38" s="2021"/>
      <c r="AHD38" s="2021"/>
      <c r="AHE38" s="2021"/>
      <c r="AHF38" s="2021"/>
      <c r="AHG38" s="2021"/>
      <c r="AHH38" s="2021"/>
      <c r="AHI38" s="2021"/>
      <c r="AHJ38" s="2021"/>
      <c r="AHK38" s="2021"/>
      <c r="AHL38" s="2021"/>
      <c r="AHM38" s="2021"/>
      <c r="AHN38" s="2021"/>
      <c r="AHO38" s="2021"/>
      <c r="AHP38" s="2021"/>
      <c r="AHQ38" s="2021"/>
      <c r="AHR38" s="2021"/>
      <c r="AHS38" s="2021"/>
      <c r="AHT38" s="2021"/>
      <c r="AHU38" s="2021"/>
      <c r="AHV38" s="2021"/>
      <c r="AHW38" s="2021"/>
      <c r="AHX38" s="2021"/>
      <c r="AHY38" s="2021"/>
      <c r="AHZ38" s="2021"/>
      <c r="AIA38" s="2021"/>
      <c r="AIB38" s="2021"/>
      <c r="AIC38" s="2021"/>
      <c r="AID38" s="2021"/>
      <c r="AIE38" s="2021"/>
      <c r="AIF38" s="2021"/>
      <c r="AIG38" s="2021"/>
      <c r="AIH38" s="2021"/>
      <c r="AII38" s="2021"/>
      <c r="AIJ38" s="2021"/>
      <c r="AIK38" s="2021"/>
      <c r="AIL38" s="2021"/>
      <c r="AIM38" s="2021"/>
      <c r="AIN38" s="2021"/>
      <c r="AIO38" s="2021"/>
      <c r="AIP38" s="2021"/>
      <c r="AIQ38" s="2021"/>
      <c r="AIR38" s="2021"/>
      <c r="AIS38" s="2021"/>
      <c r="AIT38" s="2021"/>
      <c r="AIU38" s="2021"/>
      <c r="AIV38" s="2021"/>
      <c r="AIW38" s="2021"/>
      <c r="AIX38" s="2021"/>
      <c r="AIY38" s="2021"/>
      <c r="AIZ38" s="2021"/>
      <c r="AJA38" s="2021"/>
      <c r="AJB38" s="2021"/>
      <c r="AJC38" s="2021"/>
      <c r="AJD38" s="2021"/>
      <c r="AJE38" s="2021"/>
      <c r="AJF38" s="2021"/>
      <c r="AJG38" s="2021"/>
      <c r="AJH38" s="2021"/>
      <c r="AJI38" s="2021"/>
      <c r="AJJ38" s="2021"/>
      <c r="AJK38" s="2021"/>
      <c r="AJL38" s="2021"/>
      <c r="AJM38" s="2021"/>
      <c r="AJN38" s="2021"/>
      <c r="AJO38" s="2021"/>
      <c r="AJP38" s="2021"/>
      <c r="AJQ38" s="2021"/>
      <c r="AJR38" s="2021"/>
      <c r="AJS38" s="2021"/>
      <c r="AJT38" s="2021"/>
      <c r="AJU38" s="2021"/>
      <c r="AJV38" s="2021"/>
      <c r="AJW38" s="2021"/>
      <c r="AJX38" s="2021"/>
      <c r="AJY38" s="2021"/>
      <c r="AJZ38" s="2021"/>
      <c r="AKA38" s="2021"/>
      <c r="AKB38" s="2021"/>
      <c r="AKC38" s="2021"/>
      <c r="AKD38" s="2021"/>
      <c r="AKE38" s="2021"/>
      <c r="AKF38" s="2021"/>
      <c r="AKG38" s="2021"/>
      <c r="AKH38" s="2021"/>
      <c r="AKI38" s="2021"/>
      <c r="AKJ38" s="2021"/>
      <c r="AKK38" s="2021"/>
      <c r="AKL38" s="2021"/>
      <c r="AKM38" s="2021"/>
      <c r="AKN38" s="2021"/>
      <c r="AKO38" s="2021"/>
      <c r="AKP38" s="2021"/>
      <c r="AKQ38" s="2021"/>
      <c r="AKR38" s="2021"/>
      <c r="AKS38" s="2021"/>
      <c r="AKT38" s="2021"/>
      <c r="AKU38" s="2021"/>
      <c r="AKV38" s="2021"/>
      <c r="AKW38" s="2021"/>
      <c r="AKX38" s="2021"/>
      <c r="AKY38" s="2021"/>
      <c r="AKZ38" s="2021"/>
      <c r="ALA38" s="2021"/>
      <c r="ALB38" s="2021"/>
      <c r="ALC38" s="2021"/>
      <c r="ALD38" s="2021"/>
      <c r="ALE38" s="2021"/>
      <c r="ALF38" s="2021"/>
      <c r="ALG38" s="2021"/>
      <c r="ALH38" s="2021"/>
      <c r="ALI38" s="2021"/>
      <c r="ALJ38" s="2021"/>
      <c r="ALK38" s="2021"/>
      <c r="ALL38" s="2021"/>
      <c r="ALM38" s="2021"/>
      <c r="ALN38" s="2021"/>
      <c r="ALO38" s="2021"/>
      <c r="ALP38" s="2021"/>
      <c r="ALQ38" s="2021"/>
      <c r="ALR38" s="2021"/>
      <c r="ALS38" s="2021"/>
      <c r="ALT38" s="2021"/>
      <c r="ALU38" s="2021"/>
      <c r="ALV38" s="2021"/>
      <c r="ALW38" s="2021"/>
      <c r="ALX38" s="2021"/>
      <c r="ALY38" s="2021"/>
      <c r="ALZ38" s="2021"/>
      <c r="AMA38" s="2021"/>
      <c r="AMB38" s="2021"/>
      <c r="AMC38" s="2021"/>
      <c r="AMD38" s="2021"/>
      <c r="AME38" s="2021"/>
      <c r="AMF38" s="2021"/>
      <c r="AMG38" s="2021"/>
      <c r="AMH38" s="2021"/>
      <c r="AMI38" s="2021"/>
      <c r="AMJ38" s="2021"/>
      <c r="AMK38" s="2021"/>
      <c r="AML38" s="2021"/>
      <c r="AMM38" s="2021"/>
      <c r="AMN38" s="2021"/>
      <c r="AMO38" s="2021"/>
      <c r="AMP38" s="2021"/>
      <c r="AMQ38" s="2021"/>
      <c r="AMR38" s="2021"/>
      <c r="AMS38" s="2021"/>
      <c r="AMT38" s="2021"/>
      <c r="AMU38" s="2021"/>
      <c r="AMV38" s="2021"/>
      <c r="AMW38" s="2021"/>
      <c r="AMX38" s="2021"/>
      <c r="AMY38" s="2021"/>
      <c r="AMZ38" s="2021"/>
      <c r="ANA38" s="2021"/>
      <c r="ANB38" s="2021"/>
      <c r="ANC38" s="2021"/>
      <c r="AND38" s="2021"/>
      <c r="ANE38" s="2021"/>
      <c r="ANF38" s="2021"/>
      <c r="ANG38" s="2021"/>
      <c r="ANH38" s="2021"/>
      <c r="ANI38" s="2021"/>
      <c r="ANJ38" s="2021"/>
      <c r="ANK38" s="2021"/>
      <c r="ANL38" s="2021"/>
      <c r="ANM38" s="2021"/>
      <c r="ANN38" s="2021"/>
      <c r="ANO38" s="2021"/>
      <c r="ANP38" s="2021"/>
      <c r="ANQ38" s="2021"/>
      <c r="ANR38" s="2021"/>
      <c r="ANS38" s="2021"/>
      <c r="ANT38" s="2021"/>
      <c r="ANU38" s="2021"/>
      <c r="ANV38" s="2021"/>
      <c r="ANW38" s="2021"/>
      <c r="ANX38" s="2021"/>
      <c r="ANY38" s="2021"/>
      <c r="ANZ38" s="2021"/>
      <c r="AOA38" s="2021"/>
      <c r="AOB38" s="2021"/>
      <c r="AOC38" s="2021"/>
      <c r="AOD38" s="2021"/>
      <c r="AOE38" s="2021"/>
      <c r="AOF38" s="2021"/>
      <c r="AOG38" s="2021"/>
      <c r="AOH38" s="2021"/>
      <c r="AOI38" s="2021"/>
      <c r="AOJ38" s="2021"/>
      <c r="AOK38" s="2021"/>
      <c r="AOL38" s="2021"/>
      <c r="AOM38" s="2021"/>
      <c r="AON38" s="2021"/>
      <c r="AOO38" s="2021"/>
      <c r="AOP38" s="2021"/>
      <c r="AOQ38" s="2021"/>
      <c r="AOR38" s="2021"/>
      <c r="AOS38" s="2021"/>
      <c r="AOT38" s="2021"/>
      <c r="AOU38" s="2021"/>
      <c r="AOV38" s="2021"/>
      <c r="AOW38" s="2021"/>
      <c r="AOX38" s="2021"/>
      <c r="AOY38" s="2021"/>
      <c r="AOZ38" s="2021"/>
      <c r="APA38" s="2021"/>
      <c r="APB38" s="2021"/>
      <c r="APC38" s="2021"/>
      <c r="APD38" s="2021"/>
      <c r="APE38" s="2021"/>
      <c r="APF38" s="2021"/>
      <c r="APG38" s="2021"/>
      <c r="APH38" s="2021"/>
      <c r="API38" s="2021"/>
      <c r="APJ38" s="2021"/>
      <c r="APK38" s="2021"/>
      <c r="APL38" s="2021"/>
      <c r="APM38" s="2021"/>
      <c r="APN38" s="2021"/>
      <c r="APO38" s="2021"/>
      <c r="APP38" s="2021"/>
      <c r="APQ38" s="2021"/>
      <c r="APR38" s="2021"/>
      <c r="APS38" s="2021"/>
      <c r="APT38" s="2021"/>
      <c r="APU38" s="2021"/>
      <c r="APV38" s="2021"/>
      <c r="APW38" s="2021"/>
      <c r="APX38" s="2021"/>
      <c r="APY38" s="2021"/>
      <c r="APZ38" s="2021"/>
      <c r="AQA38" s="2021"/>
      <c r="AQB38" s="2021"/>
      <c r="AQC38" s="2021"/>
      <c r="AQD38" s="2021"/>
      <c r="AQE38" s="2021"/>
      <c r="AQF38" s="2021"/>
      <c r="AQG38" s="2021"/>
      <c r="AQH38" s="2021"/>
      <c r="AQI38" s="2021"/>
      <c r="AQJ38" s="2021"/>
      <c r="AQK38" s="2021"/>
      <c r="AQL38" s="2021"/>
      <c r="AQM38" s="2021"/>
      <c r="AQN38" s="2021"/>
      <c r="AQO38" s="2021"/>
      <c r="AQP38" s="2021"/>
      <c r="AQQ38" s="2021"/>
      <c r="AQR38" s="2021"/>
      <c r="AQS38" s="2021"/>
      <c r="AQT38" s="2021"/>
      <c r="AQU38" s="2021"/>
      <c r="AQV38" s="2021"/>
      <c r="AQW38" s="2021"/>
      <c r="AQX38" s="2021"/>
      <c r="AQY38" s="2021"/>
      <c r="AQZ38" s="2021"/>
      <c r="ARA38" s="2021"/>
      <c r="ARB38" s="2021"/>
      <c r="ARC38" s="2021"/>
      <c r="ARD38" s="2021"/>
      <c r="ARE38" s="2021"/>
      <c r="ARF38" s="2021"/>
      <c r="ARG38" s="2021"/>
      <c r="ARH38" s="2021"/>
      <c r="ARI38" s="2021"/>
      <c r="ARJ38" s="2021"/>
      <c r="ARK38" s="2021"/>
      <c r="ARL38" s="2021"/>
      <c r="ARM38" s="2021"/>
      <c r="ARN38" s="2021"/>
      <c r="ARO38" s="2021"/>
      <c r="ARP38" s="2021"/>
      <c r="ARQ38" s="2021"/>
      <c r="ARR38" s="2021"/>
      <c r="ARS38" s="2021"/>
      <c r="ART38" s="2021"/>
      <c r="ARU38" s="2021"/>
      <c r="ARV38" s="2021"/>
      <c r="ARW38" s="2021"/>
      <c r="ARX38" s="2021"/>
      <c r="ARY38" s="2021"/>
      <c r="ARZ38" s="2021"/>
      <c r="ASA38" s="2021"/>
      <c r="ASB38" s="2021"/>
      <c r="ASC38" s="2021"/>
      <c r="ASD38" s="2021"/>
      <c r="ASE38" s="2021"/>
      <c r="ASF38" s="2021"/>
      <c r="ASG38" s="2021"/>
      <c r="ASH38" s="2021"/>
      <c r="ASI38" s="2021"/>
      <c r="ASJ38" s="2021"/>
      <c r="ASK38" s="2021"/>
      <c r="ASL38" s="2021"/>
      <c r="ASM38" s="2021"/>
      <c r="ASN38" s="2021"/>
      <c r="ASO38" s="2021"/>
      <c r="ASP38" s="2021"/>
      <c r="ASQ38" s="2021"/>
      <c r="ASR38" s="2021"/>
      <c r="ASS38" s="2021"/>
      <c r="AST38" s="2021"/>
      <c r="ASU38" s="2021"/>
      <c r="ASV38" s="2021"/>
      <c r="ASW38" s="2021"/>
      <c r="ASX38" s="2021"/>
      <c r="ASY38" s="2021"/>
      <c r="ASZ38" s="2021"/>
      <c r="ATA38" s="2021"/>
      <c r="ATB38" s="2021"/>
      <c r="ATC38" s="2021"/>
      <c r="ATD38" s="2021"/>
      <c r="ATE38" s="2021"/>
      <c r="ATF38" s="2021"/>
      <c r="ATG38" s="2021"/>
      <c r="ATH38" s="2021"/>
      <c r="ATI38" s="2021"/>
      <c r="ATJ38" s="2021"/>
      <c r="ATK38" s="2021"/>
      <c r="ATL38" s="2021"/>
      <c r="ATM38" s="2021"/>
      <c r="ATN38" s="2021"/>
      <c r="ATO38" s="2021"/>
      <c r="ATP38" s="2021"/>
      <c r="ATQ38" s="2021"/>
      <c r="ATR38" s="2021"/>
      <c r="ATS38" s="2021"/>
      <c r="ATT38" s="2021"/>
      <c r="ATU38" s="2021"/>
      <c r="ATV38" s="2021"/>
      <c r="ATW38" s="2021"/>
      <c r="ATX38" s="2021"/>
      <c r="ATY38" s="2021"/>
      <c r="ATZ38" s="2021"/>
      <c r="AUA38" s="2021"/>
      <c r="AUB38" s="2021"/>
      <c r="AUC38" s="2021"/>
      <c r="AUD38" s="2021"/>
      <c r="AUE38" s="2021"/>
      <c r="AUF38" s="2021"/>
      <c r="AUG38" s="2021"/>
      <c r="AUH38" s="2021"/>
      <c r="AUI38" s="2021"/>
      <c r="AUJ38" s="2021"/>
      <c r="AUK38" s="2021"/>
      <c r="AUL38" s="2021"/>
      <c r="AUM38" s="2021"/>
      <c r="AUN38" s="2021"/>
      <c r="AUO38" s="2021"/>
      <c r="AUP38" s="2021"/>
      <c r="AUQ38" s="2021"/>
      <c r="AUR38" s="2021"/>
      <c r="AUS38" s="2021"/>
      <c r="AUT38" s="2021"/>
      <c r="AUU38" s="2021"/>
      <c r="AUV38" s="2021"/>
      <c r="AUW38" s="2021"/>
      <c r="AUX38" s="2021"/>
      <c r="AUY38" s="2021"/>
      <c r="AUZ38" s="2021"/>
      <c r="AVA38" s="2021"/>
      <c r="AVB38" s="2021"/>
      <c r="AVC38" s="2021"/>
      <c r="AVD38" s="2021"/>
      <c r="AVE38" s="2021"/>
      <c r="AVF38" s="2021"/>
      <c r="AVG38" s="2021"/>
      <c r="AVH38" s="2021"/>
      <c r="AVI38" s="2021"/>
      <c r="AVJ38" s="2021"/>
      <c r="AVK38" s="2021"/>
      <c r="AVL38" s="2021"/>
      <c r="AVM38" s="2021"/>
      <c r="AVN38" s="2021"/>
      <c r="AVO38" s="2021"/>
      <c r="AVP38" s="2021"/>
      <c r="AVQ38" s="2021"/>
      <c r="AVR38" s="2021"/>
      <c r="AVS38" s="2021"/>
      <c r="AVT38" s="2021"/>
      <c r="AVU38" s="2021"/>
      <c r="AVV38" s="2021"/>
      <c r="AVW38" s="2021"/>
      <c r="AVX38" s="2021"/>
      <c r="AVY38" s="2021"/>
      <c r="AVZ38" s="2021"/>
      <c r="AWA38" s="2021"/>
      <c r="AWB38" s="2021"/>
      <c r="AWC38" s="2021"/>
      <c r="AWD38" s="2021"/>
      <c r="AWE38" s="2021"/>
      <c r="AWF38" s="2021"/>
      <c r="AWG38" s="2021"/>
      <c r="AWH38" s="2021"/>
      <c r="AWI38" s="2021"/>
      <c r="AWJ38" s="2021"/>
      <c r="AWK38" s="2021"/>
      <c r="AWL38" s="2021"/>
      <c r="AWM38" s="2021"/>
      <c r="AWN38" s="2021"/>
      <c r="AWO38" s="2021"/>
      <c r="AWP38" s="2021"/>
      <c r="AWQ38" s="2021"/>
      <c r="AWR38" s="2021"/>
      <c r="AWS38" s="2021"/>
      <c r="AWT38" s="2021"/>
      <c r="AWU38" s="2021"/>
      <c r="AWV38" s="2021"/>
      <c r="AWW38" s="2021"/>
      <c r="AWX38" s="2021"/>
      <c r="AWY38" s="2021"/>
      <c r="AWZ38" s="2021"/>
      <c r="AXA38" s="2021"/>
      <c r="AXB38" s="2021"/>
      <c r="AXC38" s="2021"/>
      <c r="AXD38" s="2021"/>
      <c r="AXE38" s="2021"/>
      <c r="AXF38" s="2021"/>
      <c r="AXG38" s="2021"/>
      <c r="AXH38" s="2021"/>
      <c r="AXI38" s="2021"/>
      <c r="AXJ38" s="2021"/>
      <c r="AXK38" s="2021"/>
      <c r="AXL38" s="2021"/>
      <c r="AXM38" s="2021"/>
      <c r="AXN38" s="2021"/>
      <c r="AXO38" s="2021"/>
      <c r="AXP38" s="2021"/>
      <c r="AXQ38" s="2021"/>
      <c r="AXR38" s="2021"/>
      <c r="AXS38" s="2021"/>
      <c r="AXT38" s="2021"/>
      <c r="AXU38" s="2021"/>
      <c r="AXV38" s="2021"/>
      <c r="AXW38" s="2021"/>
      <c r="AXX38" s="2021"/>
      <c r="AXY38" s="2021"/>
      <c r="AXZ38" s="2021"/>
      <c r="AYA38" s="2021"/>
      <c r="AYB38" s="2021"/>
      <c r="AYC38" s="2021"/>
      <c r="AYD38" s="2021"/>
      <c r="AYE38" s="2021"/>
      <c r="AYF38" s="2021"/>
      <c r="AYG38" s="2021"/>
      <c r="AYH38" s="2021"/>
      <c r="AYI38" s="2021"/>
      <c r="AYJ38" s="2021"/>
      <c r="AYK38" s="2021"/>
      <c r="AYL38" s="2021"/>
      <c r="AYM38" s="2021"/>
      <c r="AYN38" s="2021"/>
      <c r="AYO38" s="2021"/>
      <c r="AYP38" s="2021"/>
      <c r="AYQ38" s="2021"/>
      <c r="AYR38" s="2021"/>
      <c r="AYS38" s="2021"/>
      <c r="AYT38" s="2021"/>
      <c r="AYU38" s="2021"/>
      <c r="AYV38" s="2021"/>
      <c r="AYW38" s="2021"/>
      <c r="AYX38" s="2021"/>
      <c r="AYY38" s="2021"/>
      <c r="AYZ38" s="2021"/>
      <c r="AZA38" s="2021"/>
      <c r="AZB38" s="2021"/>
      <c r="AZC38" s="2021"/>
      <c r="AZD38" s="2021"/>
      <c r="AZE38" s="2021"/>
      <c r="AZF38" s="2021"/>
      <c r="AZG38" s="2021"/>
      <c r="AZH38" s="2021"/>
      <c r="AZI38" s="2021"/>
      <c r="AZJ38" s="2021"/>
      <c r="AZK38" s="2021"/>
      <c r="AZL38" s="2021"/>
      <c r="AZM38" s="2021"/>
      <c r="AZN38" s="2021"/>
      <c r="AZO38" s="2021"/>
      <c r="AZP38" s="2021"/>
      <c r="AZQ38" s="2021"/>
      <c r="AZR38" s="2021"/>
      <c r="AZS38" s="2021"/>
      <c r="AZT38" s="2021"/>
      <c r="AZU38" s="2021"/>
      <c r="AZV38" s="2021"/>
      <c r="AZW38" s="2021"/>
      <c r="AZX38" s="2021"/>
      <c r="AZY38" s="2021"/>
      <c r="AZZ38" s="2021"/>
      <c r="BAA38" s="2021"/>
      <c r="BAB38" s="2021"/>
      <c r="BAC38" s="2021"/>
      <c r="BAD38" s="2021"/>
      <c r="BAE38" s="2021"/>
      <c r="BAF38" s="2021"/>
      <c r="BAG38" s="2021"/>
      <c r="BAH38" s="2021"/>
      <c r="BAI38" s="2021"/>
      <c r="BAJ38" s="2021"/>
      <c r="BAK38" s="2021"/>
      <c r="BAL38" s="2021"/>
      <c r="BAM38" s="2021"/>
      <c r="BAN38" s="2021"/>
      <c r="BAO38" s="2021"/>
      <c r="BAP38" s="2021"/>
      <c r="BAQ38" s="2021"/>
      <c r="BAR38" s="2021"/>
      <c r="BAS38" s="2021"/>
      <c r="BAT38" s="2021"/>
      <c r="BAU38" s="2021"/>
      <c r="BAV38" s="2021"/>
      <c r="BAW38" s="2021"/>
      <c r="BAX38" s="2021"/>
      <c r="BAY38" s="2021"/>
      <c r="BAZ38" s="2021"/>
      <c r="BBA38" s="2021"/>
      <c r="BBB38" s="2021"/>
      <c r="BBC38" s="2021"/>
      <c r="BBD38" s="2021"/>
      <c r="BBE38" s="2021"/>
      <c r="BBF38" s="2021"/>
      <c r="BBG38" s="2021"/>
      <c r="BBH38" s="2021"/>
      <c r="BBI38" s="2021"/>
      <c r="BBJ38" s="2021"/>
      <c r="BBK38" s="2021"/>
      <c r="BBL38" s="2021"/>
      <c r="BBM38" s="2021"/>
      <c r="BBN38" s="2021"/>
      <c r="BBO38" s="2021"/>
      <c r="BBP38" s="2021"/>
      <c r="BBQ38" s="2021"/>
      <c r="BBR38" s="2021"/>
      <c r="BBS38" s="2021"/>
      <c r="BBT38" s="2021"/>
      <c r="BBU38" s="2021"/>
      <c r="BBV38" s="2021"/>
      <c r="BBW38" s="2021"/>
      <c r="BBX38" s="2021"/>
      <c r="BBY38" s="2021"/>
      <c r="BBZ38" s="2021"/>
      <c r="BCA38" s="2021"/>
      <c r="BCB38" s="2021"/>
      <c r="BCC38" s="2021"/>
      <c r="BCD38" s="2021"/>
      <c r="BCE38" s="2021"/>
      <c r="BCF38" s="2021"/>
      <c r="BCG38" s="2021"/>
      <c r="BCH38" s="2021"/>
      <c r="BCI38" s="2021"/>
      <c r="BCJ38" s="2021"/>
      <c r="BCK38" s="2021"/>
      <c r="BCL38" s="2021"/>
      <c r="BCM38" s="2021"/>
      <c r="BCN38" s="2021"/>
      <c r="BCO38" s="2021"/>
      <c r="BCP38" s="2021"/>
      <c r="BCQ38" s="2021"/>
      <c r="BCR38" s="2021"/>
      <c r="BCS38" s="2021"/>
      <c r="BCT38" s="2021"/>
      <c r="BCU38" s="2021"/>
      <c r="BCV38" s="2021"/>
      <c r="BCW38" s="2021"/>
      <c r="BCX38" s="2021"/>
      <c r="BCY38" s="2021"/>
      <c r="BCZ38" s="2021"/>
      <c r="BDA38" s="2021"/>
      <c r="BDB38" s="2021"/>
      <c r="BDC38" s="2021"/>
      <c r="BDD38" s="2021"/>
      <c r="BDE38" s="2021"/>
      <c r="BDF38" s="2021"/>
      <c r="BDG38" s="2021"/>
      <c r="BDH38" s="2021"/>
      <c r="BDI38" s="2021"/>
      <c r="BDJ38" s="2021"/>
      <c r="BDK38" s="2021"/>
      <c r="BDL38" s="2021"/>
      <c r="BDM38" s="2021"/>
      <c r="BDN38" s="2021"/>
      <c r="BDO38" s="2021"/>
      <c r="BDP38" s="2021"/>
      <c r="BDQ38" s="2021"/>
      <c r="BDR38" s="2021"/>
      <c r="BDS38" s="2021"/>
      <c r="BDT38" s="2021"/>
      <c r="BDU38" s="2021"/>
      <c r="BDV38" s="2021"/>
      <c r="BDW38" s="2021"/>
      <c r="BDX38" s="2021"/>
      <c r="BDY38" s="2021"/>
      <c r="BDZ38" s="2021"/>
      <c r="BEA38" s="2021"/>
      <c r="BEB38" s="2021"/>
      <c r="BEC38" s="2021"/>
      <c r="BED38" s="2021"/>
      <c r="BEE38" s="2021"/>
      <c r="BEF38" s="2021"/>
      <c r="BEG38" s="2021"/>
      <c r="BEH38" s="2021"/>
      <c r="BEI38" s="2021"/>
      <c r="BEJ38" s="2021"/>
      <c r="BEK38" s="2021"/>
      <c r="BEL38" s="2021"/>
      <c r="BEM38" s="2021"/>
      <c r="BEN38" s="2021"/>
      <c r="BEO38" s="2021"/>
      <c r="BEP38" s="2021"/>
      <c r="BEQ38" s="2021"/>
      <c r="BER38" s="2021"/>
      <c r="BES38" s="2021"/>
      <c r="BET38" s="2021"/>
      <c r="BEU38" s="2021"/>
      <c r="BEV38" s="2021"/>
      <c r="BEW38" s="2021"/>
      <c r="BEX38" s="2021"/>
      <c r="BEY38" s="2021"/>
      <c r="BEZ38" s="2021"/>
      <c r="BFA38" s="2021"/>
      <c r="BFB38" s="2021"/>
      <c r="BFC38" s="2021"/>
      <c r="BFD38" s="2021"/>
      <c r="BFE38" s="2021"/>
      <c r="BFF38" s="2021"/>
      <c r="BFG38" s="2021"/>
      <c r="BFH38" s="2021"/>
      <c r="BFI38" s="2021"/>
      <c r="BFJ38" s="2021"/>
      <c r="BFK38" s="2021"/>
      <c r="BFL38" s="2021"/>
      <c r="BFM38" s="2021"/>
      <c r="BFN38" s="2021"/>
      <c r="BFO38" s="2021"/>
      <c r="BFP38" s="2021"/>
      <c r="BFQ38" s="2021"/>
      <c r="BFR38" s="2021"/>
      <c r="BFS38" s="2021"/>
      <c r="BFT38" s="2021"/>
      <c r="BFU38" s="2021"/>
      <c r="BFV38" s="2021"/>
      <c r="BFW38" s="2021"/>
      <c r="BFX38" s="2021"/>
      <c r="BFY38" s="2021"/>
      <c r="BFZ38" s="2021"/>
      <c r="BGA38" s="2021"/>
      <c r="BGB38" s="2021"/>
      <c r="BGC38" s="2021"/>
      <c r="BGD38" s="2021"/>
      <c r="BGE38" s="2021"/>
      <c r="BGF38" s="2021"/>
      <c r="BGG38" s="2021"/>
      <c r="BGH38" s="2021"/>
      <c r="BGI38" s="2021"/>
      <c r="BGJ38" s="2021"/>
      <c r="BGK38" s="2021"/>
      <c r="BGL38" s="2021"/>
      <c r="BGM38" s="2021"/>
      <c r="BGN38" s="2021"/>
      <c r="BGO38" s="2021"/>
      <c r="BGP38" s="2021"/>
      <c r="BGQ38" s="2021"/>
      <c r="BGR38" s="2021"/>
      <c r="BGS38" s="2021"/>
      <c r="BGT38" s="2021"/>
      <c r="BGU38" s="2021"/>
      <c r="BGV38" s="2021"/>
      <c r="BGW38" s="2021"/>
      <c r="BGX38" s="2021"/>
      <c r="BGY38" s="2021"/>
      <c r="BGZ38" s="2021"/>
      <c r="BHA38" s="2021"/>
      <c r="BHB38" s="2021"/>
      <c r="BHC38" s="2021"/>
      <c r="BHD38" s="2021"/>
      <c r="BHE38" s="2021"/>
      <c r="BHF38" s="2021"/>
      <c r="BHG38" s="2021"/>
      <c r="BHH38" s="2021"/>
      <c r="BHI38" s="2021"/>
      <c r="BHJ38" s="2021"/>
      <c r="BHK38" s="2021"/>
      <c r="BHL38" s="2021"/>
      <c r="BHM38" s="2021"/>
      <c r="BHN38" s="2021"/>
      <c r="BHO38" s="2021"/>
      <c r="BHP38" s="2021"/>
      <c r="BHQ38" s="2021"/>
      <c r="BHR38" s="2021"/>
      <c r="BHS38" s="2021"/>
      <c r="BHT38" s="2021"/>
      <c r="BHU38" s="2021"/>
      <c r="BHV38" s="2021"/>
      <c r="BHW38" s="2021"/>
      <c r="BHX38" s="2021"/>
      <c r="BHY38" s="2021"/>
      <c r="BHZ38" s="2021"/>
      <c r="BIA38" s="2021"/>
      <c r="BIB38" s="2021"/>
      <c r="BIC38" s="2021"/>
      <c r="BID38" s="2021"/>
      <c r="BIE38" s="2021"/>
      <c r="BIF38" s="2021"/>
      <c r="BIG38" s="2021"/>
      <c r="BIH38" s="2021"/>
      <c r="BII38" s="2021"/>
      <c r="BIJ38" s="2021"/>
      <c r="BIK38" s="2021"/>
      <c r="BIL38" s="2021"/>
      <c r="BIM38" s="2021"/>
      <c r="BIN38" s="2021"/>
      <c r="BIO38" s="2021"/>
      <c r="BIP38" s="2021"/>
      <c r="BIQ38" s="2021"/>
      <c r="BIR38" s="2021"/>
      <c r="BIS38" s="2021"/>
      <c r="BIT38" s="2021"/>
      <c r="BIU38" s="2021"/>
      <c r="BIV38" s="2021"/>
      <c r="BIW38" s="2021"/>
      <c r="BIX38" s="2021"/>
      <c r="BIY38" s="2021"/>
      <c r="BIZ38" s="2021"/>
      <c r="BJA38" s="2021"/>
      <c r="BJB38" s="2021"/>
      <c r="BJC38" s="2021"/>
      <c r="BJD38" s="2021"/>
      <c r="BJE38" s="2021"/>
      <c r="BJF38" s="2021"/>
      <c r="BJG38" s="2021"/>
      <c r="BJH38" s="2021"/>
      <c r="BJI38" s="2021"/>
      <c r="BJJ38" s="2021"/>
      <c r="BJK38" s="2021"/>
      <c r="BJL38" s="2021"/>
      <c r="BJM38" s="2021"/>
      <c r="BJN38" s="2021"/>
      <c r="BJO38" s="2021"/>
      <c r="BJP38" s="2021"/>
      <c r="BJQ38" s="2021"/>
      <c r="BJR38" s="2021"/>
      <c r="BJS38" s="2021"/>
      <c r="BJT38" s="2021"/>
      <c r="BJU38" s="2021"/>
      <c r="BJV38" s="2021"/>
      <c r="BJW38" s="2021"/>
      <c r="BJX38" s="2021"/>
      <c r="BJY38" s="2021"/>
      <c r="BJZ38" s="2021"/>
      <c r="BKA38" s="2021"/>
      <c r="BKB38" s="2021"/>
      <c r="BKC38" s="2021"/>
      <c r="BKD38" s="2021"/>
      <c r="BKE38" s="2021"/>
      <c r="BKF38" s="2021"/>
      <c r="BKG38" s="2021"/>
      <c r="BKH38" s="2021"/>
      <c r="BKI38" s="2021"/>
      <c r="BKJ38" s="2021"/>
      <c r="BKK38" s="2021"/>
      <c r="BKL38" s="2021"/>
      <c r="BKM38" s="2021"/>
      <c r="BKN38" s="2021"/>
      <c r="BKO38" s="2021"/>
      <c r="BKP38" s="2021"/>
      <c r="BKQ38" s="2021"/>
      <c r="BKR38" s="2021"/>
      <c r="BKS38" s="2021"/>
      <c r="BKT38" s="2021"/>
      <c r="BKU38" s="2021"/>
      <c r="BKV38" s="2021"/>
      <c r="BKW38" s="2021"/>
      <c r="BKX38" s="2021"/>
      <c r="BKY38" s="2021"/>
      <c r="BKZ38" s="2021"/>
      <c r="BLA38" s="2021"/>
      <c r="BLB38" s="2021"/>
      <c r="BLC38" s="2021"/>
      <c r="BLD38" s="2021"/>
      <c r="BLE38" s="2021"/>
      <c r="BLF38" s="2021"/>
      <c r="BLG38" s="2021"/>
      <c r="BLH38" s="2021"/>
      <c r="BLI38" s="2021"/>
      <c r="BLJ38" s="2021"/>
      <c r="BLK38" s="2021"/>
      <c r="BLL38" s="2021"/>
      <c r="BLM38" s="2021"/>
      <c r="BLN38" s="2021"/>
      <c r="BLO38" s="2021"/>
      <c r="BLP38" s="2021"/>
      <c r="BLQ38" s="2021"/>
      <c r="BLR38" s="2021"/>
      <c r="BLS38" s="2021"/>
      <c r="BLT38" s="2021"/>
      <c r="BLU38" s="2021"/>
      <c r="BLV38" s="2021"/>
      <c r="BLW38" s="2021"/>
      <c r="BLX38" s="2021"/>
      <c r="BLY38" s="2021"/>
      <c r="BLZ38" s="2021"/>
      <c r="BMA38" s="2021"/>
      <c r="BMB38" s="2021"/>
      <c r="BMC38" s="2021"/>
      <c r="BMD38" s="2021"/>
      <c r="BME38" s="2021"/>
      <c r="BMF38" s="2021"/>
      <c r="BMG38" s="2021"/>
      <c r="BMH38" s="2021"/>
      <c r="BMI38" s="2021"/>
      <c r="BMJ38" s="2021"/>
      <c r="BMK38" s="2021"/>
      <c r="BML38" s="2021"/>
      <c r="BMM38" s="2021"/>
      <c r="BMN38" s="2021"/>
      <c r="BMO38" s="2021"/>
      <c r="BMP38" s="2021"/>
      <c r="BMQ38" s="2021"/>
      <c r="BMR38" s="2021"/>
      <c r="BMS38" s="2021"/>
      <c r="BMT38" s="2021"/>
      <c r="BMU38" s="2021"/>
      <c r="BMV38" s="2021"/>
      <c r="BMW38" s="2021"/>
      <c r="BMX38" s="2021"/>
      <c r="BMY38" s="2021"/>
      <c r="BMZ38" s="2021"/>
      <c r="BNA38" s="2021"/>
      <c r="BNB38" s="2021"/>
      <c r="BNC38" s="2021"/>
      <c r="BND38" s="2021"/>
      <c r="BNE38" s="2021"/>
      <c r="BNF38" s="2021"/>
      <c r="BNG38" s="2021"/>
      <c r="BNH38" s="2021"/>
      <c r="BNI38" s="2021"/>
      <c r="BNJ38" s="2021"/>
      <c r="BNK38" s="2021"/>
      <c r="BNL38" s="2021"/>
      <c r="BNM38" s="2021"/>
      <c r="BNN38" s="2021"/>
      <c r="BNO38" s="2021"/>
      <c r="BNP38" s="2021"/>
      <c r="BNQ38" s="2021"/>
      <c r="BNR38" s="2021"/>
      <c r="BNS38" s="2021"/>
      <c r="BNT38" s="2021"/>
      <c r="BNU38" s="2021"/>
      <c r="BNV38" s="2021"/>
      <c r="BNW38" s="2021"/>
      <c r="BNX38" s="2021"/>
      <c r="BNY38" s="2021"/>
      <c r="BNZ38" s="2021"/>
      <c r="BOA38" s="2021"/>
      <c r="BOB38" s="2021"/>
      <c r="BOC38" s="2021"/>
      <c r="BOD38" s="2021"/>
      <c r="BOE38" s="2021"/>
      <c r="BOF38" s="2021"/>
      <c r="BOG38" s="2021"/>
      <c r="BOH38" s="2021"/>
      <c r="BOI38" s="2021"/>
      <c r="BOJ38" s="2021"/>
      <c r="BOK38" s="2021"/>
      <c r="BOL38" s="2021"/>
      <c r="BOM38" s="2021"/>
      <c r="BON38" s="2021"/>
      <c r="BOO38" s="2021"/>
      <c r="BOP38" s="2021"/>
      <c r="BOQ38" s="2021"/>
      <c r="BOR38" s="2021"/>
      <c r="BOS38" s="2021"/>
      <c r="BOT38" s="2021"/>
      <c r="BOU38" s="2021"/>
      <c r="BOV38" s="2021"/>
      <c r="BOW38" s="2021"/>
      <c r="BOX38" s="2021"/>
      <c r="BOY38" s="2021"/>
      <c r="BOZ38" s="2021"/>
      <c r="BPA38" s="2021"/>
      <c r="BPB38" s="2021"/>
      <c r="BPC38" s="2021"/>
      <c r="BPD38" s="2021"/>
      <c r="BPE38" s="2021"/>
      <c r="BPF38" s="2021"/>
      <c r="BPG38" s="2021"/>
      <c r="BPH38" s="2021"/>
      <c r="BPI38" s="2021"/>
      <c r="BPJ38" s="2021"/>
      <c r="BPK38" s="2021"/>
      <c r="BPL38" s="2021"/>
      <c r="BPM38" s="2021"/>
      <c r="BPN38" s="2021"/>
      <c r="BPO38" s="2021"/>
      <c r="BPP38" s="2021"/>
      <c r="BPQ38" s="2021"/>
      <c r="BPR38" s="2021"/>
      <c r="BPS38" s="2021"/>
      <c r="BPT38" s="2021"/>
      <c r="BPU38" s="2021"/>
      <c r="BPV38" s="2021"/>
      <c r="BPW38" s="2021"/>
      <c r="BPX38" s="2021"/>
      <c r="BPY38" s="2021"/>
      <c r="BPZ38" s="2021"/>
      <c r="BQA38" s="2021"/>
      <c r="BQB38" s="2021"/>
      <c r="BQC38" s="2021"/>
      <c r="BQD38" s="2021"/>
      <c r="BQE38" s="2021"/>
      <c r="BQF38" s="2021"/>
      <c r="BQG38" s="2021"/>
      <c r="BQH38" s="2021"/>
      <c r="BQI38" s="2021"/>
      <c r="BQJ38" s="2021"/>
      <c r="BQK38" s="2021"/>
      <c r="BQL38" s="2021"/>
      <c r="BQM38" s="2021"/>
      <c r="BQN38" s="2021"/>
      <c r="BQO38" s="2021"/>
      <c r="BQP38" s="2021"/>
      <c r="BQQ38" s="2021"/>
      <c r="BQR38" s="2021"/>
      <c r="BQS38" s="2021"/>
      <c r="BQT38" s="2021"/>
      <c r="BQU38" s="2021"/>
      <c r="BQV38" s="2021"/>
      <c r="BQW38" s="2021"/>
      <c r="BQX38" s="2021"/>
      <c r="BQY38" s="2021"/>
      <c r="BQZ38" s="2021"/>
      <c r="BRA38" s="2021"/>
      <c r="BRB38" s="2021"/>
      <c r="BRC38" s="2021"/>
      <c r="BRD38" s="2021"/>
      <c r="BRE38" s="2021"/>
      <c r="BRF38" s="2021"/>
      <c r="BRG38" s="2021"/>
      <c r="BRH38" s="2021"/>
      <c r="BRI38" s="2021"/>
      <c r="BRJ38" s="2021"/>
      <c r="BRK38" s="2021"/>
      <c r="BRL38" s="2021"/>
      <c r="BRM38" s="2021"/>
      <c r="BRN38" s="2021"/>
      <c r="BRO38" s="2021"/>
      <c r="BRP38" s="2021"/>
      <c r="BRQ38" s="2021"/>
      <c r="BRR38" s="2021"/>
      <c r="BRS38" s="2021"/>
      <c r="BRT38" s="2021"/>
      <c r="BRU38" s="2021"/>
      <c r="BRV38" s="2021"/>
      <c r="BRW38" s="2021"/>
      <c r="BRX38" s="2021"/>
      <c r="BRY38" s="2021"/>
      <c r="BRZ38" s="2021"/>
      <c r="BSA38" s="2021"/>
      <c r="BSB38" s="2021"/>
      <c r="BSC38" s="2021"/>
      <c r="BSD38" s="2021"/>
      <c r="BSE38" s="2021"/>
      <c r="BSF38" s="2021"/>
      <c r="BSG38" s="2021"/>
      <c r="BSH38" s="2021"/>
      <c r="BSI38" s="2021"/>
      <c r="BSJ38" s="2021"/>
      <c r="BSK38" s="2021"/>
      <c r="BSL38" s="2021"/>
      <c r="BSM38" s="2021"/>
      <c r="BSN38" s="2021"/>
      <c r="BSO38" s="2021"/>
      <c r="BSP38" s="2021"/>
      <c r="BSQ38" s="2021"/>
      <c r="BSR38" s="2021"/>
      <c r="BSS38" s="2021"/>
      <c r="BST38" s="2021"/>
      <c r="BSU38" s="2021"/>
      <c r="BSV38" s="2021"/>
      <c r="BSW38" s="2021"/>
      <c r="BSX38" s="2021"/>
      <c r="BSY38" s="2021"/>
      <c r="BSZ38" s="2021"/>
      <c r="BTA38" s="2021"/>
      <c r="BTB38" s="2021"/>
      <c r="BTC38" s="2021"/>
      <c r="BTD38" s="2021"/>
      <c r="BTE38" s="2021"/>
      <c r="BTF38" s="2021"/>
      <c r="BTG38" s="2021"/>
      <c r="BTH38" s="2021"/>
      <c r="BTI38" s="2021"/>
      <c r="BTJ38" s="2021"/>
      <c r="BTK38" s="2021"/>
      <c r="BTL38" s="2021"/>
      <c r="BTM38" s="2021"/>
      <c r="BTN38" s="2021"/>
      <c r="BTO38" s="2021"/>
      <c r="BTP38" s="2021"/>
      <c r="BTQ38" s="2021"/>
      <c r="BTR38" s="2021"/>
      <c r="BTS38" s="2021"/>
      <c r="BTT38" s="2021"/>
      <c r="BTU38" s="2021"/>
      <c r="BTV38" s="2021"/>
      <c r="BTW38" s="2021"/>
      <c r="BTX38" s="2021"/>
      <c r="BTY38" s="2021"/>
      <c r="BTZ38" s="2021"/>
      <c r="BUA38" s="2021"/>
      <c r="BUB38" s="2021"/>
      <c r="BUC38" s="2021"/>
      <c r="BUD38" s="2021"/>
      <c r="BUE38" s="2021"/>
      <c r="BUF38" s="2021"/>
      <c r="BUG38" s="2021"/>
      <c r="BUH38" s="2021"/>
      <c r="BUI38" s="2021"/>
      <c r="BUJ38" s="2021"/>
      <c r="BUK38" s="2021"/>
      <c r="BUL38" s="2021"/>
      <c r="BUM38" s="2021"/>
      <c r="BUN38" s="2021"/>
      <c r="BUO38" s="2021"/>
      <c r="BUP38" s="2021"/>
      <c r="BUQ38" s="2021"/>
      <c r="BUR38" s="2021"/>
      <c r="BUS38" s="2021"/>
      <c r="BUT38" s="2021"/>
      <c r="BUU38" s="2021"/>
      <c r="BUV38" s="2021"/>
      <c r="BUW38" s="2021"/>
      <c r="BUX38" s="2021"/>
      <c r="BUY38" s="2021"/>
      <c r="BUZ38" s="2021"/>
      <c r="BVA38" s="2021"/>
      <c r="BVB38" s="2021"/>
      <c r="BVC38" s="2021"/>
      <c r="BVD38" s="2021"/>
      <c r="BVE38" s="2021"/>
      <c r="BVF38" s="2021"/>
      <c r="BVG38" s="2021"/>
      <c r="BVH38" s="2021"/>
      <c r="BVI38" s="2021"/>
      <c r="BVJ38" s="2021"/>
      <c r="BVK38" s="2021"/>
      <c r="BVL38" s="2021"/>
      <c r="BVM38" s="2021"/>
      <c r="BVN38" s="2021"/>
      <c r="BVO38" s="2021"/>
      <c r="BVP38" s="2021"/>
      <c r="BVQ38" s="2021"/>
      <c r="BVR38" s="2021"/>
      <c r="BVS38" s="2021"/>
      <c r="BVT38" s="2021"/>
      <c r="BVU38" s="2021"/>
      <c r="BVV38" s="2021"/>
      <c r="BVW38" s="2021"/>
      <c r="BVX38" s="2021"/>
      <c r="BVY38" s="2021"/>
      <c r="BVZ38" s="2021"/>
      <c r="BWA38" s="2021"/>
      <c r="BWB38" s="2021"/>
      <c r="BWC38" s="2021"/>
      <c r="BWD38" s="2021"/>
      <c r="BWE38" s="2021"/>
      <c r="BWF38" s="2021"/>
      <c r="BWG38" s="2021"/>
      <c r="BWH38" s="2021"/>
      <c r="BWI38" s="2021"/>
      <c r="BWJ38" s="2021"/>
      <c r="BWK38" s="2021"/>
      <c r="BWL38" s="2021"/>
      <c r="BWM38" s="2021"/>
      <c r="BWN38" s="2021"/>
      <c r="BWO38" s="2021"/>
      <c r="BWP38" s="2021"/>
      <c r="BWQ38" s="2021"/>
      <c r="BWR38" s="2021"/>
      <c r="BWS38" s="2021"/>
      <c r="BWT38" s="2021"/>
      <c r="BWU38" s="2021"/>
      <c r="BWV38" s="2021"/>
      <c r="BWW38" s="2021"/>
      <c r="BWX38" s="2021"/>
      <c r="BWY38" s="2021"/>
      <c r="BWZ38" s="2021"/>
      <c r="BXA38" s="2021"/>
      <c r="BXB38" s="2021"/>
      <c r="BXC38" s="2021"/>
      <c r="BXD38" s="2021"/>
      <c r="BXE38" s="2021"/>
      <c r="BXF38" s="2021"/>
      <c r="BXG38" s="2021"/>
      <c r="BXH38" s="2021"/>
      <c r="BXI38" s="2021"/>
      <c r="BXJ38" s="2021"/>
      <c r="BXK38" s="2021"/>
      <c r="BXL38" s="2021"/>
      <c r="BXM38" s="2021"/>
      <c r="BXN38" s="2021"/>
      <c r="BXO38" s="2021"/>
      <c r="BXP38" s="2021"/>
      <c r="BXQ38" s="2021"/>
      <c r="BXR38" s="2021"/>
      <c r="BXS38" s="2021"/>
      <c r="BXT38" s="2021"/>
      <c r="BXU38" s="2021"/>
      <c r="BXV38" s="2021"/>
      <c r="BXW38" s="2021"/>
      <c r="BXX38" s="2021"/>
      <c r="BXY38" s="2021"/>
      <c r="BXZ38" s="2021"/>
      <c r="BYA38" s="2021"/>
      <c r="BYB38" s="2021"/>
      <c r="BYC38" s="2021"/>
      <c r="BYD38" s="2021"/>
      <c r="BYE38" s="2021"/>
      <c r="BYF38" s="2021"/>
      <c r="BYG38" s="2021"/>
      <c r="BYH38" s="2021"/>
      <c r="BYI38" s="2021"/>
      <c r="BYJ38" s="2021"/>
      <c r="BYK38" s="2021"/>
      <c r="BYL38" s="2021"/>
      <c r="BYM38" s="2021"/>
      <c r="BYN38" s="2021"/>
      <c r="BYO38" s="2021"/>
      <c r="BYP38" s="2021"/>
      <c r="BYQ38" s="2021"/>
      <c r="BYR38" s="2021"/>
      <c r="BYS38" s="2021"/>
      <c r="BYT38" s="2021"/>
      <c r="BYU38" s="2021"/>
      <c r="BYV38" s="2021"/>
      <c r="BYW38" s="2021"/>
      <c r="BYX38" s="2021"/>
      <c r="BYY38" s="2021"/>
      <c r="BYZ38" s="2021"/>
      <c r="BZA38" s="2021"/>
      <c r="BZB38" s="2021"/>
      <c r="BZC38" s="2021"/>
      <c r="BZD38" s="2021"/>
      <c r="BZE38" s="2021"/>
      <c r="BZF38" s="2021"/>
      <c r="BZG38" s="2021"/>
      <c r="BZH38" s="2021"/>
      <c r="BZI38" s="2021"/>
      <c r="BZJ38" s="2021"/>
      <c r="BZK38" s="2021"/>
      <c r="BZL38" s="2021"/>
      <c r="BZM38" s="2021"/>
      <c r="BZN38" s="2021"/>
      <c r="BZO38" s="2021"/>
      <c r="BZP38" s="2021"/>
      <c r="BZQ38" s="2021"/>
      <c r="BZR38" s="2021"/>
      <c r="BZS38" s="2021"/>
      <c r="BZT38" s="2021"/>
      <c r="BZU38" s="2021"/>
      <c r="BZV38" s="2021"/>
      <c r="BZW38" s="2021"/>
      <c r="BZX38" s="2021"/>
      <c r="BZY38" s="2021"/>
      <c r="BZZ38" s="2021"/>
      <c r="CAA38" s="2021"/>
      <c r="CAB38" s="2021"/>
      <c r="CAC38" s="2021"/>
      <c r="CAD38" s="2021"/>
      <c r="CAE38" s="2021"/>
      <c r="CAF38" s="2021"/>
      <c r="CAG38" s="2021"/>
      <c r="CAH38" s="2021"/>
      <c r="CAI38" s="2021"/>
      <c r="CAJ38" s="2021"/>
      <c r="CAK38" s="2021"/>
      <c r="CAL38" s="2021"/>
      <c r="CAM38" s="2021"/>
      <c r="CAN38" s="2021"/>
      <c r="CAO38" s="2021"/>
      <c r="CAP38" s="2021"/>
      <c r="CAQ38" s="2021"/>
      <c r="CAR38" s="2021"/>
      <c r="CAS38" s="2021"/>
      <c r="CAT38" s="2021"/>
      <c r="CAU38" s="2021"/>
      <c r="CAV38" s="2021"/>
      <c r="CAW38" s="2021"/>
      <c r="CAX38" s="2021"/>
      <c r="CAY38" s="2021"/>
      <c r="CAZ38" s="2021"/>
      <c r="CBA38" s="2021"/>
      <c r="CBB38" s="2021"/>
      <c r="CBC38" s="2021"/>
      <c r="CBD38" s="2021"/>
      <c r="CBE38" s="2021"/>
      <c r="CBF38" s="2021"/>
      <c r="CBG38" s="2021"/>
      <c r="CBH38" s="2021"/>
      <c r="CBI38" s="2021"/>
      <c r="CBJ38" s="2021"/>
      <c r="CBK38" s="2021"/>
      <c r="CBL38" s="2021"/>
      <c r="CBM38" s="2021"/>
      <c r="CBN38" s="2021"/>
      <c r="CBO38" s="2021"/>
      <c r="CBP38" s="2021"/>
      <c r="CBQ38" s="2021"/>
      <c r="CBR38" s="2021"/>
      <c r="CBS38" s="2021"/>
      <c r="CBT38" s="2021"/>
      <c r="CBU38" s="2021"/>
      <c r="CBV38" s="2021"/>
      <c r="CBW38" s="2021"/>
      <c r="CBX38" s="2021"/>
      <c r="CBY38" s="2021"/>
      <c r="CBZ38" s="2021"/>
      <c r="CCA38" s="2021"/>
      <c r="CCB38" s="2021"/>
      <c r="CCC38" s="2021"/>
      <c r="CCD38" s="2021"/>
      <c r="CCE38" s="2021"/>
      <c r="CCF38" s="2021"/>
      <c r="CCG38" s="2021"/>
      <c r="CCH38" s="2021"/>
      <c r="CCI38" s="2021"/>
      <c r="CCJ38" s="2021"/>
      <c r="CCK38" s="2021"/>
      <c r="CCL38" s="2021"/>
      <c r="CCM38" s="2021"/>
      <c r="CCN38" s="2021"/>
      <c r="CCO38" s="2021"/>
      <c r="CCP38" s="2021"/>
      <c r="CCQ38" s="2021"/>
      <c r="CCR38" s="2021"/>
      <c r="CCS38" s="2021"/>
      <c r="CCT38" s="2021"/>
      <c r="CCU38" s="2021"/>
      <c r="CCV38" s="2021"/>
      <c r="CCW38" s="2021"/>
      <c r="CCX38" s="2021"/>
      <c r="CCY38" s="2021"/>
      <c r="CCZ38" s="2021"/>
      <c r="CDA38" s="2021"/>
      <c r="CDB38" s="2021"/>
      <c r="CDC38" s="2021"/>
      <c r="CDD38" s="2021"/>
      <c r="CDE38" s="2021"/>
      <c r="CDF38" s="2021"/>
      <c r="CDG38" s="2021"/>
      <c r="CDH38" s="2021"/>
      <c r="CDI38" s="2021"/>
      <c r="CDJ38" s="2021"/>
      <c r="CDK38" s="2021"/>
      <c r="CDL38" s="2021"/>
      <c r="CDM38" s="2021"/>
      <c r="CDN38" s="2021"/>
      <c r="CDO38" s="2021"/>
      <c r="CDP38" s="2021"/>
      <c r="CDQ38" s="2021"/>
      <c r="CDR38" s="2021"/>
      <c r="CDS38" s="2021"/>
      <c r="CDT38" s="2021"/>
      <c r="CDU38" s="2021"/>
      <c r="CDV38" s="2021"/>
      <c r="CDW38" s="2021"/>
      <c r="CDX38" s="2021"/>
      <c r="CDY38" s="2021"/>
      <c r="CDZ38" s="2021"/>
      <c r="CEA38" s="2021"/>
      <c r="CEB38" s="2021"/>
      <c r="CEC38" s="2021"/>
      <c r="CED38" s="2021"/>
      <c r="CEE38" s="2021"/>
      <c r="CEF38" s="2021"/>
      <c r="CEG38" s="2021"/>
      <c r="CEH38" s="2021"/>
      <c r="CEI38" s="2021"/>
      <c r="CEJ38" s="2021"/>
      <c r="CEK38" s="2021"/>
      <c r="CEL38" s="2021"/>
      <c r="CEM38" s="2021"/>
      <c r="CEN38" s="2021"/>
      <c r="CEO38" s="2021"/>
      <c r="CEP38" s="2021"/>
      <c r="CEQ38" s="2021"/>
      <c r="CER38" s="2021"/>
      <c r="CES38" s="2021"/>
      <c r="CET38" s="2021"/>
      <c r="CEU38" s="2021"/>
      <c r="CEV38" s="2021"/>
      <c r="CEW38" s="2021"/>
      <c r="CEX38" s="2021"/>
      <c r="CEY38" s="2021"/>
      <c r="CEZ38" s="2021"/>
      <c r="CFA38" s="2021"/>
      <c r="CFB38" s="2021"/>
      <c r="CFC38" s="2021"/>
      <c r="CFD38" s="2021"/>
      <c r="CFE38" s="2021"/>
      <c r="CFF38" s="2021"/>
      <c r="CFG38" s="2021"/>
      <c r="CFH38" s="2021"/>
      <c r="CFI38" s="2021"/>
      <c r="CFJ38" s="2021"/>
      <c r="CFK38" s="2021"/>
      <c r="CFL38" s="2021"/>
      <c r="CFM38" s="2021"/>
      <c r="CFN38" s="2021"/>
      <c r="CFO38" s="2021"/>
      <c r="CFP38" s="2021"/>
      <c r="CFQ38" s="2021"/>
      <c r="CFR38" s="2021"/>
      <c r="CFS38" s="2021"/>
      <c r="CFT38" s="2021"/>
      <c r="CFU38" s="2021"/>
      <c r="CFV38" s="2021"/>
      <c r="CFW38" s="2021"/>
      <c r="CFX38" s="2021"/>
      <c r="CFY38" s="2021"/>
      <c r="CFZ38" s="2021"/>
      <c r="CGA38" s="2021"/>
      <c r="CGB38" s="2021"/>
      <c r="CGC38" s="2021"/>
      <c r="CGD38" s="2021"/>
      <c r="CGE38" s="2021"/>
      <c r="CGF38" s="2021"/>
      <c r="CGG38" s="2021"/>
      <c r="CGH38" s="2021"/>
      <c r="CGI38" s="2021"/>
      <c r="CGJ38" s="2021"/>
      <c r="CGK38" s="2021"/>
      <c r="CGL38" s="2021"/>
      <c r="CGM38" s="2021"/>
      <c r="CGN38" s="2021"/>
      <c r="CGO38" s="2021"/>
      <c r="CGP38" s="2021"/>
      <c r="CGQ38" s="2021"/>
      <c r="CGR38" s="2021"/>
      <c r="CGS38" s="2021"/>
      <c r="CGT38" s="2021"/>
      <c r="CGU38" s="2021"/>
      <c r="CGV38" s="2021"/>
      <c r="CGW38" s="2021"/>
      <c r="CGX38" s="2021"/>
      <c r="CGY38" s="2021"/>
      <c r="CGZ38" s="2021"/>
      <c r="CHA38" s="2021"/>
      <c r="CHB38" s="2021"/>
      <c r="CHC38" s="2021"/>
      <c r="CHD38" s="2021"/>
      <c r="CHE38" s="2021"/>
      <c r="CHF38" s="2021"/>
      <c r="CHG38" s="2021"/>
      <c r="CHH38" s="2021"/>
      <c r="CHI38" s="2021"/>
      <c r="CHJ38" s="2021"/>
      <c r="CHK38" s="2021"/>
      <c r="CHL38" s="2021"/>
      <c r="CHM38" s="2021"/>
      <c r="CHN38" s="2021"/>
      <c r="CHO38" s="2021"/>
      <c r="CHP38" s="2021"/>
      <c r="CHQ38" s="2021"/>
      <c r="CHR38" s="2021"/>
      <c r="CHS38" s="2021"/>
      <c r="CHT38" s="2021"/>
      <c r="CHU38" s="2021"/>
      <c r="CHV38" s="2021"/>
      <c r="CHW38" s="2021"/>
      <c r="CHX38" s="2021"/>
      <c r="CHY38" s="2021"/>
      <c r="CHZ38" s="2021"/>
      <c r="CIA38" s="2021"/>
      <c r="CIB38" s="2021"/>
      <c r="CIC38" s="2021"/>
      <c r="CID38" s="2021"/>
      <c r="CIE38" s="2021"/>
      <c r="CIF38" s="2021"/>
      <c r="CIG38" s="2021"/>
      <c r="CIH38" s="2021"/>
      <c r="CII38" s="2021"/>
      <c r="CIJ38" s="2021"/>
      <c r="CIK38" s="2021"/>
      <c r="CIL38" s="2021"/>
      <c r="CIM38" s="2021"/>
      <c r="CIN38" s="2021"/>
      <c r="CIO38" s="2021"/>
      <c r="CIP38" s="2021"/>
      <c r="CIQ38" s="2021"/>
      <c r="CIR38" s="2021"/>
      <c r="CIS38" s="2021"/>
      <c r="CIT38" s="2021"/>
      <c r="CIU38" s="2021"/>
      <c r="CIV38" s="2021"/>
      <c r="CIW38" s="2021"/>
      <c r="CIX38" s="2021"/>
      <c r="CIY38" s="2021"/>
      <c r="CIZ38" s="2021"/>
      <c r="CJA38" s="2021"/>
      <c r="CJB38" s="2021"/>
      <c r="CJC38" s="2021"/>
      <c r="CJD38" s="2021"/>
      <c r="CJE38" s="2021"/>
      <c r="CJF38" s="2021"/>
      <c r="CJG38" s="2021"/>
      <c r="CJH38" s="2021"/>
      <c r="CJI38" s="2021"/>
      <c r="CJJ38" s="2021"/>
      <c r="CJK38" s="2021"/>
      <c r="CJL38" s="2021"/>
      <c r="CJM38" s="2021"/>
      <c r="CJN38" s="2021"/>
      <c r="CJO38" s="2021"/>
      <c r="CJP38" s="2021"/>
      <c r="CJQ38" s="2021"/>
      <c r="CJR38" s="2021"/>
      <c r="CJS38" s="2021"/>
      <c r="CJT38" s="2021"/>
      <c r="CJU38" s="2021"/>
      <c r="CJV38" s="2021"/>
      <c r="CJW38" s="2021"/>
      <c r="CJX38" s="2021"/>
      <c r="CJY38" s="2021"/>
      <c r="CJZ38" s="2021"/>
      <c r="CKA38" s="2021"/>
      <c r="CKB38" s="2021"/>
      <c r="CKC38" s="2021"/>
      <c r="CKD38" s="2021"/>
      <c r="CKE38" s="2021"/>
      <c r="CKF38" s="2021"/>
      <c r="CKG38" s="2021"/>
      <c r="CKH38" s="2021"/>
      <c r="CKI38" s="2021"/>
      <c r="CKJ38" s="2021"/>
      <c r="CKK38" s="2021"/>
      <c r="CKL38" s="2021"/>
      <c r="CKM38" s="2021"/>
      <c r="CKN38" s="2021"/>
      <c r="CKO38" s="2021"/>
      <c r="CKP38" s="2021"/>
      <c r="CKQ38" s="2021"/>
      <c r="CKR38" s="2021"/>
      <c r="CKS38" s="2021"/>
      <c r="CKT38" s="2021"/>
      <c r="CKU38" s="2021"/>
      <c r="CKV38" s="2021"/>
      <c r="CKW38" s="2021"/>
      <c r="CKX38" s="2021"/>
      <c r="CKY38" s="2021"/>
      <c r="CKZ38" s="2021"/>
      <c r="CLA38" s="2021"/>
      <c r="CLB38" s="2021"/>
      <c r="CLC38" s="2021"/>
      <c r="CLD38" s="2021"/>
      <c r="CLE38" s="2021"/>
      <c r="CLF38" s="2021"/>
      <c r="CLG38" s="2021"/>
      <c r="CLH38" s="2021"/>
      <c r="CLI38" s="2021"/>
      <c r="CLJ38" s="2021"/>
      <c r="CLK38" s="2021"/>
      <c r="CLL38" s="2021"/>
      <c r="CLM38" s="2021"/>
      <c r="CLN38" s="2021"/>
      <c r="CLO38" s="2021"/>
      <c r="CLP38" s="2021"/>
      <c r="CLQ38" s="2021"/>
      <c r="CLR38" s="2021"/>
      <c r="CLS38" s="2021"/>
      <c r="CLT38" s="2021"/>
      <c r="CLU38" s="2021"/>
      <c r="CLV38" s="2021"/>
      <c r="CLW38" s="2021"/>
      <c r="CLX38" s="2021"/>
      <c r="CLY38" s="2021"/>
      <c r="CLZ38" s="2021"/>
      <c r="CMA38" s="2021"/>
      <c r="CMB38" s="2021"/>
      <c r="CMC38" s="2021"/>
      <c r="CMD38" s="2021"/>
      <c r="CME38" s="2021"/>
      <c r="CMF38" s="2021"/>
      <c r="CMG38" s="2021"/>
      <c r="CMH38" s="2021"/>
      <c r="CMI38" s="2021"/>
      <c r="CMJ38" s="2021"/>
      <c r="CMK38" s="2021"/>
      <c r="CML38" s="2021"/>
      <c r="CMM38" s="2021"/>
      <c r="CMN38" s="2021"/>
      <c r="CMO38" s="2021"/>
      <c r="CMP38" s="2021"/>
      <c r="CMQ38" s="2021"/>
      <c r="CMR38" s="2021"/>
      <c r="CMS38" s="2021"/>
      <c r="CMT38" s="2021"/>
      <c r="CMU38" s="2021"/>
      <c r="CMV38" s="2021"/>
      <c r="CMW38" s="2021"/>
      <c r="CMX38" s="2021"/>
      <c r="CMY38" s="2021"/>
      <c r="CMZ38" s="2021"/>
      <c r="CNA38" s="2021"/>
      <c r="CNB38" s="2021"/>
      <c r="CNC38" s="2021"/>
      <c r="CND38" s="2021"/>
      <c r="CNE38" s="2021"/>
      <c r="CNF38" s="2021"/>
      <c r="CNG38" s="2021"/>
      <c r="CNH38" s="2021"/>
      <c r="CNI38" s="2021"/>
      <c r="CNJ38" s="2021"/>
      <c r="CNK38" s="2021"/>
      <c r="CNL38" s="2021"/>
      <c r="CNM38" s="2021"/>
      <c r="CNN38" s="2021"/>
      <c r="CNO38" s="2021"/>
      <c r="CNP38" s="2021"/>
      <c r="CNQ38" s="2021"/>
      <c r="CNR38" s="2021"/>
      <c r="CNS38" s="2021"/>
      <c r="CNT38" s="2021"/>
      <c r="CNU38" s="2021"/>
      <c r="CNV38" s="2021"/>
      <c r="CNW38" s="2021"/>
      <c r="CNX38" s="2021"/>
      <c r="CNY38" s="2021"/>
      <c r="CNZ38" s="2021"/>
      <c r="COA38" s="2021"/>
      <c r="COB38" s="2021"/>
      <c r="COC38" s="2021"/>
      <c r="COD38" s="2021"/>
      <c r="COE38" s="2021"/>
      <c r="COF38" s="2021"/>
      <c r="COG38" s="2021"/>
      <c r="COH38" s="2021"/>
      <c r="COI38" s="2021"/>
      <c r="COJ38" s="2021"/>
      <c r="COK38" s="2021"/>
      <c r="COL38" s="2021"/>
      <c r="COM38" s="2021"/>
      <c r="CON38" s="2021"/>
      <c r="COO38" s="2021"/>
      <c r="COP38" s="2021"/>
      <c r="COQ38" s="2021"/>
      <c r="COR38" s="2021"/>
      <c r="COS38" s="2021"/>
      <c r="COT38" s="2021"/>
      <c r="COU38" s="2021"/>
      <c r="COV38" s="2021"/>
      <c r="COW38" s="2021"/>
      <c r="COX38" s="2021"/>
      <c r="COY38" s="2021"/>
      <c r="COZ38" s="2021"/>
      <c r="CPA38" s="2021"/>
      <c r="CPB38" s="2021"/>
      <c r="CPC38" s="2021"/>
      <c r="CPD38" s="2021"/>
      <c r="CPE38" s="2021"/>
      <c r="CPF38" s="2021"/>
      <c r="CPG38" s="2021"/>
      <c r="CPH38" s="2021"/>
      <c r="CPI38" s="2021"/>
      <c r="CPJ38" s="2021"/>
      <c r="CPK38" s="2021"/>
      <c r="CPL38" s="2021"/>
      <c r="CPM38" s="2021"/>
      <c r="CPN38" s="2021"/>
      <c r="CPO38" s="2021"/>
      <c r="CPP38" s="2021"/>
      <c r="CPQ38" s="2021"/>
      <c r="CPR38" s="2021"/>
      <c r="CPS38" s="2021"/>
      <c r="CPT38" s="2021"/>
      <c r="CPU38" s="2021"/>
      <c r="CPV38" s="2021"/>
      <c r="CPW38" s="2021"/>
      <c r="CPX38" s="2021"/>
      <c r="CPY38" s="2021"/>
      <c r="CPZ38" s="2021"/>
      <c r="CQA38" s="2021"/>
      <c r="CQB38" s="2021"/>
      <c r="CQC38" s="2021"/>
      <c r="CQD38" s="2021"/>
      <c r="CQE38" s="2021"/>
      <c r="CQF38" s="2021"/>
      <c r="CQG38" s="2021"/>
      <c r="CQH38" s="2021"/>
      <c r="CQI38" s="2021"/>
      <c r="CQJ38" s="2021"/>
      <c r="CQK38" s="2021"/>
      <c r="CQL38" s="2021"/>
      <c r="CQM38" s="2021"/>
      <c r="CQN38" s="2021"/>
      <c r="CQO38" s="2021"/>
      <c r="CQP38" s="2021"/>
      <c r="CQQ38" s="2021"/>
      <c r="CQR38" s="2021"/>
      <c r="CQS38" s="2021"/>
      <c r="CQT38" s="2021"/>
      <c r="CQU38" s="2021"/>
      <c r="CQV38" s="2021"/>
      <c r="CQW38" s="2021"/>
      <c r="CQX38" s="2021"/>
      <c r="CQY38" s="2021"/>
      <c r="CQZ38" s="2021"/>
      <c r="CRA38" s="2021"/>
      <c r="CRB38" s="2021"/>
      <c r="CRC38" s="2021"/>
      <c r="CRD38" s="2021"/>
      <c r="CRE38" s="2021"/>
      <c r="CRF38" s="2021"/>
      <c r="CRG38" s="2021"/>
      <c r="CRH38" s="2021"/>
      <c r="CRI38" s="2021"/>
      <c r="CRJ38" s="2021"/>
      <c r="CRK38" s="2021"/>
      <c r="CRL38" s="2021"/>
      <c r="CRM38" s="2021"/>
      <c r="CRN38" s="2021"/>
      <c r="CRO38" s="2021"/>
      <c r="CRP38" s="2021"/>
      <c r="CRQ38" s="2021"/>
      <c r="CRR38" s="2021"/>
      <c r="CRS38" s="2021"/>
      <c r="CRT38" s="2021"/>
      <c r="CRU38" s="2021"/>
      <c r="CRV38" s="2021"/>
      <c r="CRW38" s="2021"/>
      <c r="CRX38" s="2021"/>
      <c r="CRY38" s="2021"/>
      <c r="CRZ38" s="2021"/>
      <c r="CSA38" s="2021"/>
      <c r="CSB38" s="2021"/>
      <c r="CSC38" s="2021"/>
      <c r="CSD38" s="2021"/>
      <c r="CSE38" s="2021"/>
      <c r="CSF38" s="2021"/>
      <c r="CSG38" s="2021"/>
      <c r="CSH38" s="2021"/>
      <c r="CSI38" s="2021"/>
      <c r="CSJ38" s="2021"/>
      <c r="CSK38" s="2021"/>
      <c r="CSL38" s="2021"/>
      <c r="CSM38" s="2021"/>
      <c r="CSN38" s="2021"/>
      <c r="CSO38" s="2021"/>
      <c r="CSP38" s="2021"/>
      <c r="CSQ38" s="2021"/>
      <c r="CSR38" s="2021"/>
      <c r="CSS38" s="2021"/>
      <c r="CST38" s="2021"/>
      <c r="CSU38" s="2021"/>
      <c r="CSV38" s="2021"/>
      <c r="CSW38" s="2021"/>
      <c r="CSX38" s="2021"/>
      <c r="CSY38" s="2021"/>
      <c r="CSZ38" s="2021"/>
      <c r="CTA38" s="2021"/>
      <c r="CTB38" s="2021"/>
      <c r="CTC38" s="2021"/>
      <c r="CTD38" s="2021"/>
      <c r="CTE38" s="2021"/>
      <c r="CTF38" s="2021"/>
      <c r="CTG38" s="2021"/>
      <c r="CTH38" s="2021"/>
      <c r="CTI38" s="2021"/>
      <c r="CTJ38" s="2021"/>
      <c r="CTK38" s="2021"/>
      <c r="CTL38" s="2021"/>
      <c r="CTM38" s="2021"/>
      <c r="CTN38" s="2021"/>
      <c r="CTO38" s="2021"/>
      <c r="CTP38" s="2021"/>
      <c r="CTQ38" s="2021"/>
      <c r="CTR38" s="2021"/>
      <c r="CTS38" s="2021"/>
      <c r="CTT38" s="2021"/>
      <c r="CTU38" s="2021"/>
      <c r="CTV38" s="2021"/>
      <c r="CTW38" s="2021"/>
      <c r="CTX38" s="2021"/>
      <c r="CTY38" s="2021"/>
      <c r="CTZ38" s="2021"/>
      <c r="CUA38" s="2021"/>
      <c r="CUB38" s="2021"/>
      <c r="CUC38" s="2021"/>
      <c r="CUD38" s="2021"/>
      <c r="CUE38" s="2021"/>
      <c r="CUF38" s="2021"/>
      <c r="CUG38" s="2021"/>
      <c r="CUH38" s="2021"/>
      <c r="CUI38" s="2021"/>
      <c r="CUJ38" s="2021"/>
      <c r="CUK38" s="2021"/>
      <c r="CUL38" s="2021"/>
      <c r="CUM38" s="2021"/>
      <c r="CUN38" s="2021"/>
      <c r="CUO38" s="2021"/>
      <c r="CUP38" s="2021"/>
      <c r="CUQ38" s="2021"/>
      <c r="CUR38" s="2021"/>
      <c r="CUS38" s="2021"/>
      <c r="CUT38" s="2021"/>
      <c r="CUU38" s="2021"/>
      <c r="CUV38" s="2021"/>
      <c r="CUW38" s="2021"/>
      <c r="CUX38" s="2021"/>
      <c r="CUY38" s="2021"/>
      <c r="CUZ38" s="2021"/>
      <c r="CVA38" s="2021"/>
      <c r="CVB38" s="2021"/>
      <c r="CVC38" s="2021"/>
      <c r="CVD38" s="2021"/>
      <c r="CVE38" s="2021"/>
      <c r="CVF38" s="2021"/>
      <c r="CVG38" s="2021"/>
      <c r="CVH38" s="2021"/>
      <c r="CVI38" s="2021"/>
      <c r="CVJ38" s="2021"/>
      <c r="CVK38" s="2021"/>
      <c r="CVL38" s="2021"/>
      <c r="CVM38" s="2021"/>
      <c r="CVN38" s="2021"/>
      <c r="CVO38" s="2021"/>
      <c r="CVP38" s="2021"/>
      <c r="CVQ38" s="2021"/>
      <c r="CVR38" s="2021"/>
      <c r="CVS38" s="2021"/>
      <c r="CVT38" s="2021"/>
      <c r="CVU38" s="2021"/>
      <c r="CVV38" s="2021"/>
      <c r="CVW38" s="2021"/>
      <c r="CVX38" s="2021"/>
      <c r="CVY38" s="2021"/>
      <c r="CVZ38" s="2021"/>
      <c r="CWA38" s="2021"/>
      <c r="CWB38" s="2021"/>
      <c r="CWC38" s="2021"/>
      <c r="CWD38" s="2021"/>
      <c r="CWE38" s="2021"/>
      <c r="CWF38" s="2021"/>
      <c r="CWG38" s="2021"/>
      <c r="CWH38" s="2021"/>
      <c r="CWI38" s="2021"/>
      <c r="CWJ38" s="2021"/>
      <c r="CWK38" s="2021"/>
      <c r="CWL38" s="2021"/>
      <c r="CWM38" s="2021"/>
      <c r="CWN38" s="2021"/>
      <c r="CWO38" s="2021"/>
      <c r="CWP38" s="2021"/>
      <c r="CWQ38" s="2021"/>
      <c r="CWR38" s="2021"/>
      <c r="CWS38" s="2021"/>
      <c r="CWT38" s="2021"/>
      <c r="CWU38" s="2021"/>
      <c r="CWV38" s="2021"/>
      <c r="CWW38" s="2021"/>
      <c r="CWX38" s="2021"/>
      <c r="CWY38" s="2021"/>
      <c r="CWZ38" s="2021"/>
      <c r="CXA38" s="2021"/>
      <c r="CXB38" s="2021"/>
      <c r="CXC38" s="2021"/>
      <c r="CXD38" s="2021"/>
      <c r="CXE38" s="2021"/>
      <c r="CXF38" s="2021"/>
      <c r="CXG38" s="2021"/>
      <c r="CXH38" s="2021"/>
      <c r="CXI38" s="2021"/>
      <c r="CXJ38" s="2021"/>
      <c r="CXK38" s="2021"/>
      <c r="CXL38" s="2021"/>
      <c r="CXM38" s="2021"/>
      <c r="CXN38" s="2021"/>
      <c r="CXO38" s="2021"/>
      <c r="CXP38" s="2021"/>
      <c r="CXQ38" s="2021"/>
      <c r="CXR38" s="2021"/>
      <c r="CXS38" s="2021"/>
      <c r="CXT38" s="2021"/>
      <c r="CXU38" s="2021"/>
      <c r="CXV38" s="2021"/>
      <c r="CXW38" s="2021"/>
      <c r="CXX38" s="2021"/>
      <c r="CXY38" s="2021"/>
      <c r="CXZ38" s="2021"/>
      <c r="CYA38" s="2021"/>
      <c r="CYB38" s="2021"/>
      <c r="CYC38" s="2021"/>
      <c r="CYD38" s="2021"/>
      <c r="CYE38" s="2021"/>
      <c r="CYF38" s="2021"/>
      <c r="CYG38" s="2021"/>
      <c r="CYH38" s="2021"/>
      <c r="CYI38" s="2021"/>
      <c r="CYJ38" s="2021"/>
      <c r="CYK38" s="2021"/>
      <c r="CYL38" s="2021"/>
      <c r="CYM38" s="2021"/>
      <c r="CYN38" s="2021"/>
      <c r="CYO38" s="2021"/>
      <c r="CYP38" s="2021"/>
      <c r="CYQ38" s="2021"/>
      <c r="CYR38" s="2021"/>
      <c r="CYS38" s="2021"/>
      <c r="CYT38" s="2021"/>
      <c r="CYU38" s="2021"/>
      <c r="CYV38" s="2021"/>
      <c r="CYW38" s="2021"/>
      <c r="CYX38" s="2021"/>
      <c r="CYY38" s="2021"/>
      <c r="CYZ38" s="2021"/>
      <c r="CZA38" s="2021"/>
      <c r="CZB38" s="2021"/>
      <c r="CZC38" s="2021"/>
      <c r="CZD38" s="2021"/>
      <c r="CZE38" s="2021"/>
      <c r="CZF38" s="2021"/>
      <c r="CZG38" s="2021"/>
      <c r="CZH38" s="2021"/>
      <c r="CZI38" s="2021"/>
      <c r="CZJ38" s="2021"/>
      <c r="CZK38" s="2021"/>
      <c r="CZL38" s="2021"/>
      <c r="CZM38" s="2021"/>
      <c r="CZN38" s="2021"/>
      <c r="CZO38" s="2021"/>
      <c r="CZP38" s="2021"/>
      <c r="CZQ38" s="2021"/>
      <c r="CZR38" s="2021"/>
      <c r="CZS38" s="2021"/>
      <c r="CZT38" s="2021"/>
      <c r="CZU38" s="2021"/>
      <c r="CZV38" s="2021"/>
      <c r="CZW38" s="2021"/>
      <c r="CZX38" s="2021"/>
      <c r="CZY38" s="2021"/>
      <c r="CZZ38" s="2021"/>
      <c r="DAA38" s="2021"/>
      <c r="DAB38" s="2021"/>
      <c r="DAC38" s="2021"/>
      <c r="DAD38" s="2021"/>
      <c r="DAE38" s="2021"/>
      <c r="DAF38" s="2021"/>
      <c r="DAG38" s="2021"/>
      <c r="DAH38" s="2021"/>
      <c r="DAI38" s="2021"/>
      <c r="DAJ38" s="2021"/>
      <c r="DAK38" s="2021"/>
      <c r="DAL38" s="2021"/>
      <c r="DAM38" s="2021"/>
      <c r="DAN38" s="2021"/>
      <c r="DAO38" s="2021"/>
      <c r="DAP38" s="2021"/>
      <c r="DAQ38" s="2021"/>
      <c r="DAR38" s="2021"/>
      <c r="DAS38" s="2021"/>
      <c r="DAT38" s="2021"/>
      <c r="DAU38" s="2021"/>
      <c r="DAV38" s="2021"/>
      <c r="DAW38" s="2021"/>
      <c r="DAX38" s="2021"/>
      <c r="DAY38" s="2021"/>
      <c r="DAZ38" s="2021"/>
      <c r="DBA38" s="2021"/>
      <c r="DBB38" s="2021"/>
      <c r="DBC38" s="2021"/>
      <c r="DBD38" s="2021"/>
      <c r="DBE38" s="2021"/>
      <c r="DBF38" s="2021"/>
      <c r="DBG38" s="2021"/>
      <c r="DBH38" s="2021"/>
      <c r="DBI38" s="2021"/>
      <c r="DBJ38" s="2021"/>
      <c r="DBK38" s="2021"/>
      <c r="DBL38" s="2021"/>
      <c r="DBM38" s="2021"/>
      <c r="DBN38" s="2021"/>
      <c r="DBO38" s="2021"/>
      <c r="DBP38" s="2021"/>
      <c r="DBQ38" s="2021"/>
      <c r="DBR38" s="2021"/>
      <c r="DBS38" s="2021"/>
      <c r="DBT38" s="2021"/>
      <c r="DBU38" s="2021"/>
      <c r="DBV38" s="2021"/>
      <c r="DBW38" s="2021"/>
      <c r="DBX38" s="2021"/>
      <c r="DBY38" s="2021"/>
      <c r="DBZ38" s="2021"/>
      <c r="DCA38" s="2021"/>
      <c r="DCB38" s="2021"/>
      <c r="DCC38" s="2021"/>
      <c r="DCD38" s="2021"/>
      <c r="DCE38" s="2021"/>
      <c r="DCF38" s="2021"/>
      <c r="DCG38" s="2021"/>
      <c r="DCH38" s="2021"/>
      <c r="DCI38" s="2021"/>
      <c r="DCJ38" s="2021"/>
      <c r="DCK38" s="2021"/>
      <c r="DCL38" s="2021"/>
      <c r="DCM38" s="2021"/>
      <c r="DCN38" s="2021"/>
      <c r="DCO38" s="2021"/>
      <c r="DCP38" s="2021"/>
      <c r="DCQ38" s="2021"/>
      <c r="DCR38" s="2021"/>
      <c r="DCS38" s="2021"/>
      <c r="DCT38" s="2021"/>
      <c r="DCU38" s="2021"/>
      <c r="DCV38" s="2021"/>
      <c r="DCW38" s="2021"/>
      <c r="DCX38" s="2021"/>
      <c r="DCY38" s="2021"/>
      <c r="DCZ38" s="2021"/>
      <c r="DDA38" s="2021"/>
      <c r="DDB38" s="2021"/>
      <c r="DDC38" s="2021"/>
      <c r="DDD38" s="2021"/>
      <c r="DDE38" s="2021"/>
      <c r="DDF38" s="2021"/>
      <c r="DDG38" s="2021"/>
      <c r="DDH38" s="2021"/>
      <c r="DDI38" s="2021"/>
      <c r="DDJ38" s="2021"/>
      <c r="DDK38" s="2021"/>
      <c r="DDL38" s="2021"/>
      <c r="DDM38" s="2021"/>
      <c r="DDN38" s="2021"/>
      <c r="DDO38" s="2021"/>
      <c r="DDP38" s="2021"/>
      <c r="DDQ38" s="2021"/>
      <c r="DDR38" s="2021"/>
      <c r="DDS38" s="2021"/>
      <c r="DDT38" s="2021"/>
      <c r="DDU38" s="2021"/>
      <c r="DDV38" s="2021"/>
      <c r="DDW38" s="2021"/>
      <c r="DDX38" s="2021"/>
      <c r="DDY38" s="2021"/>
      <c r="DDZ38" s="2021"/>
      <c r="DEA38" s="2021"/>
      <c r="DEB38" s="2021"/>
      <c r="DEC38" s="2021"/>
      <c r="DED38" s="2021"/>
      <c r="DEE38" s="2021"/>
      <c r="DEF38" s="2021"/>
      <c r="DEG38" s="2021"/>
      <c r="DEH38" s="2021"/>
      <c r="DEI38" s="2021"/>
      <c r="DEJ38" s="2021"/>
      <c r="DEK38" s="2021"/>
      <c r="DEL38" s="2021"/>
      <c r="DEM38" s="2021"/>
      <c r="DEN38" s="2021"/>
      <c r="DEO38" s="2021"/>
      <c r="DEP38" s="2021"/>
      <c r="DEQ38" s="2021"/>
      <c r="DER38" s="2021"/>
      <c r="DES38" s="2021"/>
      <c r="DET38" s="2021"/>
      <c r="DEU38" s="2021"/>
      <c r="DEV38" s="2021"/>
      <c r="DEW38" s="2021"/>
      <c r="DEX38" s="2021"/>
      <c r="DEY38" s="2021"/>
      <c r="DEZ38" s="2021"/>
      <c r="DFA38" s="2021"/>
      <c r="DFB38" s="2021"/>
      <c r="DFC38" s="2021"/>
      <c r="DFD38" s="2021"/>
      <c r="DFE38" s="2021"/>
      <c r="DFF38" s="2021"/>
      <c r="DFG38" s="2021"/>
      <c r="DFH38" s="2021"/>
      <c r="DFI38" s="2021"/>
      <c r="DFJ38" s="2021"/>
      <c r="DFK38" s="2021"/>
      <c r="DFL38" s="2021"/>
      <c r="DFM38" s="2021"/>
      <c r="DFN38" s="2021"/>
      <c r="DFO38" s="2021"/>
      <c r="DFP38" s="2021"/>
      <c r="DFQ38" s="2021"/>
      <c r="DFR38" s="2021"/>
      <c r="DFS38" s="2021"/>
      <c r="DFT38" s="2021"/>
      <c r="DFU38" s="2021"/>
      <c r="DFV38" s="2021"/>
      <c r="DFW38" s="2021"/>
      <c r="DFX38" s="2021"/>
      <c r="DFY38" s="2021"/>
      <c r="DFZ38" s="2021"/>
      <c r="DGA38" s="2021"/>
      <c r="DGB38" s="2021"/>
      <c r="DGC38" s="2021"/>
      <c r="DGD38" s="2021"/>
      <c r="DGE38" s="2021"/>
      <c r="DGF38" s="2021"/>
      <c r="DGG38" s="2021"/>
      <c r="DGH38" s="2021"/>
      <c r="DGI38" s="2021"/>
      <c r="DGJ38" s="2021"/>
      <c r="DGK38" s="2021"/>
      <c r="DGL38" s="2021"/>
      <c r="DGM38" s="2021"/>
      <c r="DGN38" s="2021"/>
      <c r="DGO38" s="2021"/>
      <c r="DGP38" s="2021"/>
      <c r="DGQ38" s="2021"/>
      <c r="DGR38" s="2021"/>
      <c r="DGS38" s="2021"/>
      <c r="DGT38" s="2021"/>
      <c r="DGU38" s="2021"/>
      <c r="DGV38" s="2021"/>
      <c r="DGW38" s="2021"/>
      <c r="DGX38" s="2021"/>
      <c r="DGY38" s="2021"/>
      <c r="DGZ38" s="2021"/>
      <c r="DHA38" s="2021"/>
      <c r="DHB38" s="2021"/>
      <c r="DHC38" s="2021"/>
      <c r="DHD38" s="2021"/>
      <c r="DHE38" s="2021"/>
      <c r="DHF38" s="2021"/>
      <c r="DHG38" s="2021"/>
      <c r="DHH38" s="2021"/>
      <c r="DHI38" s="2021"/>
      <c r="DHJ38" s="2021"/>
      <c r="DHK38" s="2021"/>
      <c r="DHL38" s="2021"/>
      <c r="DHM38" s="2021"/>
      <c r="DHN38" s="2021"/>
      <c r="DHO38" s="2021"/>
      <c r="DHP38" s="2021"/>
      <c r="DHQ38" s="2021"/>
      <c r="DHR38" s="2021"/>
      <c r="DHS38" s="2021"/>
      <c r="DHT38" s="2021"/>
      <c r="DHU38" s="2021"/>
      <c r="DHV38" s="2021"/>
      <c r="DHW38" s="2021"/>
      <c r="DHX38" s="2021"/>
      <c r="DHY38" s="2021"/>
      <c r="DHZ38" s="2021"/>
      <c r="DIA38" s="2021"/>
      <c r="DIB38" s="2021"/>
      <c r="DIC38" s="2021"/>
      <c r="DID38" s="2021"/>
      <c r="DIE38" s="2021"/>
      <c r="DIF38" s="2021"/>
      <c r="DIG38" s="2021"/>
      <c r="DIH38" s="2021"/>
      <c r="DII38" s="2021"/>
      <c r="DIJ38" s="2021"/>
      <c r="DIK38" s="2021"/>
      <c r="DIL38" s="2021"/>
      <c r="DIM38" s="2021"/>
      <c r="DIN38" s="2021"/>
      <c r="DIO38" s="2021"/>
      <c r="DIP38" s="2021"/>
      <c r="DIQ38" s="2021"/>
      <c r="DIR38" s="2021"/>
      <c r="DIS38" s="2021"/>
      <c r="DIT38" s="2021"/>
      <c r="DIU38" s="2021"/>
      <c r="DIV38" s="2021"/>
      <c r="DIW38" s="2021"/>
      <c r="DIX38" s="2021"/>
      <c r="DIY38" s="2021"/>
      <c r="DIZ38" s="2021"/>
      <c r="DJA38" s="2021"/>
      <c r="DJB38" s="2021"/>
      <c r="DJC38" s="2021"/>
      <c r="DJD38" s="2021"/>
      <c r="DJE38" s="2021"/>
      <c r="DJF38" s="2021"/>
      <c r="DJG38" s="2021"/>
      <c r="DJH38" s="2021"/>
      <c r="DJI38" s="2021"/>
      <c r="DJJ38" s="2021"/>
      <c r="DJK38" s="2021"/>
      <c r="DJL38" s="2021"/>
      <c r="DJM38" s="2021"/>
      <c r="DJN38" s="2021"/>
      <c r="DJO38" s="2021"/>
      <c r="DJP38" s="2021"/>
      <c r="DJQ38" s="2021"/>
      <c r="DJR38" s="2021"/>
      <c r="DJS38" s="2021"/>
      <c r="DJT38" s="2021"/>
      <c r="DJU38" s="2021"/>
      <c r="DJV38" s="2021"/>
      <c r="DJW38" s="2021"/>
      <c r="DJX38" s="2021"/>
      <c r="DJY38" s="2021"/>
      <c r="DJZ38" s="2021"/>
      <c r="DKA38" s="2021"/>
      <c r="DKB38" s="2021"/>
      <c r="DKC38" s="2021"/>
      <c r="DKD38" s="2021"/>
      <c r="DKE38" s="2021"/>
      <c r="DKF38" s="2021"/>
      <c r="DKG38" s="2021"/>
      <c r="DKH38" s="2021"/>
      <c r="DKI38" s="2021"/>
      <c r="DKJ38" s="2021"/>
      <c r="DKK38" s="2021"/>
      <c r="DKL38" s="2021"/>
      <c r="DKM38" s="2021"/>
      <c r="DKN38" s="2021"/>
      <c r="DKO38" s="2021"/>
      <c r="DKP38" s="2021"/>
      <c r="DKQ38" s="2021"/>
      <c r="DKR38" s="2021"/>
      <c r="DKS38" s="2021"/>
      <c r="DKT38" s="2021"/>
      <c r="DKU38" s="2021"/>
      <c r="DKV38" s="2021"/>
      <c r="DKW38" s="2021"/>
      <c r="DKX38" s="2021"/>
      <c r="DKY38" s="2021"/>
      <c r="DKZ38" s="2021"/>
      <c r="DLA38" s="2021"/>
      <c r="DLB38" s="2021"/>
      <c r="DLC38" s="2021"/>
      <c r="DLD38" s="2021"/>
      <c r="DLE38" s="2021"/>
      <c r="DLF38" s="2021"/>
      <c r="DLG38" s="2021"/>
      <c r="DLH38" s="2021"/>
      <c r="DLI38" s="2021"/>
      <c r="DLJ38" s="2021"/>
      <c r="DLK38" s="2021"/>
      <c r="DLL38" s="2021"/>
      <c r="DLM38" s="2021"/>
      <c r="DLN38" s="2021"/>
      <c r="DLO38" s="2021"/>
      <c r="DLP38" s="2021"/>
      <c r="DLQ38" s="2021"/>
      <c r="DLR38" s="2021"/>
      <c r="DLS38" s="2021"/>
      <c r="DLT38" s="2021"/>
      <c r="DLU38" s="2021"/>
      <c r="DLV38" s="2021"/>
      <c r="DLW38" s="2021"/>
      <c r="DLX38" s="2021"/>
      <c r="DLY38" s="2021"/>
      <c r="DLZ38" s="2021"/>
      <c r="DMA38" s="2021"/>
      <c r="DMB38" s="2021"/>
      <c r="DMC38" s="2021"/>
      <c r="DMD38" s="2021"/>
      <c r="DME38" s="2021"/>
      <c r="DMF38" s="2021"/>
      <c r="DMG38" s="2021"/>
      <c r="DMH38" s="2021"/>
      <c r="DMI38" s="2021"/>
      <c r="DMJ38" s="2021"/>
      <c r="DMK38" s="2021"/>
      <c r="DML38" s="2021"/>
      <c r="DMM38" s="2021"/>
      <c r="DMN38" s="2021"/>
      <c r="DMO38" s="2021"/>
      <c r="DMP38" s="2021"/>
      <c r="DMQ38" s="2021"/>
      <c r="DMR38" s="2021"/>
      <c r="DMS38" s="2021"/>
      <c r="DMT38" s="2021"/>
      <c r="DMU38" s="2021"/>
      <c r="DMV38" s="2021"/>
      <c r="DMW38" s="2021"/>
      <c r="DMX38" s="2021"/>
      <c r="DMY38" s="2021"/>
      <c r="DMZ38" s="2021"/>
      <c r="DNA38" s="2021"/>
      <c r="DNB38" s="2021"/>
      <c r="DNC38" s="2021"/>
      <c r="DND38" s="2021"/>
      <c r="DNE38" s="2021"/>
      <c r="DNF38" s="2021"/>
      <c r="DNG38" s="2021"/>
      <c r="DNH38" s="2021"/>
      <c r="DNI38" s="2021"/>
      <c r="DNJ38" s="2021"/>
      <c r="DNK38" s="2021"/>
      <c r="DNL38" s="2021"/>
      <c r="DNM38" s="2021"/>
      <c r="DNN38" s="2021"/>
      <c r="DNO38" s="2021"/>
      <c r="DNP38" s="2021"/>
      <c r="DNQ38" s="2021"/>
      <c r="DNR38" s="2021"/>
      <c r="DNS38" s="2021"/>
      <c r="DNT38" s="2021"/>
      <c r="DNU38" s="2021"/>
      <c r="DNV38" s="2021"/>
      <c r="DNW38" s="2021"/>
      <c r="DNX38" s="2021"/>
      <c r="DNY38" s="2021"/>
      <c r="DNZ38" s="2021"/>
      <c r="DOA38" s="2021"/>
      <c r="DOB38" s="2021"/>
      <c r="DOC38" s="2021"/>
      <c r="DOD38" s="2021"/>
      <c r="DOE38" s="2021"/>
      <c r="DOF38" s="2021"/>
      <c r="DOG38" s="2021"/>
      <c r="DOH38" s="2021"/>
      <c r="DOI38" s="2021"/>
      <c r="DOJ38" s="2021"/>
      <c r="DOK38" s="2021"/>
      <c r="DOL38" s="2021"/>
      <c r="DOM38" s="2021"/>
      <c r="DON38" s="2021"/>
      <c r="DOO38" s="2021"/>
      <c r="DOP38" s="2021"/>
      <c r="DOQ38" s="2021"/>
      <c r="DOR38" s="2021"/>
      <c r="DOS38" s="2021"/>
      <c r="DOT38" s="2021"/>
      <c r="DOU38" s="2021"/>
      <c r="DOV38" s="2021"/>
      <c r="DOW38" s="2021"/>
      <c r="DOX38" s="2021"/>
      <c r="DOY38" s="2021"/>
      <c r="DOZ38" s="2021"/>
      <c r="DPA38" s="2021"/>
      <c r="DPB38" s="2021"/>
      <c r="DPC38" s="2021"/>
      <c r="DPD38" s="2021"/>
      <c r="DPE38" s="2021"/>
      <c r="DPF38" s="2021"/>
      <c r="DPG38" s="2021"/>
      <c r="DPH38" s="2021"/>
      <c r="DPI38" s="2021"/>
      <c r="DPJ38" s="2021"/>
      <c r="DPK38" s="2021"/>
      <c r="DPL38" s="2021"/>
      <c r="DPM38" s="2021"/>
      <c r="DPN38" s="2021"/>
      <c r="DPO38" s="2021"/>
      <c r="DPP38" s="2021"/>
      <c r="DPQ38" s="2021"/>
      <c r="DPR38" s="2021"/>
      <c r="DPS38" s="2021"/>
      <c r="DPT38" s="2021"/>
      <c r="DPU38" s="2021"/>
      <c r="DPV38" s="2021"/>
      <c r="DPW38" s="2021"/>
      <c r="DPX38" s="2021"/>
      <c r="DPY38" s="2021"/>
      <c r="DPZ38" s="2021"/>
      <c r="DQA38" s="2021"/>
      <c r="DQB38" s="2021"/>
      <c r="DQC38" s="2021"/>
      <c r="DQD38" s="2021"/>
      <c r="DQE38" s="2021"/>
      <c r="DQF38" s="2021"/>
      <c r="DQG38" s="2021"/>
      <c r="DQH38" s="2021"/>
      <c r="DQI38" s="2021"/>
      <c r="DQJ38" s="2021"/>
      <c r="DQK38" s="2021"/>
      <c r="DQL38" s="2021"/>
      <c r="DQM38" s="2021"/>
      <c r="DQN38" s="2021"/>
      <c r="DQO38" s="2021"/>
      <c r="DQP38" s="2021"/>
      <c r="DQQ38" s="2021"/>
      <c r="DQR38" s="2021"/>
      <c r="DQS38" s="2021"/>
      <c r="DQT38" s="2021"/>
      <c r="DQU38" s="2021"/>
      <c r="DQV38" s="2021"/>
      <c r="DQW38" s="2021"/>
      <c r="DQX38" s="2021"/>
      <c r="DQY38" s="2021"/>
      <c r="DQZ38" s="2021"/>
      <c r="DRA38" s="2021"/>
      <c r="DRB38" s="2021"/>
      <c r="DRC38" s="2021"/>
      <c r="DRD38" s="2021"/>
      <c r="DRE38" s="2021"/>
      <c r="DRF38" s="2021"/>
      <c r="DRG38" s="2021"/>
      <c r="DRH38" s="2021"/>
      <c r="DRI38" s="2021"/>
      <c r="DRJ38" s="2021"/>
      <c r="DRK38" s="2021"/>
      <c r="DRL38" s="2021"/>
      <c r="DRM38" s="2021"/>
      <c r="DRN38" s="2021"/>
      <c r="DRO38" s="2021"/>
      <c r="DRP38" s="2021"/>
      <c r="DRQ38" s="2021"/>
      <c r="DRR38" s="2021"/>
      <c r="DRS38" s="2021"/>
      <c r="DRT38" s="2021"/>
      <c r="DRU38" s="2021"/>
      <c r="DRV38" s="2021"/>
      <c r="DRW38" s="2021"/>
      <c r="DRX38" s="2021"/>
      <c r="DRY38" s="2021"/>
      <c r="DRZ38" s="2021"/>
      <c r="DSA38" s="2021"/>
      <c r="DSB38" s="2021"/>
      <c r="DSC38" s="2021"/>
      <c r="DSD38" s="2021"/>
      <c r="DSE38" s="2021"/>
      <c r="DSF38" s="2021"/>
      <c r="DSG38" s="2021"/>
      <c r="DSH38" s="2021"/>
      <c r="DSI38" s="2021"/>
      <c r="DSJ38" s="2021"/>
      <c r="DSK38" s="2021"/>
      <c r="DSL38" s="2021"/>
      <c r="DSM38" s="2021"/>
      <c r="DSN38" s="2021"/>
      <c r="DSO38" s="2021"/>
      <c r="DSP38" s="2021"/>
      <c r="DSQ38" s="2021"/>
      <c r="DSR38" s="2021"/>
      <c r="DSS38" s="2021"/>
      <c r="DST38" s="2021"/>
      <c r="DSU38" s="2021"/>
      <c r="DSV38" s="2021"/>
      <c r="DSW38" s="2021"/>
      <c r="DSX38" s="2021"/>
      <c r="DSY38" s="2021"/>
      <c r="DSZ38" s="2021"/>
      <c r="DTA38" s="2021"/>
      <c r="DTB38" s="2021"/>
      <c r="DTC38" s="2021"/>
      <c r="DTD38" s="2021"/>
      <c r="DTE38" s="2021"/>
      <c r="DTF38" s="2021"/>
      <c r="DTG38" s="2021"/>
      <c r="DTH38" s="2021"/>
      <c r="DTI38" s="2021"/>
      <c r="DTJ38" s="2021"/>
      <c r="DTK38" s="2021"/>
      <c r="DTL38" s="2021"/>
      <c r="DTM38" s="2021"/>
      <c r="DTN38" s="2021"/>
      <c r="DTO38" s="2021"/>
      <c r="DTP38" s="2021"/>
      <c r="DTQ38" s="2021"/>
      <c r="DTR38" s="2021"/>
      <c r="DTS38" s="2021"/>
      <c r="DTT38" s="2021"/>
      <c r="DTU38" s="2021"/>
      <c r="DTV38" s="2021"/>
      <c r="DTW38" s="2021"/>
      <c r="DTX38" s="2021"/>
      <c r="DTY38" s="2021"/>
      <c r="DTZ38" s="2021"/>
      <c r="DUA38" s="2021"/>
      <c r="DUB38" s="2021"/>
      <c r="DUC38" s="2021"/>
      <c r="DUD38" s="2021"/>
      <c r="DUE38" s="2021"/>
      <c r="DUF38" s="2021"/>
      <c r="DUG38" s="2021"/>
      <c r="DUH38" s="2021"/>
      <c r="DUI38" s="2021"/>
      <c r="DUJ38" s="2021"/>
      <c r="DUK38" s="2021"/>
      <c r="DUL38" s="2021"/>
      <c r="DUM38" s="2021"/>
      <c r="DUN38" s="2021"/>
      <c r="DUO38" s="2021"/>
      <c r="DUP38" s="2021"/>
      <c r="DUQ38" s="2021"/>
      <c r="DUR38" s="2021"/>
      <c r="DUS38" s="2021"/>
      <c r="DUT38" s="2021"/>
      <c r="DUU38" s="2021"/>
      <c r="DUV38" s="2021"/>
      <c r="DUW38" s="2021"/>
      <c r="DUX38" s="2021"/>
      <c r="DUY38" s="2021"/>
      <c r="DUZ38" s="2021"/>
      <c r="DVA38" s="2021"/>
      <c r="DVB38" s="2021"/>
      <c r="DVC38" s="2021"/>
      <c r="DVD38" s="2021"/>
      <c r="DVE38" s="2021"/>
      <c r="DVF38" s="2021"/>
      <c r="DVG38" s="2021"/>
      <c r="DVH38" s="2021"/>
      <c r="DVI38" s="2021"/>
      <c r="DVJ38" s="2021"/>
      <c r="DVK38" s="2021"/>
      <c r="DVL38" s="2021"/>
      <c r="DVM38" s="2021"/>
      <c r="DVN38" s="2021"/>
      <c r="DVO38" s="2021"/>
      <c r="DVP38" s="2021"/>
      <c r="DVQ38" s="2021"/>
      <c r="DVR38" s="2021"/>
      <c r="DVS38" s="2021"/>
      <c r="DVT38" s="2021"/>
      <c r="DVU38" s="2021"/>
      <c r="DVV38" s="2021"/>
      <c r="DVW38" s="2021"/>
      <c r="DVX38" s="2021"/>
      <c r="DVY38" s="2021"/>
      <c r="DVZ38" s="2021"/>
      <c r="DWA38" s="2021"/>
      <c r="DWB38" s="2021"/>
      <c r="DWC38" s="2021"/>
      <c r="DWD38" s="2021"/>
      <c r="DWE38" s="2021"/>
      <c r="DWF38" s="2021"/>
      <c r="DWG38" s="2021"/>
      <c r="DWH38" s="2021"/>
      <c r="DWI38" s="2021"/>
      <c r="DWJ38" s="2021"/>
      <c r="DWK38" s="2021"/>
      <c r="DWL38" s="2021"/>
      <c r="DWM38" s="2021"/>
      <c r="DWN38" s="2021"/>
      <c r="DWO38" s="2021"/>
      <c r="DWP38" s="2021"/>
      <c r="DWQ38" s="2021"/>
      <c r="DWR38" s="2021"/>
      <c r="DWS38" s="2021"/>
      <c r="DWT38" s="2021"/>
      <c r="DWU38" s="2021"/>
      <c r="DWV38" s="2021"/>
      <c r="DWW38" s="2021"/>
      <c r="DWX38" s="2021"/>
      <c r="DWY38" s="2021"/>
      <c r="DWZ38" s="2021"/>
      <c r="DXA38" s="2021"/>
      <c r="DXB38" s="2021"/>
      <c r="DXC38" s="2021"/>
      <c r="DXD38" s="2021"/>
      <c r="DXE38" s="2021"/>
      <c r="DXF38" s="2021"/>
      <c r="DXG38" s="2021"/>
      <c r="DXH38" s="2021"/>
      <c r="DXI38" s="2021"/>
      <c r="DXJ38" s="2021"/>
      <c r="DXK38" s="2021"/>
      <c r="DXL38" s="2021"/>
      <c r="DXM38" s="2021"/>
      <c r="DXN38" s="2021"/>
      <c r="DXO38" s="2021"/>
      <c r="DXP38" s="2021"/>
      <c r="DXQ38" s="2021"/>
      <c r="DXR38" s="2021"/>
      <c r="DXS38" s="2021"/>
      <c r="DXT38" s="2021"/>
      <c r="DXU38" s="2021"/>
      <c r="DXV38" s="2021"/>
      <c r="DXW38" s="2021"/>
      <c r="DXX38" s="2021"/>
      <c r="DXY38" s="2021"/>
      <c r="DXZ38" s="2021"/>
      <c r="DYA38" s="2021"/>
      <c r="DYB38" s="2021"/>
      <c r="DYC38" s="2021"/>
      <c r="DYD38" s="2021"/>
      <c r="DYE38" s="2021"/>
      <c r="DYF38" s="2021"/>
      <c r="DYG38" s="2021"/>
      <c r="DYH38" s="2021"/>
      <c r="DYI38" s="2021"/>
      <c r="DYJ38" s="2021"/>
      <c r="DYK38" s="2021"/>
      <c r="DYL38" s="2021"/>
      <c r="DYM38" s="2021"/>
      <c r="DYN38" s="2021"/>
      <c r="DYO38" s="2021"/>
      <c r="DYP38" s="2021"/>
      <c r="DYQ38" s="2021"/>
      <c r="DYR38" s="2021"/>
      <c r="DYS38" s="2021"/>
      <c r="DYT38" s="2021"/>
      <c r="DYU38" s="2021"/>
      <c r="DYV38" s="2021"/>
      <c r="DYW38" s="2021"/>
      <c r="DYX38" s="2021"/>
      <c r="DYY38" s="2021"/>
      <c r="DYZ38" s="2021"/>
      <c r="DZA38" s="2021"/>
      <c r="DZB38" s="2021"/>
      <c r="DZC38" s="2021"/>
      <c r="DZD38" s="2021"/>
      <c r="DZE38" s="2021"/>
      <c r="DZF38" s="2021"/>
      <c r="DZG38" s="2021"/>
      <c r="DZH38" s="2021"/>
      <c r="DZI38" s="2021"/>
      <c r="DZJ38" s="2021"/>
      <c r="DZK38" s="2021"/>
      <c r="DZL38" s="2021"/>
      <c r="DZM38" s="2021"/>
      <c r="DZN38" s="2021"/>
      <c r="DZO38" s="2021"/>
      <c r="DZP38" s="2021"/>
      <c r="DZQ38" s="2021"/>
      <c r="DZR38" s="2021"/>
      <c r="DZS38" s="2021"/>
      <c r="DZT38" s="2021"/>
      <c r="DZU38" s="2021"/>
      <c r="DZV38" s="2021"/>
      <c r="DZW38" s="2021"/>
      <c r="DZX38" s="2021"/>
      <c r="DZY38" s="2021"/>
      <c r="DZZ38" s="2021"/>
      <c r="EAA38" s="2021"/>
      <c r="EAB38" s="2021"/>
      <c r="EAC38" s="2021"/>
      <c r="EAD38" s="2021"/>
      <c r="EAE38" s="2021"/>
      <c r="EAF38" s="2021"/>
      <c r="EAG38" s="2021"/>
      <c r="EAH38" s="2021"/>
      <c r="EAI38" s="2021"/>
      <c r="EAJ38" s="2021"/>
      <c r="EAK38" s="2021"/>
      <c r="EAL38" s="2021"/>
      <c r="EAM38" s="2021"/>
      <c r="EAN38" s="2021"/>
      <c r="EAO38" s="2021"/>
      <c r="EAP38" s="2021"/>
      <c r="EAQ38" s="2021"/>
      <c r="EAR38" s="2021"/>
      <c r="EAS38" s="2021"/>
      <c r="EAT38" s="2021"/>
      <c r="EAU38" s="2021"/>
      <c r="EAV38" s="2021"/>
      <c r="EAW38" s="2021"/>
      <c r="EAX38" s="2021"/>
      <c r="EAY38" s="2021"/>
      <c r="EAZ38" s="2021"/>
      <c r="EBA38" s="2021"/>
      <c r="EBB38" s="2021"/>
      <c r="EBC38" s="2021"/>
      <c r="EBD38" s="2021"/>
      <c r="EBE38" s="2021"/>
      <c r="EBF38" s="2021"/>
      <c r="EBG38" s="2021"/>
      <c r="EBH38" s="2021"/>
      <c r="EBI38" s="2021"/>
      <c r="EBJ38" s="2021"/>
      <c r="EBK38" s="2021"/>
      <c r="EBL38" s="2021"/>
      <c r="EBM38" s="2021"/>
      <c r="EBN38" s="2021"/>
      <c r="EBO38" s="2021"/>
      <c r="EBP38" s="2021"/>
      <c r="EBQ38" s="2021"/>
      <c r="EBR38" s="2021"/>
      <c r="EBS38" s="2021"/>
      <c r="EBT38" s="2021"/>
      <c r="EBU38" s="2021"/>
      <c r="EBV38" s="2021"/>
      <c r="EBW38" s="2021"/>
      <c r="EBX38" s="2021"/>
      <c r="EBY38" s="2021"/>
      <c r="EBZ38" s="2021"/>
      <c r="ECA38" s="2021"/>
      <c r="ECB38" s="2021"/>
      <c r="ECC38" s="2021"/>
      <c r="ECD38" s="2021"/>
      <c r="ECE38" s="2021"/>
      <c r="ECF38" s="2021"/>
      <c r="ECG38" s="2021"/>
      <c r="ECH38" s="2021"/>
      <c r="ECI38" s="2021"/>
      <c r="ECJ38" s="2021"/>
      <c r="ECK38" s="2021"/>
      <c r="ECL38" s="2021"/>
      <c r="ECM38" s="2021"/>
      <c r="ECN38" s="2021"/>
      <c r="ECO38" s="2021"/>
      <c r="ECP38" s="2021"/>
      <c r="ECQ38" s="2021"/>
      <c r="ECR38" s="2021"/>
      <c r="ECS38" s="2021"/>
      <c r="ECT38" s="2021"/>
      <c r="ECU38" s="2021"/>
      <c r="ECV38" s="2021"/>
      <c r="ECW38" s="2021"/>
      <c r="ECX38" s="2021"/>
      <c r="ECY38" s="2021"/>
      <c r="ECZ38" s="2021"/>
      <c r="EDA38" s="2021"/>
      <c r="EDB38" s="2021"/>
      <c r="EDC38" s="2021"/>
      <c r="EDD38" s="2021"/>
      <c r="EDE38" s="2021"/>
      <c r="EDF38" s="2021"/>
      <c r="EDG38" s="2021"/>
      <c r="EDH38" s="2021"/>
      <c r="EDI38" s="2021"/>
      <c r="EDJ38" s="2021"/>
      <c r="EDK38" s="2021"/>
      <c r="EDL38" s="2021"/>
      <c r="EDM38" s="2021"/>
      <c r="EDN38" s="2021"/>
      <c r="EDO38" s="2021"/>
      <c r="EDP38" s="2021"/>
      <c r="EDQ38" s="2021"/>
      <c r="EDR38" s="2021"/>
      <c r="EDS38" s="2021"/>
      <c r="EDT38" s="2021"/>
      <c r="EDU38" s="2021"/>
      <c r="EDV38" s="2021"/>
      <c r="EDW38" s="2021"/>
      <c r="EDX38" s="2021"/>
      <c r="EDY38" s="2021"/>
      <c r="EDZ38" s="2021"/>
      <c r="EEA38" s="2021"/>
      <c r="EEB38" s="2021"/>
      <c r="EEC38" s="2021"/>
      <c r="EED38" s="2021"/>
      <c r="EEE38" s="2021"/>
      <c r="EEF38" s="2021"/>
      <c r="EEG38" s="2021"/>
      <c r="EEH38" s="2021"/>
      <c r="EEI38" s="2021"/>
      <c r="EEJ38" s="2021"/>
      <c r="EEK38" s="2021"/>
      <c r="EEL38" s="2021"/>
      <c r="EEM38" s="2021"/>
      <c r="EEN38" s="2021"/>
      <c r="EEO38" s="2021"/>
      <c r="EEP38" s="2021"/>
      <c r="EEQ38" s="2021"/>
      <c r="EER38" s="2021"/>
      <c r="EES38" s="2021"/>
      <c r="EET38" s="2021"/>
      <c r="EEU38" s="2021"/>
      <c r="EEV38" s="2021"/>
      <c r="EEW38" s="2021"/>
      <c r="EEX38" s="2021"/>
      <c r="EEY38" s="2021"/>
      <c r="EEZ38" s="2021"/>
      <c r="EFA38" s="2021"/>
      <c r="EFB38" s="2021"/>
      <c r="EFC38" s="2021"/>
      <c r="EFD38" s="2021"/>
      <c r="EFE38" s="2021"/>
      <c r="EFF38" s="2021"/>
      <c r="EFG38" s="2021"/>
      <c r="EFH38" s="2021"/>
      <c r="EFI38" s="2021"/>
      <c r="EFJ38" s="2021"/>
      <c r="EFK38" s="2021"/>
      <c r="EFL38" s="2021"/>
      <c r="EFM38" s="2021"/>
      <c r="EFN38" s="2021"/>
      <c r="EFO38" s="2021"/>
      <c r="EFP38" s="2021"/>
      <c r="EFQ38" s="2021"/>
      <c r="EFR38" s="2021"/>
      <c r="EFS38" s="2021"/>
      <c r="EFT38" s="2021"/>
      <c r="EFU38" s="2021"/>
      <c r="EFV38" s="2021"/>
      <c r="EFW38" s="2021"/>
      <c r="EFX38" s="2021"/>
      <c r="EFY38" s="2021"/>
      <c r="EFZ38" s="2021"/>
      <c r="EGA38" s="2021"/>
      <c r="EGB38" s="2021"/>
      <c r="EGC38" s="2021"/>
      <c r="EGD38" s="2021"/>
      <c r="EGE38" s="2021"/>
      <c r="EGF38" s="2021"/>
      <c r="EGG38" s="2021"/>
      <c r="EGH38" s="2021"/>
      <c r="EGI38" s="2021"/>
      <c r="EGJ38" s="2021"/>
      <c r="EGK38" s="2021"/>
      <c r="EGL38" s="2021"/>
      <c r="EGM38" s="2021"/>
      <c r="EGN38" s="2021"/>
      <c r="EGO38" s="2021"/>
      <c r="EGP38" s="2021"/>
      <c r="EGQ38" s="2021"/>
      <c r="EGR38" s="2021"/>
      <c r="EGS38" s="2021"/>
      <c r="EGT38" s="2021"/>
      <c r="EGU38" s="2021"/>
      <c r="EGV38" s="2021"/>
      <c r="EGW38" s="2021"/>
      <c r="EGX38" s="2021"/>
      <c r="EGY38" s="2021"/>
      <c r="EGZ38" s="2021"/>
      <c r="EHA38" s="2021"/>
      <c r="EHB38" s="2021"/>
      <c r="EHC38" s="2021"/>
      <c r="EHD38" s="2021"/>
      <c r="EHE38" s="2021"/>
      <c r="EHF38" s="2021"/>
      <c r="EHG38" s="2021"/>
      <c r="EHH38" s="2021"/>
      <c r="EHI38" s="2021"/>
      <c r="EHJ38" s="2021"/>
      <c r="EHK38" s="2021"/>
      <c r="EHL38" s="2021"/>
      <c r="EHM38" s="2021"/>
      <c r="EHN38" s="2021"/>
      <c r="EHO38" s="2021"/>
      <c r="EHP38" s="2021"/>
      <c r="EHQ38" s="2021"/>
      <c r="EHR38" s="2021"/>
      <c r="EHS38" s="2021"/>
      <c r="EHT38" s="2021"/>
      <c r="EHU38" s="2021"/>
      <c r="EHV38" s="2021"/>
      <c r="EHW38" s="2021"/>
      <c r="EHX38" s="2021"/>
      <c r="EHY38" s="2021"/>
      <c r="EHZ38" s="2021"/>
      <c r="EIA38" s="2021"/>
      <c r="EIB38" s="2021"/>
      <c r="EIC38" s="2021"/>
      <c r="EID38" s="2021"/>
      <c r="EIE38" s="2021"/>
      <c r="EIF38" s="2021"/>
      <c r="EIG38" s="2021"/>
      <c r="EIH38" s="2021"/>
      <c r="EII38" s="2021"/>
      <c r="EIJ38" s="2021"/>
      <c r="EIK38" s="2021"/>
      <c r="EIL38" s="2021"/>
      <c r="EIM38" s="2021"/>
      <c r="EIN38" s="2021"/>
      <c r="EIO38" s="2021"/>
      <c r="EIP38" s="2021"/>
      <c r="EIQ38" s="2021"/>
      <c r="EIR38" s="2021"/>
      <c r="EIS38" s="2021"/>
      <c r="EIT38" s="2021"/>
      <c r="EIU38" s="2021"/>
      <c r="EIV38" s="2021"/>
      <c r="EIW38" s="2021"/>
      <c r="EIX38" s="2021"/>
      <c r="EIY38" s="2021"/>
      <c r="EIZ38" s="2021"/>
      <c r="EJA38" s="2021"/>
      <c r="EJB38" s="2021"/>
      <c r="EJC38" s="2021"/>
      <c r="EJD38" s="2021"/>
      <c r="EJE38" s="2021"/>
      <c r="EJF38" s="2021"/>
      <c r="EJG38" s="2021"/>
      <c r="EJH38" s="2021"/>
      <c r="EJI38" s="2021"/>
      <c r="EJJ38" s="2021"/>
      <c r="EJK38" s="2021"/>
      <c r="EJL38" s="2021"/>
      <c r="EJM38" s="2021"/>
      <c r="EJN38" s="2021"/>
      <c r="EJO38" s="2021"/>
      <c r="EJP38" s="2021"/>
      <c r="EJQ38" s="2021"/>
      <c r="EJR38" s="2021"/>
      <c r="EJS38" s="2021"/>
      <c r="EJT38" s="2021"/>
      <c r="EJU38" s="2021"/>
      <c r="EJV38" s="2021"/>
      <c r="EJW38" s="2021"/>
      <c r="EJX38" s="2021"/>
      <c r="EJY38" s="2021"/>
      <c r="EJZ38" s="2021"/>
      <c r="EKA38" s="2021"/>
      <c r="EKB38" s="2021"/>
      <c r="EKC38" s="2021"/>
      <c r="EKD38" s="2021"/>
      <c r="EKE38" s="2021"/>
      <c r="EKF38" s="2021"/>
      <c r="EKG38" s="2021"/>
      <c r="EKH38" s="2021"/>
      <c r="EKI38" s="2021"/>
      <c r="EKJ38" s="2021"/>
      <c r="EKK38" s="2021"/>
      <c r="EKL38" s="2021"/>
      <c r="EKM38" s="2021"/>
      <c r="EKN38" s="2021"/>
      <c r="EKO38" s="2021"/>
      <c r="EKP38" s="2021"/>
      <c r="EKQ38" s="2021"/>
      <c r="EKR38" s="2021"/>
      <c r="EKS38" s="2021"/>
      <c r="EKT38" s="2021"/>
      <c r="EKU38" s="2021"/>
      <c r="EKV38" s="2021"/>
      <c r="EKW38" s="2021"/>
      <c r="EKX38" s="2021"/>
      <c r="EKY38" s="2021"/>
      <c r="EKZ38" s="2021"/>
      <c r="ELA38" s="2021"/>
      <c r="ELB38" s="2021"/>
      <c r="ELC38" s="2021"/>
      <c r="ELD38" s="2021"/>
      <c r="ELE38" s="2021"/>
      <c r="ELF38" s="2021"/>
      <c r="ELG38" s="2021"/>
      <c r="ELH38" s="2021"/>
      <c r="ELI38" s="2021"/>
      <c r="ELJ38" s="2021"/>
      <c r="ELK38" s="2021"/>
      <c r="ELL38" s="2021"/>
      <c r="ELM38" s="2021"/>
      <c r="ELN38" s="2021"/>
      <c r="ELO38" s="2021"/>
      <c r="ELP38" s="2021"/>
      <c r="ELQ38" s="2021"/>
      <c r="ELR38" s="2021"/>
      <c r="ELS38" s="2021"/>
      <c r="ELT38" s="2021"/>
      <c r="ELU38" s="2021"/>
      <c r="ELV38" s="2021"/>
      <c r="ELW38" s="2021"/>
      <c r="ELX38" s="2021"/>
      <c r="ELY38" s="2021"/>
      <c r="ELZ38" s="2021"/>
      <c r="EMA38" s="2021"/>
      <c r="EMB38" s="2021"/>
      <c r="EMC38" s="2021"/>
      <c r="EMD38" s="2021"/>
      <c r="EME38" s="2021"/>
      <c r="EMF38" s="2021"/>
      <c r="EMG38" s="2021"/>
      <c r="EMH38" s="2021"/>
      <c r="EMI38" s="2021"/>
      <c r="EMJ38" s="2021"/>
      <c r="EMK38" s="2021"/>
      <c r="EML38" s="2021"/>
      <c r="EMM38" s="2021"/>
      <c r="EMN38" s="2021"/>
      <c r="EMO38" s="2021"/>
      <c r="EMP38" s="2021"/>
      <c r="EMQ38" s="2021"/>
      <c r="EMR38" s="2021"/>
      <c r="EMS38" s="2021"/>
      <c r="EMT38" s="2021"/>
      <c r="EMU38" s="2021"/>
      <c r="EMV38" s="2021"/>
      <c r="EMW38" s="2021"/>
      <c r="EMX38" s="2021"/>
      <c r="EMY38" s="2021"/>
      <c r="EMZ38" s="2021"/>
      <c r="ENA38" s="2021"/>
      <c r="ENB38" s="2021"/>
      <c r="ENC38" s="2021"/>
      <c r="END38" s="2021"/>
      <c r="ENE38" s="2021"/>
      <c r="ENF38" s="2021"/>
      <c r="ENG38" s="2021"/>
      <c r="ENH38" s="2021"/>
      <c r="ENI38" s="2021"/>
      <c r="ENJ38" s="2021"/>
      <c r="ENK38" s="2021"/>
      <c r="ENL38" s="2021"/>
      <c r="ENM38" s="2021"/>
      <c r="ENN38" s="2021"/>
      <c r="ENO38" s="2021"/>
      <c r="ENP38" s="2021"/>
      <c r="ENQ38" s="2021"/>
      <c r="ENR38" s="2021"/>
      <c r="ENS38" s="2021"/>
      <c r="ENT38" s="2021"/>
      <c r="ENU38" s="2021"/>
      <c r="ENV38" s="2021"/>
      <c r="ENW38" s="2021"/>
      <c r="ENX38" s="2021"/>
      <c r="ENY38" s="2021"/>
      <c r="ENZ38" s="2021"/>
      <c r="EOA38" s="2021"/>
      <c r="EOB38" s="2021"/>
      <c r="EOC38" s="2021"/>
      <c r="EOD38" s="2021"/>
      <c r="EOE38" s="2021"/>
      <c r="EOF38" s="2021"/>
      <c r="EOG38" s="2021"/>
      <c r="EOH38" s="2021"/>
      <c r="EOI38" s="2021"/>
      <c r="EOJ38" s="2021"/>
      <c r="EOK38" s="2021"/>
      <c r="EOL38" s="2021"/>
      <c r="EOM38" s="2021"/>
      <c r="EON38" s="2021"/>
      <c r="EOO38" s="2021"/>
      <c r="EOP38" s="2021"/>
      <c r="EOQ38" s="2021"/>
      <c r="EOR38" s="2021"/>
      <c r="EOS38" s="2021"/>
      <c r="EOT38" s="2021"/>
      <c r="EOU38" s="2021"/>
      <c r="EOV38" s="2021"/>
      <c r="EOW38" s="2021"/>
      <c r="EOX38" s="2021"/>
      <c r="EOY38" s="2021"/>
      <c r="EOZ38" s="2021"/>
      <c r="EPA38" s="2021"/>
      <c r="EPB38" s="2021"/>
      <c r="EPC38" s="2021"/>
      <c r="EPD38" s="2021"/>
      <c r="EPE38" s="2021"/>
      <c r="EPF38" s="2021"/>
      <c r="EPG38" s="2021"/>
      <c r="EPH38" s="2021"/>
      <c r="EPI38" s="2021"/>
      <c r="EPJ38" s="2021"/>
      <c r="EPK38" s="2021"/>
      <c r="EPL38" s="2021"/>
      <c r="EPM38" s="2021"/>
      <c r="EPN38" s="2021"/>
      <c r="EPO38" s="2021"/>
      <c r="EPP38" s="2021"/>
      <c r="EPQ38" s="2021"/>
      <c r="EPR38" s="2021"/>
      <c r="EPS38" s="2021"/>
      <c r="EPT38" s="2021"/>
      <c r="EPU38" s="2021"/>
      <c r="EPV38" s="2021"/>
      <c r="EPW38" s="2021"/>
      <c r="EPX38" s="2021"/>
      <c r="EPY38" s="2021"/>
      <c r="EPZ38" s="2021"/>
      <c r="EQA38" s="2021"/>
      <c r="EQB38" s="2021"/>
      <c r="EQC38" s="2021"/>
      <c r="EQD38" s="2021"/>
      <c r="EQE38" s="2021"/>
      <c r="EQF38" s="2021"/>
      <c r="EQG38" s="2021"/>
      <c r="EQH38" s="2021"/>
      <c r="EQI38" s="2021"/>
      <c r="EQJ38" s="2021"/>
      <c r="EQK38" s="2021"/>
      <c r="EQL38" s="2021"/>
      <c r="EQM38" s="2021"/>
      <c r="EQN38" s="2021"/>
      <c r="EQO38" s="2021"/>
      <c r="EQP38" s="2021"/>
      <c r="EQQ38" s="2021"/>
      <c r="EQR38" s="2021"/>
      <c r="EQS38" s="2021"/>
      <c r="EQT38" s="2021"/>
      <c r="EQU38" s="2021"/>
      <c r="EQV38" s="2021"/>
      <c r="EQW38" s="2021"/>
      <c r="EQX38" s="2021"/>
      <c r="EQY38" s="2021"/>
      <c r="EQZ38" s="2021"/>
      <c r="ERA38" s="2021"/>
      <c r="ERB38" s="2021"/>
      <c r="ERC38" s="2021"/>
      <c r="ERD38" s="2021"/>
      <c r="ERE38" s="2021"/>
      <c r="ERF38" s="2021"/>
      <c r="ERG38" s="2021"/>
      <c r="ERH38" s="2021"/>
      <c r="ERI38" s="2021"/>
      <c r="ERJ38" s="2021"/>
      <c r="ERK38" s="2021"/>
      <c r="ERL38" s="2021"/>
      <c r="ERM38" s="2021"/>
      <c r="ERN38" s="2021"/>
      <c r="ERO38" s="2021"/>
      <c r="ERP38" s="2021"/>
      <c r="ERQ38" s="2021"/>
      <c r="ERR38" s="2021"/>
      <c r="ERS38" s="2021"/>
      <c r="ERT38" s="2021"/>
      <c r="ERU38" s="2021"/>
      <c r="ERV38" s="2021"/>
      <c r="ERW38" s="2021"/>
      <c r="ERX38" s="2021"/>
      <c r="ERY38" s="2021"/>
      <c r="ERZ38" s="2021"/>
      <c r="ESA38" s="2021"/>
      <c r="ESB38" s="2021"/>
      <c r="ESC38" s="2021"/>
      <c r="ESD38" s="2021"/>
      <c r="ESE38" s="2021"/>
      <c r="ESF38" s="2021"/>
      <c r="ESG38" s="2021"/>
      <c r="ESH38" s="2021"/>
      <c r="ESI38" s="2021"/>
      <c r="ESJ38" s="2021"/>
      <c r="ESK38" s="2021"/>
      <c r="ESL38" s="2021"/>
      <c r="ESM38" s="2021"/>
      <c r="ESN38" s="2021"/>
      <c r="ESO38" s="2021"/>
      <c r="ESP38" s="2021"/>
      <c r="ESQ38" s="2021"/>
      <c r="ESR38" s="2021"/>
      <c r="ESS38" s="2021"/>
      <c r="EST38" s="2021"/>
      <c r="ESU38" s="2021"/>
      <c r="ESV38" s="2021"/>
      <c r="ESW38" s="2021"/>
      <c r="ESX38" s="2021"/>
      <c r="ESY38" s="2021"/>
      <c r="ESZ38" s="2021"/>
      <c r="ETA38" s="2021"/>
      <c r="ETB38" s="2021"/>
      <c r="ETC38" s="2021"/>
      <c r="ETD38" s="2021"/>
      <c r="ETE38" s="2021"/>
      <c r="ETF38" s="2021"/>
      <c r="ETG38" s="2021"/>
      <c r="ETH38" s="2021"/>
      <c r="ETI38" s="2021"/>
      <c r="ETJ38" s="2021"/>
      <c r="ETK38" s="2021"/>
      <c r="ETL38" s="2021"/>
      <c r="ETM38" s="2021"/>
      <c r="ETN38" s="2021"/>
      <c r="ETO38" s="2021"/>
      <c r="ETP38" s="2021"/>
      <c r="ETQ38" s="2021"/>
      <c r="ETR38" s="2021"/>
      <c r="ETS38" s="2021"/>
      <c r="ETT38" s="2021"/>
      <c r="ETU38" s="2021"/>
      <c r="ETV38" s="2021"/>
      <c r="ETW38" s="2021"/>
      <c r="ETX38" s="2021"/>
      <c r="ETY38" s="2021"/>
      <c r="ETZ38" s="2021"/>
      <c r="EUA38" s="2021"/>
      <c r="EUB38" s="2021"/>
      <c r="EUC38" s="2021"/>
      <c r="EUD38" s="2021"/>
      <c r="EUE38" s="2021"/>
      <c r="EUF38" s="2021"/>
      <c r="EUG38" s="2021"/>
      <c r="EUH38" s="2021"/>
      <c r="EUI38" s="2021"/>
      <c r="EUJ38" s="2021"/>
      <c r="EUK38" s="2021"/>
      <c r="EUL38" s="2021"/>
      <c r="EUM38" s="2021"/>
      <c r="EUN38" s="2021"/>
      <c r="EUO38" s="2021"/>
      <c r="EUP38" s="2021"/>
      <c r="EUQ38" s="2021"/>
      <c r="EUR38" s="2021"/>
      <c r="EUS38" s="2021"/>
      <c r="EUT38" s="2021"/>
      <c r="EUU38" s="2021"/>
      <c r="EUV38" s="2021"/>
      <c r="EUW38" s="2021"/>
      <c r="EUX38" s="2021"/>
      <c r="EUY38" s="2021"/>
      <c r="EUZ38" s="2021"/>
      <c r="EVA38" s="2021"/>
      <c r="EVB38" s="2021"/>
      <c r="EVC38" s="2021"/>
      <c r="EVD38" s="2021"/>
      <c r="EVE38" s="2021"/>
      <c r="EVF38" s="2021"/>
      <c r="EVG38" s="2021"/>
      <c r="EVH38" s="2021"/>
      <c r="EVI38" s="2021"/>
      <c r="EVJ38" s="2021"/>
      <c r="EVK38" s="2021"/>
      <c r="EVL38" s="2021"/>
      <c r="EVM38" s="2021"/>
      <c r="EVN38" s="2021"/>
      <c r="EVO38" s="2021"/>
      <c r="EVP38" s="2021"/>
      <c r="EVQ38" s="2021"/>
      <c r="EVR38" s="2021"/>
      <c r="EVS38" s="2021"/>
      <c r="EVT38" s="2021"/>
      <c r="EVU38" s="2021"/>
      <c r="EVV38" s="2021"/>
      <c r="EVW38" s="2021"/>
      <c r="EVX38" s="2021"/>
      <c r="EVY38" s="2021"/>
      <c r="EVZ38" s="2021"/>
      <c r="EWA38" s="2021"/>
      <c r="EWB38" s="2021"/>
      <c r="EWC38" s="2021"/>
      <c r="EWD38" s="2021"/>
      <c r="EWE38" s="2021"/>
      <c r="EWF38" s="2021"/>
      <c r="EWG38" s="2021"/>
      <c r="EWH38" s="2021"/>
      <c r="EWI38" s="2021"/>
      <c r="EWJ38" s="2021"/>
      <c r="EWK38" s="2021"/>
      <c r="EWL38" s="2021"/>
      <c r="EWM38" s="2021"/>
      <c r="EWN38" s="2021"/>
      <c r="EWO38" s="2021"/>
      <c r="EWP38" s="2021"/>
      <c r="EWQ38" s="2021"/>
      <c r="EWR38" s="2021"/>
      <c r="EWS38" s="2021"/>
      <c r="EWT38" s="2021"/>
      <c r="EWU38" s="2021"/>
      <c r="EWV38" s="2021"/>
      <c r="EWW38" s="2021"/>
      <c r="EWX38" s="2021"/>
      <c r="EWY38" s="2021"/>
      <c r="EWZ38" s="2021"/>
      <c r="EXA38" s="2021"/>
      <c r="EXB38" s="2021"/>
      <c r="EXC38" s="2021"/>
      <c r="EXD38" s="2021"/>
      <c r="EXE38" s="2021"/>
      <c r="EXF38" s="2021"/>
      <c r="EXG38" s="2021"/>
      <c r="EXH38" s="2021"/>
      <c r="EXI38" s="2021"/>
      <c r="EXJ38" s="2021"/>
      <c r="EXK38" s="2021"/>
      <c r="EXL38" s="2021"/>
      <c r="EXM38" s="2021"/>
      <c r="EXN38" s="2021"/>
      <c r="EXO38" s="2021"/>
      <c r="EXP38" s="2021"/>
      <c r="EXQ38" s="2021"/>
      <c r="EXR38" s="2021"/>
      <c r="EXS38" s="2021"/>
      <c r="EXT38" s="2021"/>
      <c r="EXU38" s="2021"/>
      <c r="EXV38" s="2021"/>
      <c r="EXW38" s="2021"/>
      <c r="EXX38" s="2021"/>
      <c r="EXY38" s="2021"/>
      <c r="EXZ38" s="2021"/>
      <c r="EYA38" s="2021"/>
      <c r="EYB38" s="2021"/>
      <c r="EYC38" s="2021"/>
      <c r="EYD38" s="2021"/>
      <c r="EYE38" s="2021"/>
      <c r="EYF38" s="2021"/>
      <c r="EYG38" s="2021"/>
      <c r="EYH38" s="2021"/>
      <c r="EYI38" s="2021"/>
      <c r="EYJ38" s="2021"/>
      <c r="EYK38" s="2021"/>
      <c r="EYL38" s="2021"/>
      <c r="EYM38" s="2021"/>
      <c r="EYN38" s="2021"/>
      <c r="EYO38" s="2021"/>
      <c r="EYP38" s="2021"/>
      <c r="EYQ38" s="2021"/>
      <c r="EYR38" s="2021"/>
      <c r="EYS38" s="2021"/>
      <c r="EYT38" s="2021"/>
      <c r="EYU38" s="2021"/>
      <c r="EYV38" s="2021"/>
      <c r="EYW38" s="2021"/>
      <c r="EYX38" s="2021"/>
      <c r="EYY38" s="2021"/>
      <c r="EYZ38" s="2021"/>
      <c r="EZA38" s="2021"/>
      <c r="EZB38" s="2021"/>
      <c r="EZC38" s="2021"/>
      <c r="EZD38" s="2021"/>
      <c r="EZE38" s="2021"/>
      <c r="EZF38" s="2021"/>
      <c r="EZG38" s="2021"/>
      <c r="EZH38" s="2021"/>
      <c r="EZI38" s="2021"/>
      <c r="EZJ38" s="2021"/>
      <c r="EZK38" s="2021"/>
      <c r="EZL38" s="2021"/>
      <c r="EZM38" s="2021"/>
      <c r="EZN38" s="2021"/>
      <c r="EZO38" s="2021"/>
      <c r="EZP38" s="2021"/>
      <c r="EZQ38" s="2021"/>
      <c r="EZR38" s="2021"/>
      <c r="EZS38" s="2021"/>
      <c r="EZT38" s="2021"/>
      <c r="EZU38" s="2021"/>
      <c r="EZV38" s="2021"/>
      <c r="EZW38" s="2021"/>
      <c r="EZX38" s="2021"/>
      <c r="EZY38" s="2021"/>
      <c r="EZZ38" s="2021"/>
      <c r="FAA38" s="2021"/>
      <c r="FAB38" s="2021"/>
      <c r="FAC38" s="2021"/>
      <c r="FAD38" s="2021"/>
      <c r="FAE38" s="2021"/>
      <c r="FAF38" s="2021"/>
      <c r="FAG38" s="2021"/>
      <c r="FAH38" s="2021"/>
      <c r="FAI38" s="2021"/>
      <c r="FAJ38" s="2021"/>
      <c r="FAK38" s="2021"/>
      <c r="FAL38" s="2021"/>
      <c r="FAM38" s="2021"/>
      <c r="FAN38" s="2021"/>
      <c r="FAO38" s="2021"/>
      <c r="FAP38" s="2021"/>
      <c r="FAQ38" s="2021"/>
      <c r="FAR38" s="2021"/>
      <c r="FAS38" s="2021"/>
      <c r="FAT38" s="2021"/>
      <c r="FAU38" s="2021"/>
      <c r="FAV38" s="2021"/>
      <c r="FAW38" s="2021"/>
      <c r="FAX38" s="2021"/>
      <c r="FAY38" s="2021"/>
      <c r="FAZ38" s="2021"/>
      <c r="FBA38" s="2021"/>
      <c r="FBB38" s="2021"/>
      <c r="FBC38" s="2021"/>
      <c r="FBD38" s="2021"/>
      <c r="FBE38" s="2021"/>
      <c r="FBF38" s="2021"/>
      <c r="FBG38" s="2021"/>
      <c r="FBH38" s="2021"/>
      <c r="FBI38" s="2021"/>
      <c r="FBJ38" s="2021"/>
      <c r="FBK38" s="2021"/>
      <c r="FBL38" s="2021"/>
      <c r="FBM38" s="2021"/>
      <c r="FBN38" s="2021"/>
      <c r="FBO38" s="2021"/>
      <c r="FBP38" s="2021"/>
      <c r="FBQ38" s="2021"/>
      <c r="FBR38" s="2021"/>
      <c r="FBS38" s="2021"/>
      <c r="FBT38" s="2021"/>
      <c r="FBU38" s="2021"/>
      <c r="FBV38" s="2021"/>
      <c r="FBW38" s="2021"/>
      <c r="FBX38" s="2021"/>
      <c r="FBY38" s="2021"/>
      <c r="FBZ38" s="2021"/>
      <c r="FCA38" s="2021"/>
      <c r="FCB38" s="2021"/>
      <c r="FCC38" s="2021"/>
      <c r="FCD38" s="2021"/>
      <c r="FCE38" s="2021"/>
      <c r="FCF38" s="2021"/>
      <c r="FCG38" s="2021"/>
      <c r="FCH38" s="2021"/>
      <c r="FCI38" s="2021"/>
      <c r="FCJ38" s="2021"/>
      <c r="FCK38" s="2021"/>
      <c r="FCL38" s="2021"/>
      <c r="FCM38" s="2021"/>
      <c r="FCN38" s="2021"/>
      <c r="FCO38" s="2021"/>
      <c r="FCP38" s="2021"/>
      <c r="FCQ38" s="2021"/>
      <c r="FCR38" s="2021"/>
      <c r="FCS38" s="2021"/>
      <c r="FCT38" s="2021"/>
      <c r="FCU38" s="2021"/>
      <c r="FCV38" s="2021"/>
      <c r="FCW38" s="2021"/>
      <c r="FCX38" s="2021"/>
      <c r="FCY38" s="2021"/>
      <c r="FCZ38" s="2021"/>
      <c r="FDA38" s="2021"/>
      <c r="FDB38" s="2021"/>
      <c r="FDC38" s="2021"/>
      <c r="FDD38" s="2021"/>
      <c r="FDE38" s="2021"/>
      <c r="FDF38" s="2021"/>
      <c r="FDG38" s="2021"/>
      <c r="FDH38" s="2021"/>
      <c r="FDI38" s="2021"/>
      <c r="FDJ38" s="2021"/>
      <c r="FDK38" s="2021"/>
      <c r="FDL38" s="2021"/>
      <c r="FDM38" s="2021"/>
      <c r="FDN38" s="2021"/>
      <c r="FDO38" s="2021"/>
      <c r="FDP38" s="2021"/>
      <c r="FDQ38" s="2021"/>
      <c r="FDR38" s="2021"/>
      <c r="FDS38" s="2021"/>
      <c r="FDT38" s="2021"/>
      <c r="FDU38" s="2021"/>
      <c r="FDV38" s="2021"/>
      <c r="FDW38" s="2021"/>
      <c r="FDX38" s="2021"/>
      <c r="FDY38" s="2021"/>
      <c r="FDZ38" s="2021"/>
      <c r="FEA38" s="2021"/>
      <c r="FEB38" s="2021"/>
      <c r="FEC38" s="2021"/>
      <c r="FED38" s="2021"/>
      <c r="FEE38" s="2021"/>
      <c r="FEF38" s="2021"/>
      <c r="FEG38" s="2021"/>
      <c r="FEH38" s="2021"/>
      <c r="FEI38" s="2021"/>
      <c r="FEJ38" s="2021"/>
      <c r="FEK38" s="2021"/>
      <c r="FEL38" s="2021"/>
      <c r="FEM38" s="2021"/>
      <c r="FEN38" s="2021"/>
      <c r="FEO38" s="2021"/>
      <c r="FEP38" s="2021"/>
      <c r="FEQ38" s="2021"/>
      <c r="FER38" s="2021"/>
      <c r="FES38" s="2021"/>
      <c r="FET38" s="2021"/>
      <c r="FEU38" s="2021"/>
      <c r="FEV38" s="2021"/>
      <c r="FEW38" s="2021"/>
      <c r="FEX38" s="2021"/>
      <c r="FEY38" s="2021"/>
      <c r="FEZ38" s="2021"/>
      <c r="FFA38" s="2021"/>
      <c r="FFB38" s="2021"/>
      <c r="FFC38" s="2021"/>
      <c r="FFD38" s="2021"/>
      <c r="FFE38" s="2021"/>
      <c r="FFF38" s="2021"/>
      <c r="FFG38" s="2021"/>
      <c r="FFH38" s="2021"/>
      <c r="FFI38" s="2021"/>
      <c r="FFJ38" s="2021"/>
      <c r="FFK38" s="2021"/>
      <c r="FFL38" s="2021"/>
      <c r="FFM38" s="2021"/>
      <c r="FFN38" s="2021"/>
      <c r="FFO38" s="2021"/>
      <c r="FFP38" s="2021"/>
      <c r="FFQ38" s="2021"/>
      <c r="FFR38" s="2021"/>
      <c r="FFS38" s="2021"/>
      <c r="FFT38" s="2021"/>
      <c r="FFU38" s="2021"/>
      <c r="FFV38" s="2021"/>
      <c r="FFW38" s="2021"/>
      <c r="FFX38" s="2021"/>
      <c r="FFY38" s="2021"/>
      <c r="FFZ38" s="2021"/>
      <c r="FGA38" s="2021"/>
      <c r="FGB38" s="2021"/>
      <c r="FGC38" s="2021"/>
      <c r="FGD38" s="2021"/>
      <c r="FGE38" s="2021"/>
      <c r="FGF38" s="2021"/>
      <c r="FGG38" s="2021"/>
      <c r="FGH38" s="2021"/>
      <c r="FGI38" s="2021"/>
      <c r="FGJ38" s="2021"/>
      <c r="FGK38" s="2021"/>
      <c r="FGL38" s="2021"/>
      <c r="FGM38" s="2021"/>
      <c r="FGN38" s="2021"/>
      <c r="FGO38" s="2021"/>
      <c r="FGP38" s="2021"/>
      <c r="FGQ38" s="2021"/>
      <c r="FGR38" s="2021"/>
      <c r="FGS38" s="2021"/>
      <c r="FGT38" s="2021"/>
      <c r="FGU38" s="2021"/>
      <c r="FGV38" s="2021"/>
      <c r="FGW38" s="2021"/>
      <c r="FGX38" s="2021"/>
      <c r="FGY38" s="2021"/>
      <c r="FGZ38" s="2021"/>
      <c r="FHA38" s="2021"/>
      <c r="FHB38" s="2021"/>
      <c r="FHC38" s="2021"/>
      <c r="FHD38" s="2021"/>
      <c r="FHE38" s="2021"/>
      <c r="FHF38" s="2021"/>
      <c r="FHG38" s="2021"/>
      <c r="FHH38" s="2021"/>
      <c r="FHI38" s="2021"/>
      <c r="FHJ38" s="2021"/>
      <c r="FHK38" s="2021"/>
      <c r="FHL38" s="2021"/>
      <c r="FHM38" s="2021"/>
      <c r="FHN38" s="2021"/>
      <c r="FHO38" s="2021"/>
      <c r="FHP38" s="2021"/>
      <c r="FHQ38" s="2021"/>
      <c r="FHR38" s="2021"/>
      <c r="FHS38" s="2021"/>
      <c r="FHT38" s="2021"/>
      <c r="FHU38" s="2021"/>
      <c r="FHV38" s="2021"/>
      <c r="FHW38" s="2021"/>
      <c r="FHX38" s="2021"/>
      <c r="FHY38" s="2021"/>
      <c r="FHZ38" s="2021"/>
      <c r="FIA38" s="2021"/>
      <c r="FIB38" s="2021"/>
      <c r="FIC38" s="2021"/>
      <c r="FID38" s="2021"/>
      <c r="FIE38" s="2021"/>
      <c r="FIF38" s="2021"/>
      <c r="FIG38" s="2021"/>
      <c r="FIH38" s="2021"/>
      <c r="FII38" s="2021"/>
      <c r="FIJ38" s="2021"/>
      <c r="FIK38" s="2021"/>
      <c r="FIL38" s="2021"/>
      <c r="FIM38" s="2021"/>
      <c r="FIN38" s="2021"/>
      <c r="FIO38" s="2021"/>
      <c r="FIP38" s="2021"/>
      <c r="FIQ38" s="2021"/>
      <c r="FIR38" s="2021"/>
      <c r="FIS38" s="2021"/>
      <c r="FIT38" s="2021"/>
      <c r="FIU38" s="2021"/>
      <c r="FIV38" s="2021"/>
      <c r="FIW38" s="2021"/>
      <c r="FIX38" s="2021"/>
      <c r="FIY38" s="2021"/>
      <c r="FIZ38" s="2021"/>
      <c r="FJA38" s="2021"/>
      <c r="FJB38" s="2021"/>
      <c r="FJC38" s="2021"/>
      <c r="FJD38" s="2021"/>
      <c r="FJE38" s="2021"/>
      <c r="FJF38" s="2021"/>
      <c r="FJG38" s="2021"/>
      <c r="FJH38" s="2021"/>
      <c r="FJI38" s="2021"/>
      <c r="FJJ38" s="2021"/>
      <c r="FJK38" s="2021"/>
      <c r="FJL38" s="2021"/>
      <c r="FJM38" s="2021"/>
      <c r="FJN38" s="2021"/>
      <c r="FJO38" s="2021"/>
      <c r="FJP38" s="2021"/>
      <c r="FJQ38" s="2021"/>
      <c r="FJR38" s="2021"/>
      <c r="FJS38" s="2021"/>
      <c r="FJT38" s="2021"/>
      <c r="FJU38" s="2021"/>
      <c r="FJV38" s="2021"/>
      <c r="FJW38" s="2021"/>
      <c r="FJX38" s="2021"/>
      <c r="FJY38" s="2021"/>
      <c r="FJZ38" s="2021"/>
      <c r="FKA38" s="2021"/>
      <c r="FKB38" s="2021"/>
      <c r="FKC38" s="2021"/>
      <c r="FKD38" s="2021"/>
      <c r="FKE38" s="2021"/>
      <c r="FKF38" s="2021"/>
      <c r="FKG38" s="2021"/>
      <c r="FKH38" s="2021"/>
      <c r="FKI38" s="2021"/>
      <c r="FKJ38" s="2021"/>
      <c r="FKK38" s="2021"/>
      <c r="FKL38" s="2021"/>
      <c r="FKM38" s="2021"/>
      <c r="FKN38" s="2021"/>
      <c r="FKO38" s="2021"/>
      <c r="FKP38" s="2021"/>
      <c r="FKQ38" s="2021"/>
      <c r="FKR38" s="2021"/>
      <c r="FKS38" s="2021"/>
      <c r="FKT38" s="2021"/>
      <c r="FKU38" s="2021"/>
      <c r="FKV38" s="2021"/>
      <c r="FKW38" s="2021"/>
      <c r="FKX38" s="2021"/>
      <c r="FKY38" s="2021"/>
      <c r="FKZ38" s="2021"/>
      <c r="FLA38" s="2021"/>
      <c r="FLB38" s="2021"/>
      <c r="FLC38" s="2021"/>
      <c r="FLD38" s="2021"/>
      <c r="FLE38" s="2021"/>
      <c r="FLF38" s="2021"/>
      <c r="FLG38" s="2021"/>
      <c r="FLH38" s="2021"/>
      <c r="FLI38" s="2021"/>
      <c r="FLJ38" s="2021"/>
      <c r="FLK38" s="2021"/>
      <c r="FLL38" s="2021"/>
      <c r="FLM38" s="2021"/>
      <c r="FLN38" s="2021"/>
      <c r="FLO38" s="2021"/>
      <c r="FLP38" s="2021"/>
      <c r="FLQ38" s="2021"/>
      <c r="FLR38" s="2021"/>
      <c r="FLS38" s="2021"/>
      <c r="FLT38" s="2021"/>
      <c r="FLU38" s="2021"/>
      <c r="FLV38" s="2021"/>
      <c r="FLW38" s="2021"/>
      <c r="FLX38" s="2021"/>
      <c r="FLY38" s="2021"/>
      <c r="FLZ38" s="2021"/>
      <c r="FMA38" s="2021"/>
      <c r="FMB38" s="2021"/>
      <c r="FMC38" s="2021"/>
      <c r="FMD38" s="2021"/>
      <c r="FME38" s="2021"/>
      <c r="FMF38" s="2021"/>
      <c r="FMG38" s="2021"/>
      <c r="FMH38" s="2021"/>
      <c r="FMI38" s="2021"/>
      <c r="FMJ38" s="2021"/>
      <c r="FMK38" s="2021"/>
      <c r="FML38" s="2021"/>
      <c r="FMM38" s="2021"/>
      <c r="FMN38" s="2021"/>
      <c r="FMO38" s="2021"/>
      <c r="FMP38" s="2021"/>
      <c r="FMQ38" s="2021"/>
      <c r="FMR38" s="2021"/>
      <c r="FMS38" s="2021"/>
      <c r="FMT38" s="2021"/>
      <c r="FMU38" s="2021"/>
      <c r="FMV38" s="2021"/>
      <c r="FMW38" s="2021"/>
      <c r="FMX38" s="2021"/>
      <c r="FMY38" s="2021"/>
      <c r="FMZ38" s="2021"/>
      <c r="FNA38" s="2021"/>
      <c r="FNB38" s="2021"/>
      <c r="FNC38" s="2021"/>
      <c r="FND38" s="2021"/>
      <c r="FNE38" s="2021"/>
      <c r="FNF38" s="2021"/>
      <c r="FNG38" s="2021"/>
      <c r="FNH38" s="2021"/>
      <c r="FNI38" s="2021"/>
      <c r="FNJ38" s="2021"/>
      <c r="FNK38" s="2021"/>
      <c r="FNL38" s="2021"/>
      <c r="FNM38" s="2021"/>
      <c r="FNN38" s="2021"/>
      <c r="FNO38" s="2021"/>
      <c r="FNP38" s="2021"/>
      <c r="FNQ38" s="2021"/>
      <c r="FNR38" s="2021"/>
      <c r="FNS38" s="2021"/>
      <c r="FNT38" s="2021"/>
      <c r="FNU38" s="2021"/>
      <c r="FNV38" s="2021"/>
      <c r="FNW38" s="2021"/>
      <c r="FNX38" s="2021"/>
      <c r="FNY38" s="2021"/>
      <c r="FNZ38" s="2021"/>
      <c r="FOA38" s="2021"/>
      <c r="FOB38" s="2021"/>
      <c r="FOC38" s="2021"/>
      <c r="FOD38" s="2021"/>
      <c r="FOE38" s="2021"/>
      <c r="FOF38" s="2021"/>
      <c r="FOG38" s="2021"/>
      <c r="FOH38" s="2021"/>
      <c r="FOI38" s="2021"/>
      <c r="FOJ38" s="2021"/>
      <c r="FOK38" s="2021"/>
      <c r="FOL38" s="2021"/>
      <c r="FOM38" s="2021"/>
      <c r="FON38" s="2021"/>
      <c r="FOO38" s="2021"/>
      <c r="FOP38" s="2021"/>
      <c r="FOQ38" s="2021"/>
      <c r="FOR38" s="2021"/>
      <c r="FOS38" s="2021"/>
      <c r="FOT38" s="2021"/>
      <c r="FOU38" s="2021"/>
      <c r="FOV38" s="2021"/>
      <c r="FOW38" s="2021"/>
      <c r="FOX38" s="2021"/>
      <c r="FOY38" s="2021"/>
      <c r="FOZ38" s="2021"/>
      <c r="FPA38" s="2021"/>
      <c r="FPB38" s="2021"/>
      <c r="FPC38" s="2021"/>
      <c r="FPD38" s="2021"/>
      <c r="FPE38" s="2021"/>
      <c r="FPF38" s="2021"/>
      <c r="FPG38" s="2021"/>
      <c r="FPH38" s="2021"/>
      <c r="FPI38" s="2021"/>
      <c r="FPJ38" s="2021"/>
      <c r="FPK38" s="2021"/>
      <c r="FPL38" s="2021"/>
      <c r="FPM38" s="2021"/>
      <c r="FPN38" s="2021"/>
      <c r="FPO38" s="2021"/>
      <c r="FPP38" s="2021"/>
      <c r="FPQ38" s="2021"/>
      <c r="FPR38" s="2021"/>
      <c r="FPS38" s="2021"/>
      <c r="FPT38" s="2021"/>
      <c r="FPU38" s="2021"/>
      <c r="FPV38" s="2021"/>
      <c r="FPW38" s="2021"/>
      <c r="FPX38" s="2021"/>
      <c r="FPY38" s="2021"/>
      <c r="FPZ38" s="2021"/>
      <c r="FQA38" s="2021"/>
      <c r="FQB38" s="2021"/>
      <c r="FQC38" s="2021"/>
      <c r="FQD38" s="2021"/>
      <c r="FQE38" s="2021"/>
      <c r="FQF38" s="2021"/>
      <c r="FQG38" s="2021"/>
      <c r="FQH38" s="2021"/>
      <c r="FQI38" s="2021"/>
      <c r="FQJ38" s="2021"/>
      <c r="FQK38" s="2021"/>
      <c r="FQL38" s="2021"/>
      <c r="FQM38" s="2021"/>
      <c r="FQN38" s="2021"/>
      <c r="FQO38" s="2021"/>
      <c r="FQP38" s="2021"/>
      <c r="FQQ38" s="2021"/>
      <c r="FQR38" s="2021"/>
      <c r="FQS38" s="2021"/>
      <c r="FQT38" s="2021"/>
      <c r="FQU38" s="2021"/>
      <c r="FQV38" s="2021"/>
      <c r="FQW38" s="2021"/>
      <c r="FQX38" s="2021"/>
      <c r="FQY38" s="2021"/>
      <c r="FQZ38" s="2021"/>
      <c r="FRA38" s="2021"/>
      <c r="FRB38" s="2021"/>
      <c r="FRC38" s="2021"/>
      <c r="FRD38" s="2021"/>
      <c r="FRE38" s="2021"/>
      <c r="FRF38" s="2021"/>
      <c r="FRG38" s="2021"/>
      <c r="FRH38" s="2021"/>
      <c r="FRI38" s="2021"/>
      <c r="FRJ38" s="2021"/>
      <c r="FRK38" s="2021"/>
      <c r="FRL38" s="2021"/>
      <c r="FRM38" s="2021"/>
      <c r="FRN38" s="2021"/>
      <c r="FRO38" s="2021"/>
      <c r="FRP38" s="2021"/>
      <c r="FRQ38" s="2021"/>
      <c r="FRR38" s="2021"/>
      <c r="FRS38" s="2021"/>
      <c r="FRT38" s="2021"/>
      <c r="FRU38" s="2021"/>
      <c r="FRV38" s="2021"/>
      <c r="FRW38" s="2021"/>
      <c r="FRX38" s="2021"/>
      <c r="FRY38" s="2021"/>
      <c r="FRZ38" s="2021"/>
      <c r="FSA38" s="2021"/>
      <c r="FSB38" s="2021"/>
      <c r="FSC38" s="2021"/>
      <c r="FSD38" s="2021"/>
      <c r="FSE38" s="2021"/>
      <c r="FSF38" s="2021"/>
      <c r="FSG38" s="2021"/>
      <c r="FSH38" s="2021"/>
      <c r="FSI38" s="2021"/>
      <c r="FSJ38" s="2021"/>
      <c r="FSK38" s="2021"/>
      <c r="FSL38" s="2021"/>
      <c r="FSM38" s="2021"/>
      <c r="FSN38" s="2021"/>
      <c r="FSO38" s="2021"/>
      <c r="FSP38" s="2021"/>
      <c r="FSQ38" s="2021"/>
      <c r="FSR38" s="2021"/>
      <c r="FSS38" s="2021"/>
      <c r="FST38" s="2021"/>
      <c r="FSU38" s="2021"/>
      <c r="FSV38" s="2021"/>
      <c r="FSW38" s="2021"/>
      <c r="FSX38" s="2021"/>
      <c r="FSY38" s="2021"/>
      <c r="FSZ38" s="2021"/>
      <c r="FTA38" s="2021"/>
      <c r="FTB38" s="2021"/>
      <c r="FTC38" s="2021"/>
      <c r="FTD38" s="2021"/>
      <c r="FTE38" s="2021"/>
      <c r="FTF38" s="2021"/>
      <c r="FTG38" s="2021"/>
      <c r="FTH38" s="2021"/>
      <c r="FTI38" s="2021"/>
      <c r="FTJ38" s="2021"/>
      <c r="FTK38" s="2021"/>
      <c r="FTL38" s="2021"/>
      <c r="FTM38" s="2021"/>
      <c r="FTN38" s="2021"/>
      <c r="FTO38" s="2021"/>
      <c r="FTP38" s="2021"/>
      <c r="FTQ38" s="2021"/>
      <c r="FTR38" s="2021"/>
      <c r="FTS38" s="2021"/>
      <c r="FTT38" s="2021"/>
      <c r="FTU38" s="2021"/>
      <c r="FTV38" s="2021"/>
      <c r="FTW38" s="2021"/>
      <c r="FTX38" s="2021"/>
      <c r="FTY38" s="2021"/>
      <c r="FTZ38" s="2021"/>
      <c r="FUA38" s="2021"/>
      <c r="FUB38" s="2021"/>
      <c r="FUC38" s="2021"/>
      <c r="FUD38" s="2021"/>
      <c r="FUE38" s="2021"/>
      <c r="FUF38" s="2021"/>
      <c r="FUG38" s="2021"/>
      <c r="FUH38" s="2021"/>
      <c r="FUI38" s="2021"/>
      <c r="FUJ38" s="2021"/>
      <c r="FUK38" s="2021"/>
      <c r="FUL38" s="2021"/>
      <c r="FUM38" s="2021"/>
      <c r="FUN38" s="2021"/>
      <c r="FUO38" s="2021"/>
      <c r="FUP38" s="2021"/>
      <c r="FUQ38" s="2021"/>
      <c r="FUR38" s="2021"/>
      <c r="FUS38" s="2021"/>
      <c r="FUT38" s="2021"/>
      <c r="FUU38" s="2021"/>
      <c r="FUV38" s="2021"/>
      <c r="FUW38" s="2021"/>
      <c r="FUX38" s="2021"/>
      <c r="FUY38" s="2021"/>
      <c r="FUZ38" s="2021"/>
      <c r="FVA38" s="2021"/>
      <c r="FVB38" s="2021"/>
      <c r="FVC38" s="2021"/>
      <c r="FVD38" s="2021"/>
      <c r="FVE38" s="2021"/>
      <c r="FVF38" s="2021"/>
      <c r="FVG38" s="2021"/>
      <c r="FVH38" s="2021"/>
      <c r="FVI38" s="2021"/>
      <c r="FVJ38" s="2021"/>
      <c r="FVK38" s="2021"/>
      <c r="FVL38" s="2021"/>
      <c r="FVM38" s="2021"/>
      <c r="FVN38" s="2021"/>
      <c r="FVO38" s="2021"/>
      <c r="FVP38" s="2021"/>
      <c r="FVQ38" s="2021"/>
      <c r="FVR38" s="2021"/>
      <c r="FVS38" s="2021"/>
      <c r="FVT38" s="2021"/>
      <c r="FVU38" s="2021"/>
      <c r="FVV38" s="2021"/>
      <c r="FVW38" s="2021"/>
      <c r="FVX38" s="2021"/>
      <c r="FVY38" s="2021"/>
      <c r="FVZ38" s="2021"/>
      <c r="FWA38" s="2021"/>
      <c r="FWB38" s="2021"/>
      <c r="FWC38" s="2021"/>
      <c r="FWD38" s="2021"/>
      <c r="FWE38" s="2021"/>
      <c r="FWF38" s="2021"/>
      <c r="FWG38" s="2021"/>
      <c r="FWH38" s="2021"/>
      <c r="FWI38" s="2021"/>
      <c r="FWJ38" s="2021"/>
      <c r="FWK38" s="2021"/>
      <c r="FWL38" s="2021"/>
      <c r="FWM38" s="2021"/>
      <c r="FWN38" s="2021"/>
      <c r="FWO38" s="2021"/>
      <c r="FWP38" s="2021"/>
      <c r="FWQ38" s="2021"/>
      <c r="FWR38" s="2021"/>
      <c r="FWS38" s="2021"/>
      <c r="FWT38" s="2021"/>
      <c r="FWU38" s="2021"/>
      <c r="FWV38" s="2021"/>
      <c r="FWW38" s="2021"/>
      <c r="FWX38" s="2021"/>
      <c r="FWY38" s="2021"/>
      <c r="FWZ38" s="2021"/>
      <c r="FXA38" s="2021"/>
      <c r="FXB38" s="2021"/>
      <c r="FXC38" s="2021"/>
      <c r="FXD38" s="2021"/>
      <c r="FXE38" s="2021"/>
      <c r="FXF38" s="2021"/>
      <c r="FXG38" s="2021"/>
      <c r="FXH38" s="2021"/>
      <c r="FXI38" s="2021"/>
      <c r="FXJ38" s="2021"/>
      <c r="FXK38" s="2021"/>
      <c r="FXL38" s="2021"/>
      <c r="FXM38" s="2021"/>
      <c r="FXN38" s="2021"/>
      <c r="FXO38" s="2021"/>
      <c r="FXP38" s="2021"/>
      <c r="FXQ38" s="2021"/>
      <c r="FXR38" s="2021"/>
      <c r="FXS38" s="2021"/>
      <c r="FXT38" s="2021"/>
      <c r="FXU38" s="2021"/>
      <c r="FXV38" s="2021"/>
      <c r="FXW38" s="2021"/>
      <c r="FXX38" s="2021"/>
      <c r="FXY38" s="2021"/>
      <c r="FXZ38" s="2021"/>
      <c r="FYA38" s="2021"/>
      <c r="FYB38" s="2021"/>
      <c r="FYC38" s="2021"/>
      <c r="FYD38" s="2021"/>
      <c r="FYE38" s="2021"/>
      <c r="FYF38" s="2021"/>
      <c r="FYG38" s="2021"/>
      <c r="FYH38" s="2021"/>
      <c r="FYI38" s="2021"/>
      <c r="FYJ38" s="2021"/>
      <c r="FYK38" s="2021"/>
      <c r="FYL38" s="2021"/>
      <c r="FYM38" s="2021"/>
      <c r="FYN38" s="2021"/>
      <c r="FYO38" s="2021"/>
      <c r="FYP38" s="2021"/>
      <c r="FYQ38" s="2021"/>
      <c r="FYR38" s="2021"/>
      <c r="FYS38" s="2021"/>
      <c r="FYT38" s="2021"/>
      <c r="FYU38" s="2021"/>
      <c r="FYV38" s="2021"/>
      <c r="FYW38" s="2021"/>
      <c r="FYX38" s="2021"/>
      <c r="FYY38" s="2021"/>
      <c r="FYZ38" s="2021"/>
      <c r="FZA38" s="2021"/>
      <c r="FZB38" s="2021"/>
      <c r="FZC38" s="2021"/>
      <c r="FZD38" s="2021"/>
      <c r="FZE38" s="2021"/>
      <c r="FZF38" s="2021"/>
      <c r="FZG38" s="2021"/>
      <c r="FZH38" s="2021"/>
      <c r="FZI38" s="2021"/>
      <c r="FZJ38" s="2021"/>
      <c r="FZK38" s="2021"/>
      <c r="FZL38" s="2021"/>
      <c r="FZM38" s="2021"/>
      <c r="FZN38" s="2021"/>
      <c r="FZO38" s="2021"/>
      <c r="FZP38" s="2021"/>
      <c r="FZQ38" s="2021"/>
      <c r="FZR38" s="2021"/>
      <c r="FZS38" s="2021"/>
      <c r="FZT38" s="2021"/>
      <c r="FZU38" s="2021"/>
      <c r="FZV38" s="2021"/>
      <c r="FZW38" s="2021"/>
      <c r="FZX38" s="2021"/>
      <c r="FZY38" s="2021"/>
      <c r="FZZ38" s="2021"/>
      <c r="GAA38" s="2021"/>
      <c r="GAB38" s="2021"/>
      <c r="GAC38" s="2021"/>
      <c r="GAD38" s="2021"/>
      <c r="GAE38" s="2021"/>
      <c r="GAF38" s="2021"/>
      <c r="GAG38" s="2021"/>
      <c r="GAH38" s="2021"/>
      <c r="GAI38" s="2021"/>
      <c r="GAJ38" s="2021"/>
      <c r="GAK38" s="2021"/>
      <c r="GAL38" s="2021"/>
      <c r="GAM38" s="2021"/>
      <c r="GAN38" s="2021"/>
      <c r="GAO38" s="2021"/>
      <c r="GAP38" s="2021"/>
      <c r="GAQ38" s="2021"/>
      <c r="GAR38" s="2021"/>
      <c r="GAS38" s="2021"/>
      <c r="GAT38" s="2021"/>
      <c r="GAU38" s="2021"/>
      <c r="GAV38" s="2021"/>
      <c r="GAW38" s="2021"/>
      <c r="GAX38" s="2021"/>
      <c r="GAY38" s="2021"/>
      <c r="GAZ38" s="2021"/>
      <c r="GBA38" s="2021"/>
      <c r="GBB38" s="2021"/>
      <c r="GBC38" s="2021"/>
      <c r="GBD38" s="2021"/>
      <c r="GBE38" s="2021"/>
      <c r="GBF38" s="2021"/>
      <c r="GBG38" s="2021"/>
      <c r="GBH38" s="2021"/>
      <c r="GBI38" s="2021"/>
      <c r="GBJ38" s="2021"/>
      <c r="GBK38" s="2021"/>
      <c r="GBL38" s="2021"/>
      <c r="GBM38" s="2021"/>
      <c r="GBN38" s="2021"/>
      <c r="GBO38" s="2021"/>
      <c r="GBP38" s="2021"/>
      <c r="GBQ38" s="2021"/>
      <c r="GBR38" s="2021"/>
      <c r="GBS38" s="2021"/>
      <c r="GBT38" s="2021"/>
      <c r="GBU38" s="2021"/>
      <c r="GBV38" s="2021"/>
      <c r="GBW38" s="2021"/>
      <c r="GBX38" s="2021"/>
      <c r="GBY38" s="2021"/>
      <c r="GBZ38" s="2021"/>
      <c r="GCA38" s="2021"/>
      <c r="GCB38" s="2021"/>
      <c r="GCC38" s="2021"/>
      <c r="GCD38" s="2021"/>
      <c r="GCE38" s="2021"/>
      <c r="GCF38" s="2021"/>
      <c r="GCG38" s="2021"/>
      <c r="GCH38" s="2021"/>
      <c r="GCI38" s="2021"/>
      <c r="GCJ38" s="2021"/>
      <c r="GCK38" s="2021"/>
      <c r="GCL38" s="2021"/>
      <c r="GCM38" s="2021"/>
      <c r="GCN38" s="2021"/>
      <c r="GCO38" s="2021"/>
      <c r="GCP38" s="2021"/>
      <c r="GCQ38" s="2021"/>
      <c r="GCR38" s="2021"/>
      <c r="GCS38" s="2021"/>
      <c r="GCT38" s="2021"/>
      <c r="GCU38" s="2021"/>
      <c r="GCV38" s="2021"/>
      <c r="GCW38" s="2021"/>
      <c r="GCX38" s="2021"/>
      <c r="GCY38" s="2021"/>
      <c r="GCZ38" s="2021"/>
      <c r="GDA38" s="2021"/>
      <c r="GDB38" s="2021"/>
      <c r="GDC38" s="2021"/>
      <c r="GDD38" s="2021"/>
      <c r="GDE38" s="2021"/>
      <c r="GDF38" s="2021"/>
      <c r="GDG38" s="2021"/>
      <c r="GDH38" s="2021"/>
      <c r="GDI38" s="2021"/>
      <c r="GDJ38" s="2021"/>
      <c r="GDK38" s="2021"/>
      <c r="GDL38" s="2021"/>
      <c r="GDM38" s="2021"/>
      <c r="GDN38" s="2021"/>
      <c r="GDO38" s="2021"/>
      <c r="GDP38" s="2021"/>
      <c r="GDQ38" s="2021"/>
      <c r="GDR38" s="2021"/>
      <c r="GDS38" s="2021"/>
      <c r="GDT38" s="2021"/>
      <c r="GDU38" s="2021"/>
      <c r="GDV38" s="2021"/>
      <c r="GDW38" s="2021"/>
      <c r="GDX38" s="2021"/>
      <c r="GDY38" s="2021"/>
      <c r="GDZ38" s="2021"/>
      <c r="GEA38" s="2021"/>
      <c r="GEB38" s="2021"/>
      <c r="GEC38" s="2021"/>
      <c r="GED38" s="2021"/>
      <c r="GEE38" s="2021"/>
      <c r="GEF38" s="2021"/>
      <c r="GEG38" s="2021"/>
      <c r="GEH38" s="2021"/>
      <c r="GEI38" s="2021"/>
      <c r="GEJ38" s="2021"/>
      <c r="GEK38" s="2021"/>
      <c r="GEL38" s="2021"/>
      <c r="GEM38" s="2021"/>
      <c r="GEN38" s="2021"/>
      <c r="GEO38" s="2021"/>
      <c r="GEP38" s="2021"/>
      <c r="GEQ38" s="2021"/>
      <c r="GER38" s="2021"/>
      <c r="GES38" s="2021"/>
      <c r="GET38" s="2021"/>
      <c r="GEU38" s="2021"/>
      <c r="GEV38" s="2021"/>
      <c r="GEW38" s="2021"/>
      <c r="GEX38" s="2021"/>
      <c r="GEY38" s="2021"/>
      <c r="GEZ38" s="2021"/>
      <c r="GFA38" s="2021"/>
      <c r="GFB38" s="2021"/>
      <c r="GFC38" s="2021"/>
      <c r="GFD38" s="2021"/>
      <c r="GFE38" s="2021"/>
      <c r="GFF38" s="2021"/>
      <c r="GFG38" s="2021"/>
      <c r="GFH38" s="2021"/>
      <c r="GFI38" s="2021"/>
      <c r="GFJ38" s="2021"/>
      <c r="GFK38" s="2021"/>
      <c r="GFL38" s="2021"/>
      <c r="GFM38" s="2021"/>
      <c r="GFN38" s="2021"/>
      <c r="GFO38" s="2021"/>
      <c r="GFP38" s="2021"/>
      <c r="GFQ38" s="2021"/>
      <c r="GFR38" s="2021"/>
      <c r="GFS38" s="2021"/>
      <c r="GFT38" s="2021"/>
      <c r="GFU38" s="2021"/>
      <c r="GFV38" s="2021"/>
      <c r="GFW38" s="2021"/>
      <c r="GFX38" s="2021"/>
      <c r="GFY38" s="2021"/>
      <c r="GFZ38" s="2021"/>
      <c r="GGA38" s="2021"/>
      <c r="GGB38" s="2021"/>
      <c r="GGC38" s="2021"/>
      <c r="GGD38" s="2021"/>
      <c r="GGE38" s="2021"/>
      <c r="GGF38" s="2021"/>
      <c r="GGG38" s="2021"/>
      <c r="GGH38" s="2021"/>
      <c r="GGI38" s="2021"/>
      <c r="GGJ38" s="2021"/>
      <c r="GGK38" s="2021"/>
      <c r="GGL38" s="2021"/>
      <c r="GGM38" s="2021"/>
      <c r="GGN38" s="2021"/>
      <c r="GGO38" s="2021"/>
      <c r="GGP38" s="2021"/>
      <c r="GGQ38" s="2021"/>
      <c r="GGR38" s="2021"/>
      <c r="GGS38" s="2021"/>
      <c r="GGT38" s="2021"/>
      <c r="GGU38" s="2021"/>
      <c r="GGV38" s="2021"/>
      <c r="GGW38" s="2021"/>
      <c r="GGX38" s="2021"/>
      <c r="GGY38" s="2021"/>
      <c r="GGZ38" s="2021"/>
      <c r="GHA38" s="2021"/>
      <c r="GHB38" s="2021"/>
      <c r="GHC38" s="2021"/>
      <c r="GHD38" s="2021"/>
      <c r="GHE38" s="2021"/>
      <c r="GHF38" s="2021"/>
      <c r="GHG38" s="2021"/>
      <c r="GHH38" s="2021"/>
      <c r="GHI38" s="2021"/>
      <c r="GHJ38" s="2021"/>
      <c r="GHK38" s="2021"/>
      <c r="GHL38" s="2021"/>
      <c r="GHM38" s="2021"/>
      <c r="GHN38" s="2021"/>
      <c r="GHO38" s="2021"/>
      <c r="GHP38" s="2021"/>
      <c r="GHQ38" s="2021"/>
      <c r="GHR38" s="2021"/>
      <c r="GHS38" s="2021"/>
      <c r="GHT38" s="2021"/>
      <c r="GHU38" s="2021"/>
      <c r="GHV38" s="2021"/>
      <c r="GHW38" s="2021"/>
      <c r="GHX38" s="2021"/>
      <c r="GHY38" s="2021"/>
      <c r="GHZ38" s="2021"/>
      <c r="GIA38" s="2021"/>
      <c r="GIB38" s="2021"/>
      <c r="GIC38" s="2021"/>
      <c r="GID38" s="2021"/>
      <c r="GIE38" s="2021"/>
      <c r="GIF38" s="2021"/>
      <c r="GIG38" s="2021"/>
      <c r="GIH38" s="2021"/>
      <c r="GII38" s="2021"/>
      <c r="GIJ38" s="2021"/>
      <c r="GIK38" s="2021"/>
      <c r="GIL38" s="2021"/>
      <c r="GIM38" s="2021"/>
      <c r="GIN38" s="2021"/>
      <c r="GIO38" s="2021"/>
      <c r="GIP38" s="2021"/>
      <c r="GIQ38" s="2021"/>
      <c r="GIR38" s="2021"/>
      <c r="GIS38" s="2021"/>
      <c r="GIT38" s="2021"/>
      <c r="GIU38" s="2021"/>
      <c r="GIV38" s="2021"/>
      <c r="GIW38" s="2021"/>
      <c r="GIX38" s="2021"/>
      <c r="GIY38" s="2021"/>
      <c r="GIZ38" s="2021"/>
      <c r="GJA38" s="2021"/>
      <c r="GJB38" s="2021"/>
      <c r="GJC38" s="2021"/>
      <c r="GJD38" s="2021"/>
      <c r="GJE38" s="2021"/>
      <c r="GJF38" s="2021"/>
      <c r="GJG38" s="2021"/>
      <c r="GJH38" s="2021"/>
      <c r="GJI38" s="2021"/>
      <c r="GJJ38" s="2021"/>
      <c r="GJK38" s="2021"/>
      <c r="GJL38" s="2021"/>
      <c r="GJM38" s="2021"/>
      <c r="GJN38" s="2021"/>
      <c r="GJO38" s="2021"/>
      <c r="GJP38" s="2021"/>
      <c r="GJQ38" s="2021"/>
      <c r="GJR38" s="2021"/>
      <c r="GJS38" s="2021"/>
      <c r="GJT38" s="2021"/>
      <c r="GJU38" s="2021"/>
      <c r="GJV38" s="2021"/>
      <c r="GJW38" s="2021"/>
      <c r="GJX38" s="2021"/>
      <c r="GJY38" s="2021"/>
      <c r="GJZ38" s="2021"/>
      <c r="GKA38" s="2021"/>
      <c r="GKB38" s="2021"/>
      <c r="GKC38" s="2021"/>
      <c r="GKD38" s="2021"/>
      <c r="GKE38" s="2021"/>
      <c r="GKF38" s="2021"/>
      <c r="GKG38" s="2021"/>
      <c r="GKH38" s="2021"/>
      <c r="GKI38" s="2021"/>
      <c r="GKJ38" s="2021"/>
      <c r="GKK38" s="2021"/>
      <c r="GKL38" s="2021"/>
      <c r="GKM38" s="2021"/>
      <c r="GKN38" s="2021"/>
      <c r="GKO38" s="2021"/>
      <c r="GKP38" s="2021"/>
      <c r="GKQ38" s="2021"/>
      <c r="GKR38" s="2021"/>
      <c r="GKS38" s="2021"/>
      <c r="GKT38" s="2021"/>
      <c r="GKU38" s="2021"/>
      <c r="GKV38" s="2021"/>
      <c r="GKW38" s="2021"/>
      <c r="GKX38" s="2021"/>
      <c r="GKY38" s="2021"/>
      <c r="GKZ38" s="2021"/>
      <c r="GLA38" s="2021"/>
      <c r="GLB38" s="2021"/>
      <c r="GLC38" s="2021"/>
      <c r="GLD38" s="2021"/>
      <c r="GLE38" s="2021"/>
      <c r="GLF38" s="2021"/>
      <c r="GLG38" s="2021"/>
      <c r="GLH38" s="2021"/>
      <c r="GLI38" s="2021"/>
      <c r="GLJ38" s="2021"/>
      <c r="GLK38" s="2021"/>
      <c r="GLL38" s="2021"/>
      <c r="GLM38" s="2021"/>
      <c r="GLN38" s="2021"/>
      <c r="GLO38" s="2021"/>
      <c r="GLP38" s="2021"/>
      <c r="GLQ38" s="2021"/>
      <c r="GLR38" s="2021"/>
      <c r="GLS38" s="2021"/>
      <c r="GLT38" s="2021"/>
      <c r="GLU38" s="2021"/>
      <c r="GLV38" s="2021"/>
      <c r="GLW38" s="2021"/>
      <c r="GLX38" s="2021"/>
      <c r="GLY38" s="2021"/>
      <c r="GLZ38" s="2021"/>
      <c r="GMA38" s="2021"/>
      <c r="GMB38" s="2021"/>
      <c r="GMC38" s="2021"/>
      <c r="GMD38" s="2021"/>
      <c r="GME38" s="2021"/>
      <c r="GMF38" s="2021"/>
      <c r="GMG38" s="2021"/>
      <c r="GMH38" s="2021"/>
      <c r="GMI38" s="2021"/>
      <c r="GMJ38" s="2021"/>
      <c r="GMK38" s="2021"/>
      <c r="GML38" s="2021"/>
      <c r="GMM38" s="2021"/>
      <c r="GMN38" s="2021"/>
      <c r="GMO38" s="2021"/>
      <c r="GMP38" s="2021"/>
      <c r="GMQ38" s="2021"/>
      <c r="GMR38" s="2021"/>
      <c r="GMS38" s="2021"/>
      <c r="GMT38" s="2021"/>
      <c r="GMU38" s="2021"/>
      <c r="GMV38" s="2021"/>
      <c r="GMW38" s="2021"/>
      <c r="GMX38" s="2021"/>
      <c r="GMY38" s="2021"/>
      <c r="GMZ38" s="2021"/>
      <c r="GNA38" s="2021"/>
      <c r="GNB38" s="2021"/>
      <c r="GNC38" s="2021"/>
      <c r="GND38" s="2021"/>
      <c r="GNE38" s="2021"/>
      <c r="GNF38" s="2021"/>
      <c r="GNG38" s="2021"/>
      <c r="GNH38" s="2021"/>
      <c r="GNI38" s="2021"/>
      <c r="GNJ38" s="2021"/>
      <c r="GNK38" s="2021"/>
      <c r="GNL38" s="2021"/>
      <c r="GNM38" s="2021"/>
      <c r="GNN38" s="2021"/>
      <c r="GNO38" s="2021"/>
      <c r="GNP38" s="2021"/>
      <c r="GNQ38" s="2021"/>
      <c r="GNR38" s="2021"/>
      <c r="GNS38" s="2021"/>
      <c r="GNT38" s="2021"/>
      <c r="GNU38" s="2021"/>
      <c r="GNV38" s="2021"/>
      <c r="GNW38" s="2021"/>
      <c r="GNX38" s="2021"/>
      <c r="GNY38" s="2021"/>
      <c r="GNZ38" s="2021"/>
      <c r="GOA38" s="2021"/>
      <c r="GOB38" s="2021"/>
      <c r="GOC38" s="2021"/>
      <c r="GOD38" s="2021"/>
      <c r="GOE38" s="2021"/>
      <c r="GOF38" s="2021"/>
      <c r="GOG38" s="2021"/>
      <c r="GOH38" s="2021"/>
      <c r="GOI38" s="2021"/>
      <c r="GOJ38" s="2021"/>
      <c r="GOK38" s="2021"/>
      <c r="GOL38" s="2021"/>
      <c r="GOM38" s="2021"/>
      <c r="GON38" s="2021"/>
      <c r="GOO38" s="2021"/>
      <c r="GOP38" s="2021"/>
      <c r="GOQ38" s="2021"/>
      <c r="GOR38" s="2021"/>
      <c r="GOS38" s="2021"/>
      <c r="GOT38" s="2021"/>
      <c r="GOU38" s="2021"/>
      <c r="GOV38" s="2021"/>
      <c r="GOW38" s="2021"/>
      <c r="GOX38" s="2021"/>
      <c r="GOY38" s="2021"/>
      <c r="GOZ38" s="2021"/>
      <c r="GPA38" s="2021"/>
      <c r="GPB38" s="2021"/>
      <c r="GPC38" s="2021"/>
      <c r="GPD38" s="2021"/>
      <c r="GPE38" s="2021"/>
      <c r="GPF38" s="2021"/>
      <c r="GPG38" s="2021"/>
      <c r="GPH38" s="2021"/>
      <c r="GPI38" s="2021"/>
      <c r="GPJ38" s="2021"/>
      <c r="GPK38" s="2021"/>
      <c r="GPL38" s="2021"/>
      <c r="GPM38" s="2021"/>
      <c r="GPN38" s="2021"/>
      <c r="GPO38" s="2021"/>
      <c r="GPP38" s="2021"/>
      <c r="GPQ38" s="2021"/>
      <c r="GPR38" s="2021"/>
      <c r="GPS38" s="2021"/>
      <c r="GPT38" s="2021"/>
      <c r="GPU38" s="2021"/>
      <c r="GPV38" s="2021"/>
      <c r="GPW38" s="2021"/>
      <c r="GPX38" s="2021"/>
      <c r="GPY38" s="2021"/>
      <c r="GPZ38" s="2021"/>
      <c r="GQA38" s="2021"/>
      <c r="GQB38" s="2021"/>
      <c r="GQC38" s="2021"/>
      <c r="GQD38" s="2021"/>
      <c r="GQE38" s="2021"/>
      <c r="GQF38" s="2021"/>
      <c r="GQG38" s="2021"/>
      <c r="GQH38" s="2021"/>
      <c r="GQI38" s="2021"/>
      <c r="GQJ38" s="2021"/>
      <c r="GQK38" s="2021"/>
      <c r="GQL38" s="2021"/>
      <c r="GQM38" s="2021"/>
      <c r="GQN38" s="2021"/>
      <c r="GQO38" s="2021"/>
      <c r="GQP38" s="2021"/>
      <c r="GQQ38" s="2021"/>
      <c r="GQR38" s="2021"/>
      <c r="GQS38" s="2021"/>
      <c r="GQT38" s="2021"/>
      <c r="GQU38" s="2021"/>
      <c r="GQV38" s="2021"/>
      <c r="GQW38" s="2021"/>
      <c r="GQX38" s="2021"/>
      <c r="GQY38" s="2021"/>
      <c r="GQZ38" s="2021"/>
      <c r="GRA38" s="2021"/>
      <c r="GRB38" s="2021"/>
      <c r="GRC38" s="2021"/>
      <c r="GRD38" s="2021"/>
      <c r="GRE38" s="2021"/>
      <c r="GRF38" s="2021"/>
      <c r="GRG38" s="2021"/>
      <c r="GRH38" s="2021"/>
      <c r="GRI38" s="2021"/>
      <c r="GRJ38" s="2021"/>
      <c r="GRK38" s="2021"/>
      <c r="GRL38" s="2021"/>
      <c r="GRM38" s="2021"/>
      <c r="GRN38" s="2021"/>
      <c r="GRO38" s="2021"/>
      <c r="GRP38" s="2021"/>
      <c r="GRQ38" s="2021"/>
      <c r="GRR38" s="2021"/>
      <c r="GRS38" s="2021"/>
      <c r="GRT38" s="2021"/>
      <c r="GRU38" s="2021"/>
      <c r="GRV38" s="2021"/>
      <c r="GRW38" s="2021"/>
      <c r="GRX38" s="2021"/>
      <c r="GRY38" s="2021"/>
      <c r="GRZ38" s="2021"/>
      <c r="GSA38" s="2021"/>
      <c r="GSB38" s="2021"/>
      <c r="GSC38" s="2021"/>
      <c r="GSD38" s="2021"/>
      <c r="GSE38" s="2021"/>
      <c r="GSF38" s="2021"/>
      <c r="GSG38" s="2021"/>
      <c r="GSH38" s="2021"/>
      <c r="GSI38" s="2021"/>
      <c r="GSJ38" s="2021"/>
      <c r="GSK38" s="2021"/>
      <c r="GSL38" s="2021"/>
      <c r="GSM38" s="2021"/>
      <c r="GSN38" s="2021"/>
      <c r="GSO38" s="2021"/>
      <c r="GSP38" s="2021"/>
      <c r="GSQ38" s="2021"/>
      <c r="GSR38" s="2021"/>
      <c r="GSS38" s="2021"/>
      <c r="GST38" s="2021"/>
      <c r="GSU38" s="2021"/>
      <c r="GSV38" s="2021"/>
      <c r="GSW38" s="2021"/>
      <c r="GSX38" s="2021"/>
      <c r="GSY38" s="2021"/>
      <c r="GSZ38" s="2021"/>
      <c r="GTA38" s="2021"/>
      <c r="GTB38" s="2021"/>
      <c r="GTC38" s="2021"/>
      <c r="GTD38" s="2021"/>
      <c r="GTE38" s="2021"/>
      <c r="GTF38" s="2021"/>
      <c r="GTG38" s="2021"/>
      <c r="GTH38" s="2021"/>
      <c r="GTI38" s="2021"/>
      <c r="GTJ38" s="2021"/>
      <c r="GTK38" s="2021"/>
      <c r="GTL38" s="2021"/>
      <c r="GTM38" s="2021"/>
      <c r="GTN38" s="2021"/>
      <c r="GTO38" s="2021"/>
      <c r="GTP38" s="2021"/>
      <c r="GTQ38" s="2021"/>
      <c r="GTR38" s="2021"/>
      <c r="GTS38" s="2021"/>
      <c r="GTT38" s="2021"/>
      <c r="GTU38" s="2021"/>
      <c r="GTV38" s="2021"/>
      <c r="GTW38" s="2021"/>
      <c r="GTX38" s="2021"/>
      <c r="GTY38" s="2021"/>
      <c r="GTZ38" s="2021"/>
      <c r="GUA38" s="2021"/>
      <c r="GUB38" s="2021"/>
      <c r="GUC38" s="2021"/>
      <c r="GUD38" s="2021"/>
      <c r="GUE38" s="2021"/>
      <c r="GUF38" s="2021"/>
      <c r="GUG38" s="2021"/>
      <c r="GUH38" s="2021"/>
      <c r="GUI38" s="2021"/>
      <c r="GUJ38" s="2021"/>
      <c r="GUK38" s="2021"/>
      <c r="GUL38" s="2021"/>
      <c r="GUM38" s="2021"/>
      <c r="GUN38" s="2021"/>
      <c r="GUO38" s="2021"/>
      <c r="GUP38" s="2021"/>
      <c r="GUQ38" s="2021"/>
      <c r="GUR38" s="2021"/>
      <c r="GUS38" s="2021"/>
      <c r="GUT38" s="2021"/>
      <c r="GUU38" s="2021"/>
      <c r="GUV38" s="2021"/>
      <c r="GUW38" s="2021"/>
      <c r="GUX38" s="2021"/>
      <c r="GUY38" s="2021"/>
      <c r="GUZ38" s="2021"/>
      <c r="GVA38" s="2021"/>
      <c r="GVB38" s="2021"/>
      <c r="GVC38" s="2021"/>
      <c r="GVD38" s="2021"/>
      <c r="GVE38" s="2021"/>
      <c r="GVF38" s="2021"/>
      <c r="GVG38" s="2021"/>
      <c r="GVH38" s="2021"/>
      <c r="GVI38" s="2021"/>
      <c r="GVJ38" s="2021"/>
      <c r="GVK38" s="2021"/>
      <c r="GVL38" s="2021"/>
      <c r="GVM38" s="2021"/>
      <c r="GVN38" s="2021"/>
      <c r="GVO38" s="2021"/>
      <c r="GVP38" s="2021"/>
      <c r="GVQ38" s="2021"/>
      <c r="GVR38" s="2021"/>
      <c r="GVS38" s="2021"/>
      <c r="GVT38" s="2021"/>
      <c r="GVU38" s="2021"/>
      <c r="GVV38" s="2021"/>
      <c r="GVW38" s="2021"/>
      <c r="GVX38" s="2021"/>
      <c r="GVY38" s="2021"/>
      <c r="GVZ38" s="2021"/>
      <c r="GWA38" s="2021"/>
      <c r="GWB38" s="2021"/>
      <c r="GWC38" s="2021"/>
      <c r="GWD38" s="2021"/>
      <c r="GWE38" s="2021"/>
      <c r="GWF38" s="2021"/>
      <c r="GWG38" s="2021"/>
      <c r="GWH38" s="2021"/>
      <c r="GWI38" s="2021"/>
      <c r="GWJ38" s="2021"/>
      <c r="GWK38" s="2021"/>
      <c r="GWL38" s="2021"/>
      <c r="GWM38" s="2021"/>
      <c r="GWN38" s="2021"/>
      <c r="GWO38" s="2021"/>
      <c r="GWP38" s="2021"/>
      <c r="GWQ38" s="2021"/>
      <c r="GWR38" s="2021"/>
      <c r="GWS38" s="2021"/>
      <c r="GWT38" s="2021"/>
      <c r="GWU38" s="2021"/>
      <c r="GWV38" s="2021"/>
      <c r="GWW38" s="2021"/>
      <c r="GWX38" s="2021"/>
      <c r="GWY38" s="2021"/>
      <c r="GWZ38" s="2021"/>
      <c r="GXA38" s="2021"/>
      <c r="GXB38" s="2021"/>
      <c r="GXC38" s="2021"/>
      <c r="GXD38" s="2021"/>
      <c r="GXE38" s="2021"/>
      <c r="GXF38" s="2021"/>
      <c r="GXG38" s="2021"/>
      <c r="GXH38" s="2021"/>
      <c r="GXI38" s="2021"/>
      <c r="GXJ38" s="2021"/>
      <c r="GXK38" s="2021"/>
      <c r="GXL38" s="2021"/>
      <c r="GXM38" s="2021"/>
      <c r="GXN38" s="2021"/>
      <c r="GXO38" s="2021"/>
      <c r="GXP38" s="2021"/>
      <c r="GXQ38" s="2021"/>
      <c r="GXR38" s="2021"/>
      <c r="GXS38" s="2021"/>
      <c r="GXT38" s="2021"/>
      <c r="GXU38" s="2021"/>
      <c r="GXV38" s="2021"/>
      <c r="GXW38" s="2021"/>
      <c r="GXX38" s="2021"/>
      <c r="GXY38" s="2021"/>
      <c r="GXZ38" s="2021"/>
      <c r="GYA38" s="2021"/>
      <c r="GYB38" s="2021"/>
      <c r="GYC38" s="2021"/>
      <c r="GYD38" s="2021"/>
      <c r="GYE38" s="2021"/>
      <c r="GYF38" s="2021"/>
      <c r="GYG38" s="2021"/>
      <c r="GYH38" s="2021"/>
      <c r="GYI38" s="2021"/>
      <c r="GYJ38" s="2021"/>
      <c r="GYK38" s="2021"/>
      <c r="GYL38" s="2021"/>
      <c r="GYM38" s="2021"/>
      <c r="GYN38" s="2021"/>
      <c r="GYO38" s="2021"/>
      <c r="GYP38" s="2021"/>
      <c r="GYQ38" s="2021"/>
      <c r="GYR38" s="2021"/>
      <c r="GYS38" s="2021"/>
      <c r="GYT38" s="2021"/>
      <c r="GYU38" s="2021"/>
      <c r="GYV38" s="2021"/>
      <c r="GYW38" s="2021"/>
      <c r="GYX38" s="2021"/>
      <c r="GYY38" s="2021"/>
      <c r="GYZ38" s="2021"/>
      <c r="GZA38" s="2021"/>
      <c r="GZB38" s="2021"/>
      <c r="GZC38" s="2021"/>
      <c r="GZD38" s="2021"/>
      <c r="GZE38" s="2021"/>
      <c r="GZF38" s="2021"/>
      <c r="GZG38" s="2021"/>
      <c r="GZH38" s="2021"/>
      <c r="GZI38" s="2021"/>
      <c r="GZJ38" s="2021"/>
      <c r="GZK38" s="2021"/>
      <c r="GZL38" s="2021"/>
      <c r="GZM38" s="2021"/>
      <c r="GZN38" s="2021"/>
      <c r="GZO38" s="2021"/>
      <c r="GZP38" s="2021"/>
      <c r="GZQ38" s="2021"/>
      <c r="GZR38" s="2021"/>
      <c r="GZS38" s="2021"/>
      <c r="GZT38" s="2021"/>
      <c r="GZU38" s="2021"/>
      <c r="GZV38" s="2021"/>
      <c r="GZW38" s="2021"/>
      <c r="GZX38" s="2021"/>
      <c r="GZY38" s="2021"/>
      <c r="GZZ38" s="2021"/>
      <c r="HAA38" s="2021"/>
      <c r="HAB38" s="2021"/>
      <c r="HAC38" s="2021"/>
      <c r="HAD38" s="2021"/>
      <c r="HAE38" s="2021"/>
      <c r="HAF38" s="2021"/>
      <c r="HAG38" s="2021"/>
      <c r="HAH38" s="2021"/>
      <c r="HAI38" s="2021"/>
      <c r="HAJ38" s="2021"/>
      <c r="HAK38" s="2021"/>
      <c r="HAL38" s="2021"/>
      <c r="HAM38" s="2021"/>
      <c r="HAN38" s="2021"/>
      <c r="HAO38" s="2021"/>
      <c r="HAP38" s="2021"/>
      <c r="HAQ38" s="2021"/>
      <c r="HAR38" s="2021"/>
      <c r="HAS38" s="2021"/>
      <c r="HAT38" s="2021"/>
      <c r="HAU38" s="2021"/>
      <c r="HAV38" s="2021"/>
      <c r="HAW38" s="2021"/>
      <c r="HAX38" s="2021"/>
      <c r="HAY38" s="2021"/>
      <c r="HAZ38" s="2021"/>
      <c r="HBA38" s="2021"/>
      <c r="HBB38" s="2021"/>
      <c r="HBC38" s="2021"/>
      <c r="HBD38" s="2021"/>
      <c r="HBE38" s="2021"/>
      <c r="HBF38" s="2021"/>
      <c r="HBG38" s="2021"/>
      <c r="HBH38" s="2021"/>
      <c r="HBI38" s="2021"/>
      <c r="HBJ38" s="2021"/>
      <c r="HBK38" s="2021"/>
      <c r="HBL38" s="2021"/>
      <c r="HBM38" s="2021"/>
      <c r="HBN38" s="2021"/>
      <c r="HBO38" s="2021"/>
      <c r="HBP38" s="2021"/>
      <c r="HBQ38" s="2021"/>
      <c r="HBR38" s="2021"/>
      <c r="HBS38" s="2021"/>
      <c r="HBT38" s="2021"/>
      <c r="HBU38" s="2021"/>
      <c r="HBV38" s="2021"/>
      <c r="HBW38" s="2021"/>
      <c r="HBX38" s="2021"/>
      <c r="HBY38" s="2021"/>
      <c r="HBZ38" s="2021"/>
      <c r="HCA38" s="2021"/>
      <c r="HCB38" s="2021"/>
      <c r="HCC38" s="2021"/>
      <c r="HCD38" s="2021"/>
      <c r="HCE38" s="2021"/>
      <c r="HCF38" s="2021"/>
      <c r="HCG38" s="2021"/>
      <c r="HCH38" s="2021"/>
      <c r="HCI38" s="2021"/>
      <c r="HCJ38" s="2021"/>
      <c r="HCK38" s="2021"/>
      <c r="HCL38" s="2021"/>
      <c r="HCM38" s="2021"/>
      <c r="HCN38" s="2021"/>
      <c r="HCO38" s="2021"/>
      <c r="HCP38" s="2021"/>
      <c r="HCQ38" s="2021"/>
      <c r="HCR38" s="2021"/>
      <c r="HCS38" s="2021"/>
      <c r="HCT38" s="2021"/>
      <c r="HCU38" s="2021"/>
      <c r="HCV38" s="2021"/>
      <c r="HCW38" s="2021"/>
      <c r="HCX38" s="2021"/>
      <c r="HCY38" s="2021"/>
      <c r="HCZ38" s="2021"/>
      <c r="HDA38" s="2021"/>
      <c r="HDB38" s="2021"/>
      <c r="HDC38" s="2021"/>
      <c r="HDD38" s="2021"/>
      <c r="HDE38" s="2021"/>
      <c r="HDF38" s="2021"/>
      <c r="HDG38" s="2021"/>
      <c r="HDH38" s="2021"/>
      <c r="HDI38" s="2021"/>
      <c r="HDJ38" s="2021"/>
      <c r="HDK38" s="2021"/>
      <c r="HDL38" s="2021"/>
      <c r="HDM38" s="2021"/>
      <c r="HDN38" s="2021"/>
      <c r="HDO38" s="2021"/>
      <c r="HDP38" s="2021"/>
      <c r="HDQ38" s="2021"/>
      <c r="HDR38" s="2021"/>
      <c r="HDS38" s="2021"/>
      <c r="HDT38" s="2021"/>
      <c r="HDU38" s="2021"/>
      <c r="HDV38" s="2021"/>
      <c r="HDW38" s="2021"/>
      <c r="HDX38" s="2021"/>
      <c r="HDY38" s="2021"/>
      <c r="HDZ38" s="2021"/>
      <c r="HEA38" s="2021"/>
      <c r="HEB38" s="2021"/>
      <c r="HEC38" s="2021"/>
      <c r="HED38" s="2021"/>
      <c r="HEE38" s="2021"/>
      <c r="HEF38" s="2021"/>
      <c r="HEG38" s="2021"/>
      <c r="HEH38" s="2021"/>
      <c r="HEI38" s="2021"/>
      <c r="HEJ38" s="2021"/>
      <c r="HEK38" s="2021"/>
      <c r="HEL38" s="2021"/>
      <c r="HEM38" s="2021"/>
      <c r="HEN38" s="2021"/>
      <c r="HEO38" s="2021"/>
      <c r="HEP38" s="2021"/>
      <c r="HEQ38" s="2021"/>
      <c r="HER38" s="2021"/>
      <c r="HES38" s="2021"/>
      <c r="HET38" s="2021"/>
      <c r="HEU38" s="2021"/>
      <c r="HEV38" s="2021"/>
      <c r="HEW38" s="2021"/>
      <c r="HEX38" s="2021"/>
      <c r="HEY38" s="2021"/>
      <c r="HEZ38" s="2021"/>
      <c r="HFA38" s="2021"/>
      <c r="HFB38" s="2021"/>
      <c r="HFC38" s="2021"/>
      <c r="HFD38" s="2021"/>
      <c r="HFE38" s="2021"/>
      <c r="HFF38" s="2021"/>
      <c r="HFG38" s="2021"/>
      <c r="HFH38" s="2021"/>
      <c r="HFI38" s="2021"/>
      <c r="HFJ38" s="2021"/>
      <c r="HFK38" s="2021"/>
      <c r="HFL38" s="2021"/>
      <c r="HFM38" s="2021"/>
      <c r="HFN38" s="2021"/>
      <c r="HFO38" s="2021"/>
      <c r="HFP38" s="2021"/>
      <c r="HFQ38" s="2021"/>
      <c r="HFR38" s="2021"/>
      <c r="HFS38" s="2021"/>
      <c r="HFT38" s="2021"/>
      <c r="HFU38" s="2021"/>
      <c r="HFV38" s="2021"/>
      <c r="HFW38" s="2021"/>
      <c r="HFX38" s="2021"/>
      <c r="HFY38" s="2021"/>
      <c r="HFZ38" s="2021"/>
      <c r="HGA38" s="2021"/>
      <c r="HGB38" s="2021"/>
      <c r="HGC38" s="2021"/>
      <c r="HGD38" s="2021"/>
      <c r="HGE38" s="2021"/>
      <c r="HGF38" s="2021"/>
      <c r="HGG38" s="2021"/>
      <c r="HGH38" s="2021"/>
      <c r="HGI38" s="2021"/>
      <c r="HGJ38" s="2021"/>
      <c r="HGK38" s="2021"/>
      <c r="HGL38" s="2021"/>
      <c r="HGM38" s="2021"/>
      <c r="HGN38" s="2021"/>
      <c r="HGO38" s="2021"/>
      <c r="HGP38" s="2021"/>
      <c r="HGQ38" s="2021"/>
      <c r="HGR38" s="2021"/>
      <c r="HGS38" s="2021"/>
      <c r="HGT38" s="2021"/>
      <c r="HGU38" s="2021"/>
      <c r="HGV38" s="2021"/>
      <c r="HGW38" s="2021"/>
      <c r="HGX38" s="2021"/>
      <c r="HGY38" s="2021"/>
      <c r="HGZ38" s="2021"/>
      <c r="HHA38" s="2021"/>
      <c r="HHB38" s="2021"/>
      <c r="HHC38" s="2021"/>
      <c r="HHD38" s="2021"/>
      <c r="HHE38" s="2021"/>
      <c r="HHF38" s="2021"/>
      <c r="HHG38" s="2021"/>
      <c r="HHH38" s="2021"/>
      <c r="HHI38" s="2021"/>
      <c r="HHJ38" s="2021"/>
      <c r="HHK38" s="2021"/>
      <c r="HHL38" s="2021"/>
      <c r="HHM38" s="2021"/>
      <c r="HHN38" s="2021"/>
      <c r="HHO38" s="2021"/>
      <c r="HHP38" s="2021"/>
      <c r="HHQ38" s="2021"/>
      <c r="HHR38" s="2021"/>
      <c r="HHS38" s="2021"/>
      <c r="HHT38" s="2021"/>
      <c r="HHU38" s="2021"/>
      <c r="HHV38" s="2021"/>
      <c r="HHW38" s="2021"/>
      <c r="HHX38" s="2021"/>
      <c r="HHY38" s="2021"/>
      <c r="HHZ38" s="2021"/>
      <c r="HIA38" s="2021"/>
      <c r="HIB38" s="2021"/>
      <c r="HIC38" s="2021"/>
      <c r="HID38" s="2021"/>
      <c r="HIE38" s="2021"/>
      <c r="HIF38" s="2021"/>
      <c r="HIG38" s="2021"/>
      <c r="HIH38" s="2021"/>
      <c r="HII38" s="2021"/>
      <c r="HIJ38" s="2021"/>
      <c r="HIK38" s="2021"/>
      <c r="HIL38" s="2021"/>
      <c r="HIM38" s="2021"/>
      <c r="HIN38" s="2021"/>
      <c r="HIO38" s="2021"/>
      <c r="HIP38" s="2021"/>
      <c r="HIQ38" s="2021"/>
      <c r="HIR38" s="2021"/>
      <c r="HIS38" s="2021"/>
      <c r="HIT38" s="2021"/>
      <c r="HIU38" s="2021"/>
      <c r="HIV38" s="2021"/>
      <c r="HIW38" s="2021"/>
      <c r="HIX38" s="2021"/>
      <c r="HIY38" s="2021"/>
      <c r="HIZ38" s="2021"/>
      <c r="HJA38" s="2021"/>
      <c r="HJB38" s="2021"/>
      <c r="HJC38" s="2021"/>
      <c r="HJD38" s="2021"/>
      <c r="HJE38" s="2021"/>
      <c r="HJF38" s="2021"/>
      <c r="HJG38" s="2021"/>
      <c r="HJH38" s="2021"/>
      <c r="HJI38" s="2021"/>
      <c r="HJJ38" s="2021"/>
      <c r="HJK38" s="2021"/>
      <c r="HJL38" s="2021"/>
      <c r="HJM38" s="2021"/>
      <c r="HJN38" s="2021"/>
      <c r="HJO38" s="2021"/>
      <c r="HJP38" s="2021"/>
      <c r="HJQ38" s="2021"/>
      <c r="HJR38" s="2021"/>
      <c r="HJS38" s="2021"/>
      <c r="HJT38" s="2021"/>
      <c r="HJU38" s="2021"/>
      <c r="HJV38" s="2021"/>
      <c r="HJW38" s="2021"/>
      <c r="HJX38" s="2021"/>
      <c r="HJY38" s="2021"/>
      <c r="HJZ38" s="2021"/>
      <c r="HKA38" s="2021"/>
      <c r="HKB38" s="2021"/>
      <c r="HKC38" s="2021"/>
      <c r="HKD38" s="2021"/>
      <c r="HKE38" s="2021"/>
      <c r="HKF38" s="2021"/>
      <c r="HKG38" s="2021"/>
      <c r="HKH38" s="2021"/>
      <c r="HKI38" s="2021"/>
      <c r="HKJ38" s="2021"/>
      <c r="HKK38" s="2021"/>
      <c r="HKL38" s="2021"/>
      <c r="HKM38" s="2021"/>
      <c r="HKN38" s="2021"/>
      <c r="HKO38" s="2021"/>
      <c r="HKP38" s="2021"/>
      <c r="HKQ38" s="2021"/>
      <c r="HKR38" s="2021"/>
      <c r="HKS38" s="2021"/>
      <c r="HKT38" s="2021"/>
      <c r="HKU38" s="2021"/>
      <c r="HKV38" s="2021"/>
      <c r="HKW38" s="2021"/>
      <c r="HKX38" s="2021"/>
      <c r="HKY38" s="2021"/>
      <c r="HKZ38" s="2021"/>
      <c r="HLA38" s="2021"/>
      <c r="HLB38" s="2021"/>
      <c r="HLC38" s="2021"/>
      <c r="HLD38" s="2021"/>
      <c r="HLE38" s="2021"/>
      <c r="HLF38" s="2021"/>
      <c r="HLG38" s="2021"/>
      <c r="HLH38" s="2021"/>
      <c r="HLI38" s="2021"/>
      <c r="HLJ38" s="2021"/>
      <c r="HLK38" s="2021"/>
      <c r="HLL38" s="2021"/>
      <c r="HLM38" s="2021"/>
      <c r="HLN38" s="2021"/>
      <c r="HLO38" s="2021"/>
      <c r="HLP38" s="2021"/>
      <c r="HLQ38" s="2021"/>
      <c r="HLR38" s="2021"/>
      <c r="HLS38" s="2021"/>
      <c r="HLT38" s="2021"/>
      <c r="HLU38" s="2021"/>
      <c r="HLV38" s="2021"/>
      <c r="HLW38" s="2021"/>
      <c r="HLX38" s="2021"/>
      <c r="HLY38" s="2021"/>
      <c r="HLZ38" s="2021"/>
      <c r="HMA38" s="2021"/>
      <c r="HMB38" s="2021"/>
      <c r="HMC38" s="2021"/>
      <c r="HMD38" s="2021"/>
      <c r="HME38" s="2021"/>
      <c r="HMF38" s="2021"/>
      <c r="HMG38" s="2021"/>
      <c r="HMH38" s="2021"/>
      <c r="HMI38" s="2021"/>
      <c r="HMJ38" s="2021"/>
      <c r="HMK38" s="2021"/>
      <c r="HML38" s="2021"/>
      <c r="HMM38" s="2021"/>
      <c r="HMN38" s="2021"/>
      <c r="HMO38" s="2021"/>
      <c r="HMP38" s="2021"/>
      <c r="HMQ38" s="2021"/>
      <c r="HMR38" s="2021"/>
      <c r="HMS38" s="2021"/>
      <c r="HMT38" s="2021"/>
      <c r="HMU38" s="2021"/>
      <c r="HMV38" s="2021"/>
      <c r="HMW38" s="2021"/>
      <c r="HMX38" s="2021"/>
      <c r="HMY38" s="2021"/>
      <c r="HMZ38" s="2021"/>
      <c r="HNA38" s="2021"/>
      <c r="HNB38" s="2021"/>
      <c r="HNC38" s="2021"/>
      <c r="HND38" s="2021"/>
      <c r="HNE38" s="2021"/>
      <c r="HNF38" s="2021"/>
      <c r="HNG38" s="2021"/>
      <c r="HNH38" s="2021"/>
      <c r="HNI38" s="2021"/>
      <c r="HNJ38" s="2021"/>
      <c r="HNK38" s="2021"/>
      <c r="HNL38" s="2021"/>
      <c r="HNM38" s="2021"/>
      <c r="HNN38" s="2021"/>
      <c r="HNO38" s="2021"/>
      <c r="HNP38" s="2021"/>
      <c r="HNQ38" s="2021"/>
      <c r="HNR38" s="2021"/>
      <c r="HNS38" s="2021"/>
      <c r="HNT38" s="2021"/>
      <c r="HNU38" s="2021"/>
      <c r="HNV38" s="2021"/>
      <c r="HNW38" s="2021"/>
      <c r="HNX38" s="2021"/>
      <c r="HNY38" s="2021"/>
      <c r="HNZ38" s="2021"/>
      <c r="HOA38" s="2021"/>
      <c r="HOB38" s="2021"/>
      <c r="HOC38" s="2021"/>
      <c r="HOD38" s="2021"/>
      <c r="HOE38" s="2021"/>
      <c r="HOF38" s="2021"/>
      <c r="HOG38" s="2021"/>
      <c r="HOH38" s="2021"/>
      <c r="HOI38" s="2021"/>
      <c r="HOJ38" s="2021"/>
      <c r="HOK38" s="2021"/>
      <c r="HOL38" s="2021"/>
      <c r="HOM38" s="2021"/>
      <c r="HON38" s="2021"/>
      <c r="HOO38" s="2021"/>
      <c r="HOP38" s="2021"/>
      <c r="HOQ38" s="2021"/>
      <c r="HOR38" s="2021"/>
      <c r="HOS38" s="2021"/>
      <c r="HOT38" s="2021"/>
      <c r="HOU38" s="2021"/>
      <c r="HOV38" s="2021"/>
      <c r="HOW38" s="2021"/>
      <c r="HOX38" s="2021"/>
      <c r="HOY38" s="2021"/>
      <c r="HOZ38" s="2021"/>
      <c r="HPA38" s="2021"/>
      <c r="HPB38" s="2021"/>
      <c r="HPC38" s="2021"/>
      <c r="HPD38" s="2021"/>
      <c r="HPE38" s="2021"/>
      <c r="HPF38" s="2021"/>
      <c r="HPG38" s="2021"/>
      <c r="HPH38" s="2021"/>
      <c r="HPI38" s="2021"/>
      <c r="HPJ38" s="2021"/>
      <c r="HPK38" s="2021"/>
      <c r="HPL38" s="2021"/>
      <c r="HPM38" s="2021"/>
      <c r="HPN38" s="2021"/>
      <c r="HPO38" s="2021"/>
      <c r="HPP38" s="2021"/>
      <c r="HPQ38" s="2021"/>
      <c r="HPR38" s="2021"/>
      <c r="HPS38" s="2021"/>
      <c r="HPT38" s="2021"/>
      <c r="HPU38" s="2021"/>
      <c r="HPV38" s="2021"/>
      <c r="HPW38" s="2021"/>
      <c r="HPX38" s="2021"/>
      <c r="HPY38" s="2021"/>
      <c r="HPZ38" s="2021"/>
      <c r="HQA38" s="2021"/>
      <c r="HQB38" s="2021"/>
      <c r="HQC38" s="2021"/>
      <c r="HQD38" s="2021"/>
      <c r="HQE38" s="2021"/>
      <c r="HQF38" s="2021"/>
      <c r="HQG38" s="2021"/>
      <c r="HQH38" s="2021"/>
      <c r="HQI38" s="2021"/>
      <c r="HQJ38" s="2021"/>
      <c r="HQK38" s="2021"/>
      <c r="HQL38" s="2021"/>
      <c r="HQM38" s="2021"/>
      <c r="HQN38" s="2021"/>
      <c r="HQO38" s="2021"/>
      <c r="HQP38" s="2021"/>
      <c r="HQQ38" s="2021"/>
      <c r="HQR38" s="2021"/>
      <c r="HQS38" s="2021"/>
      <c r="HQT38" s="2021"/>
      <c r="HQU38" s="2021"/>
      <c r="HQV38" s="2021"/>
      <c r="HQW38" s="2021"/>
      <c r="HQX38" s="2021"/>
      <c r="HQY38" s="2021"/>
      <c r="HQZ38" s="2021"/>
      <c r="HRA38" s="2021"/>
      <c r="HRB38" s="2021"/>
      <c r="HRC38" s="2021"/>
      <c r="HRD38" s="2021"/>
      <c r="HRE38" s="2021"/>
      <c r="HRF38" s="2021"/>
      <c r="HRG38" s="2021"/>
      <c r="HRH38" s="2021"/>
      <c r="HRI38" s="2021"/>
      <c r="HRJ38" s="2021"/>
      <c r="HRK38" s="2021"/>
      <c r="HRL38" s="2021"/>
      <c r="HRM38" s="2021"/>
      <c r="HRN38" s="2021"/>
      <c r="HRO38" s="2021"/>
      <c r="HRP38" s="2021"/>
      <c r="HRQ38" s="2021"/>
      <c r="HRR38" s="2021"/>
      <c r="HRS38" s="2021"/>
      <c r="HRT38" s="2021"/>
      <c r="HRU38" s="2021"/>
      <c r="HRV38" s="2021"/>
      <c r="HRW38" s="2021"/>
      <c r="HRX38" s="2021"/>
      <c r="HRY38" s="2021"/>
      <c r="HRZ38" s="2021"/>
      <c r="HSA38" s="2021"/>
      <c r="HSB38" s="2021"/>
      <c r="HSC38" s="2021"/>
      <c r="HSD38" s="2021"/>
      <c r="HSE38" s="2021"/>
      <c r="HSF38" s="2021"/>
      <c r="HSG38" s="2021"/>
      <c r="HSH38" s="2021"/>
      <c r="HSI38" s="2021"/>
      <c r="HSJ38" s="2021"/>
      <c r="HSK38" s="2021"/>
      <c r="HSL38" s="2021"/>
      <c r="HSM38" s="2021"/>
      <c r="HSN38" s="2021"/>
      <c r="HSO38" s="2021"/>
      <c r="HSP38" s="2021"/>
      <c r="HSQ38" s="2021"/>
      <c r="HSR38" s="2021"/>
      <c r="HSS38" s="2021"/>
      <c r="HST38" s="2021"/>
      <c r="HSU38" s="2021"/>
      <c r="HSV38" s="2021"/>
      <c r="HSW38" s="2021"/>
      <c r="HSX38" s="2021"/>
      <c r="HSY38" s="2021"/>
      <c r="HSZ38" s="2021"/>
      <c r="HTA38" s="2021"/>
      <c r="HTB38" s="2021"/>
      <c r="HTC38" s="2021"/>
      <c r="HTD38" s="2021"/>
      <c r="HTE38" s="2021"/>
      <c r="HTF38" s="2021"/>
      <c r="HTG38" s="2021"/>
      <c r="HTH38" s="2021"/>
      <c r="HTI38" s="2021"/>
      <c r="HTJ38" s="2021"/>
      <c r="HTK38" s="2021"/>
      <c r="HTL38" s="2021"/>
      <c r="HTM38" s="2021"/>
      <c r="HTN38" s="2021"/>
      <c r="HTO38" s="2021"/>
      <c r="HTP38" s="2021"/>
      <c r="HTQ38" s="2021"/>
      <c r="HTR38" s="2021"/>
      <c r="HTS38" s="2021"/>
      <c r="HTT38" s="2021"/>
      <c r="HTU38" s="2021"/>
      <c r="HTV38" s="2021"/>
      <c r="HTW38" s="2021"/>
      <c r="HTX38" s="2021"/>
      <c r="HTY38" s="2021"/>
      <c r="HTZ38" s="2021"/>
      <c r="HUA38" s="2021"/>
      <c r="HUB38" s="2021"/>
      <c r="HUC38" s="2021"/>
      <c r="HUD38" s="2021"/>
      <c r="HUE38" s="2021"/>
      <c r="HUF38" s="2021"/>
      <c r="HUG38" s="2021"/>
      <c r="HUH38" s="2021"/>
      <c r="HUI38" s="2021"/>
      <c r="HUJ38" s="2021"/>
      <c r="HUK38" s="2021"/>
      <c r="HUL38" s="2021"/>
      <c r="HUM38" s="2021"/>
      <c r="HUN38" s="2021"/>
      <c r="HUO38" s="2021"/>
      <c r="HUP38" s="2021"/>
      <c r="HUQ38" s="2021"/>
      <c r="HUR38" s="2021"/>
      <c r="HUS38" s="2021"/>
      <c r="HUT38" s="2021"/>
      <c r="HUU38" s="2021"/>
      <c r="HUV38" s="2021"/>
      <c r="HUW38" s="2021"/>
      <c r="HUX38" s="2021"/>
      <c r="HUY38" s="2021"/>
      <c r="HUZ38" s="2021"/>
      <c r="HVA38" s="2021"/>
      <c r="HVB38" s="2021"/>
      <c r="HVC38" s="2021"/>
      <c r="HVD38" s="2021"/>
      <c r="HVE38" s="2021"/>
      <c r="HVF38" s="2021"/>
      <c r="HVG38" s="2021"/>
      <c r="HVH38" s="2021"/>
      <c r="HVI38" s="2021"/>
      <c r="HVJ38" s="2021"/>
      <c r="HVK38" s="2021"/>
      <c r="HVL38" s="2021"/>
      <c r="HVM38" s="2021"/>
      <c r="HVN38" s="2021"/>
      <c r="HVO38" s="2021"/>
      <c r="HVP38" s="2021"/>
      <c r="HVQ38" s="2021"/>
      <c r="HVR38" s="2021"/>
      <c r="HVS38" s="2021"/>
      <c r="HVT38" s="2021"/>
      <c r="HVU38" s="2021"/>
      <c r="HVV38" s="2021"/>
      <c r="HVW38" s="2021"/>
      <c r="HVX38" s="2021"/>
      <c r="HVY38" s="2021"/>
      <c r="HVZ38" s="2021"/>
      <c r="HWA38" s="2021"/>
      <c r="HWB38" s="2021"/>
      <c r="HWC38" s="2021"/>
      <c r="HWD38" s="2021"/>
      <c r="HWE38" s="2021"/>
      <c r="HWF38" s="2021"/>
      <c r="HWG38" s="2021"/>
      <c r="HWH38" s="2021"/>
      <c r="HWI38" s="2021"/>
      <c r="HWJ38" s="2021"/>
      <c r="HWK38" s="2021"/>
      <c r="HWL38" s="2021"/>
      <c r="HWM38" s="2021"/>
      <c r="HWN38" s="2021"/>
      <c r="HWO38" s="2021"/>
      <c r="HWP38" s="2021"/>
      <c r="HWQ38" s="2021"/>
      <c r="HWR38" s="2021"/>
      <c r="HWS38" s="2021"/>
      <c r="HWT38" s="2021"/>
      <c r="HWU38" s="2021"/>
      <c r="HWV38" s="2021"/>
      <c r="HWW38" s="2021"/>
      <c r="HWX38" s="2021"/>
      <c r="HWY38" s="2021"/>
      <c r="HWZ38" s="2021"/>
      <c r="HXA38" s="2021"/>
      <c r="HXB38" s="2021"/>
      <c r="HXC38" s="2021"/>
      <c r="HXD38" s="2021"/>
      <c r="HXE38" s="2021"/>
      <c r="HXF38" s="2021"/>
      <c r="HXG38" s="2021"/>
      <c r="HXH38" s="2021"/>
      <c r="HXI38" s="2021"/>
      <c r="HXJ38" s="2021"/>
      <c r="HXK38" s="2021"/>
      <c r="HXL38" s="2021"/>
      <c r="HXM38" s="2021"/>
      <c r="HXN38" s="2021"/>
      <c r="HXO38" s="2021"/>
      <c r="HXP38" s="2021"/>
      <c r="HXQ38" s="2021"/>
      <c r="HXR38" s="2021"/>
      <c r="HXS38" s="2021"/>
      <c r="HXT38" s="2021"/>
      <c r="HXU38" s="2021"/>
      <c r="HXV38" s="2021"/>
      <c r="HXW38" s="2021"/>
      <c r="HXX38" s="2021"/>
      <c r="HXY38" s="2021"/>
      <c r="HXZ38" s="2021"/>
      <c r="HYA38" s="2021"/>
      <c r="HYB38" s="2021"/>
      <c r="HYC38" s="2021"/>
      <c r="HYD38" s="2021"/>
      <c r="HYE38" s="2021"/>
      <c r="HYF38" s="2021"/>
      <c r="HYG38" s="2021"/>
      <c r="HYH38" s="2021"/>
      <c r="HYI38" s="2021"/>
      <c r="HYJ38" s="2021"/>
      <c r="HYK38" s="2021"/>
      <c r="HYL38" s="2021"/>
      <c r="HYM38" s="2021"/>
      <c r="HYN38" s="2021"/>
      <c r="HYO38" s="2021"/>
      <c r="HYP38" s="2021"/>
      <c r="HYQ38" s="2021"/>
      <c r="HYR38" s="2021"/>
      <c r="HYS38" s="2021"/>
      <c r="HYT38" s="2021"/>
      <c r="HYU38" s="2021"/>
      <c r="HYV38" s="2021"/>
      <c r="HYW38" s="2021"/>
      <c r="HYX38" s="2021"/>
      <c r="HYY38" s="2021"/>
      <c r="HYZ38" s="2021"/>
      <c r="HZA38" s="2021"/>
      <c r="HZB38" s="2021"/>
      <c r="HZC38" s="2021"/>
      <c r="HZD38" s="2021"/>
      <c r="HZE38" s="2021"/>
      <c r="HZF38" s="2021"/>
      <c r="HZG38" s="2021"/>
      <c r="HZH38" s="2021"/>
      <c r="HZI38" s="2021"/>
      <c r="HZJ38" s="2021"/>
      <c r="HZK38" s="2021"/>
      <c r="HZL38" s="2021"/>
      <c r="HZM38" s="2021"/>
      <c r="HZN38" s="2021"/>
      <c r="HZO38" s="2021"/>
      <c r="HZP38" s="2021"/>
      <c r="HZQ38" s="2021"/>
      <c r="HZR38" s="2021"/>
      <c r="HZS38" s="2021"/>
      <c r="HZT38" s="2021"/>
      <c r="HZU38" s="2021"/>
      <c r="HZV38" s="2021"/>
      <c r="HZW38" s="2021"/>
      <c r="HZX38" s="2021"/>
      <c r="HZY38" s="2021"/>
      <c r="HZZ38" s="2021"/>
      <c r="IAA38" s="2021"/>
      <c r="IAB38" s="2021"/>
      <c r="IAC38" s="2021"/>
      <c r="IAD38" s="2021"/>
      <c r="IAE38" s="2021"/>
      <c r="IAF38" s="2021"/>
      <c r="IAG38" s="2021"/>
      <c r="IAH38" s="2021"/>
      <c r="IAI38" s="2021"/>
      <c r="IAJ38" s="2021"/>
      <c r="IAK38" s="2021"/>
      <c r="IAL38" s="2021"/>
      <c r="IAM38" s="2021"/>
      <c r="IAN38" s="2021"/>
      <c r="IAO38" s="2021"/>
      <c r="IAP38" s="2021"/>
      <c r="IAQ38" s="2021"/>
      <c r="IAR38" s="2021"/>
      <c r="IAS38" s="2021"/>
      <c r="IAT38" s="2021"/>
      <c r="IAU38" s="2021"/>
      <c r="IAV38" s="2021"/>
      <c r="IAW38" s="2021"/>
      <c r="IAX38" s="2021"/>
      <c r="IAY38" s="2021"/>
      <c r="IAZ38" s="2021"/>
      <c r="IBA38" s="2021"/>
      <c r="IBB38" s="2021"/>
      <c r="IBC38" s="2021"/>
      <c r="IBD38" s="2021"/>
      <c r="IBE38" s="2021"/>
      <c r="IBF38" s="2021"/>
      <c r="IBG38" s="2021"/>
      <c r="IBH38" s="2021"/>
      <c r="IBI38" s="2021"/>
      <c r="IBJ38" s="2021"/>
      <c r="IBK38" s="2021"/>
      <c r="IBL38" s="2021"/>
      <c r="IBM38" s="2021"/>
      <c r="IBN38" s="2021"/>
      <c r="IBO38" s="2021"/>
      <c r="IBP38" s="2021"/>
      <c r="IBQ38" s="2021"/>
      <c r="IBR38" s="2021"/>
      <c r="IBS38" s="2021"/>
      <c r="IBT38" s="2021"/>
      <c r="IBU38" s="2021"/>
      <c r="IBV38" s="2021"/>
      <c r="IBW38" s="2021"/>
      <c r="IBX38" s="2021"/>
      <c r="IBY38" s="2021"/>
      <c r="IBZ38" s="2021"/>
      <c r="ICA38" s="2021"/>
      <c r="ICB38" s="2021"/>
      <c r="ICC38" s="2021"/>
      <c r="ICD38" s="2021"/>
      <c r="ICE38" s="2021"/>
      <c r="ICF38" s="2021"/>
      <c r="ICG38" s="2021"/>
      <c r="ICH38" s="2021"/>
      <c r="ICI38" s="2021"/>
      <c r="ICJ38" s="2021"/>
      <c r="ICK38" s="2021"/>
      <c r="ICL38" s="2021"/>
      <c r="ICM38" s="2021"/>
      <c r="ICN38" s="2021"/>
      <c r="ICO38" s="2021"/>
      <c r="ICP38" s="2021"/>
      <c r="ICQ38" s="2021"/>
      <c r="ICR38" s="2021"/>
      <c r="ICS38" s="2021"/>
      <c r="ICT38" s="2021"/>
      <c r="ICU38" s="2021"/>
      <c r="ICV38" s="2021"/>
      <c r="ICW38" s="2021"/>
      <c r="ICX38" s="2021"/>
      <c r="ICY38" s="2021"/>
      <c r="ICZ38" s="2021"/>
      <c r="IDA38" s="2021"/>
      <c r="IDB38" s="2021"/>
      <c r="IDC38" s="2021"/>
      <c r="IDD38" s="2021"/>
      <c r="IDE38" s="2021"/>
      <c r="IDF38" s="2021"/>
      <c r="IDG38" s="2021"/>
      <c r="IDH38" s="2021"/>
      <c r="IDI38" s="2021"/>
      <c r="IDJ38" s="2021"/>
      <c r="IDK38" s="2021"/>
      <c r="IDL38" s="2021"/>
      <c r="IDM38" s="2021"/>
      <c r="IDN38" s="2021"/>
      <c r="IDO38" s="2021"/>
      <c r="IDP38" s="2021"/>
      <c r="IDQ38" s="2021"/>
      <c r="IDR38" s="2021"/>
      <c r="IDS38" s="2021"/>
      <c r="IDT38" s="2021"/>
      <c r="IDU38" s="2021"/>
      <c r="IDV38" s="2021"/>
      <c r="IDW38" s="2021"/>
      <c r="IDX38" s="2021"/>
      <c r="IDY38" s="2021"/>
      <c r="IDZ38" s="2021"/>
      <c r="IEA38" s="2021"/>
      <c r="IEB38" s="2021"/>
      <c r="IEC38" s="2021"/>
      <c r="IED38" s="2021"/>
      <c r="IEE38" s="2021"/>
      <c r="IEF38" s="2021"/>
      <c r="IEG38" s="2021"/>
      <c r="IEH38" s="2021"/>
      <c r="IEI38" s="2021"/>
      <c r="IEJ38" s="2021"/>
      <c r="IEK38" s="2021"/>
      <c r="IEL38" s="2021"/>
      <c r="IEM38" s="2021"/>
      <c r="IEN38" s="2021"/>
      <c r="IEO38" s="2021"/>
      <c r="IEP38" s="2021"/>
      <c r="IEQ38" s="2021"/>
      <c r="IER38" s="2021"/>
      <c r="IES38" s="2021"/>
      <c r="IET38" s="2021"/>
      <c r="IEU38" s="2021"/>
      <c r="IEV38" s="2021"/>
      <c r="IEW38" s="2021"/>
      <c r="IEX38" s="2021"/>
      <c r="IEY38" s="2021"/>
      <c r="IEZ38" s="2021"/>
      <c r="IFA38" s="2021"/>
      <c r="IFB38" s="2021"/>
      <c r="IFC38" s="2021"/>
      <c r="IFD38" s="2021"/>
      <c r="IFE38" s="2021"/>
      <c r="IFF38" s="2021"/>
      <c r="IFG38" s="2021"/>
      <c r="IFH38" s="2021"/>
      <c r="IFI38" s="2021"/>
      <c r="IFJ38" s="2021"/>
      <c r="IFK38" s="2021"/>
      <c r="IFL38" s="2021"/>
      <c r="IFM38" s="2021"/>
      <c r="IFN38" s="2021"/>
      <c r="IFO38" s="2021"/>
      <c r="IFP38" s="2021"/>
      <c r="IFQ38" s="2021"/>
      <c r="IFR38" s="2021"/>
      <c r="IFS38" s="2021"/>
      <c r="IFT38" s="2021"/>
      <c r="IFU38" s="2021"/>
      <c r="IFV38" s="2021"/>
      <c r="IFW38" s="2021"/>
      <c r="IFX38" s="2021"/>
      <c r="IFY38" s="2021"/>
      <c r="IFZ38" s="2021"/>
      <c r="IGA38" s="2021"/>
      <c r="IGB38" s="2021"/>
      <c r="IGC38" s="2021"/>
      <c r="IGD38" s="2021"/>
      <c r="IGE38" s="2021"/>
      <c r="IGF38" s="2021"/>
      <c r="IGG38" s="2021"/>
      <c r="IGH38" s="2021"/>
      <c r="IGI38" s="2021"/>
      <c r="IGJ38" s="2021"/>
      <c r="IGK38" s="2021"/>
      <c r="IGL38" s="2021"/>
      <c r="IGM38" s="2021"/>
      <c r="IGN38" s="2021"/>
      <c r="IGO38" s="2021"/>
      <c r="IGP38" s="2021"/>
      <c r="IGQ38" s="2021"/>
      <c r="IGR38" s="2021"/>
      <c r="IGS38" s="2021"/>
      <c r="IGT38" s="2021"/>
      <c r="IGU38" s="2021"/>
      <c r="IGV38" s="2021"/>
      <c r="IGW38" s="2021"/>
      <c r="IGX38" s="2021"/>
      <c r="IGY38" s="2021"/>
      <c r="IGZ38" s="2021"/>
      <c r="IHA38" s="2021"/>
      <c r="IHB38" s="2021"/>
      <c r="IHC38" s="2021"/>
      <c r="IHD38" s="2021"/>
      <c r="IHE38" s="2021"/>
      <c r="IHF38" s="2021"/>
      <c r="IHG38" s="2021"/>
      <c r="IHH38" s="2021"/>
      <c r="IHI38" s="2021"/>
      <c r="IHJ38" s="2021"/>
      <c r="IHK38" s="2021"/>
      <c r="IHL38" s="2021"/>
      <c r="IHM38" s="2021"/>
      <c r="IHN38" s="2021"/>
      <c r="IHO38" s="2021"/>
      <c r="IHP38" s="2021"/>
      <c r="IHQ38" s="2021"/>
      <c r="IHR38" s="2021"/>
      <c r="IHS38" s="2021"/>
      <c r="IHT38" s="2021"/>
      <c r="IHU38" s="2021"/>
      <c r="IHV38" s="2021"/>
      <c r="IHW38" s="2021"/>
      <c r="IHX38" s="2021"/>
      <c r="IHY38" s="2021"/>
      <c r="IHZ38" s="2021"/>
      <c r="IIA38" s="2021"/>
      <c r="IIB38" s="2021"/>
      <c r="IIC38" s="2021"/>
      <c r="IID38" s="2021"/>
      <c r="IIE38" s="2021"/>
      <c r="IIF38" s="2021"/>
      <c r="IIG38" s="2021"/>
      <c r="IIH38" s="2021"/>
      <c r="III38" s="2021"/>
      <c r="IIJ38" s="2021"/>
      <c r="IIK38" s="2021"/>
      <c r="IIL38" s="2021"/>
      <c r="IIM38" s="2021"/>
      <c r="IIN38" s="2021"/>
      <c r="IIO38" s="2021"/>
      <c r="IIP38" s="2021"/>
      <c r="IIQ38" s="2021"/>
      <c r="IIR38" s="2021"/>
      <c r="IIS38" s="2021"/>
      <c r="IIT38" s="2021"/>
      <c r="IIU38" s="2021"/>
      <c r="IIV38" s="2021"/>
      <c r="IIW38" s="2021"/>
      <c r="IIX38" s="2021"/>
      <c r="IIY38" s="2021"/>
      <c r="IIZ38" s="2021"/>
      <c r="IJA38" s="2021"/>
      <c r="IJB38" s="2021"/>
      <c r="IJC38" s="2021"/>
      <c r="IJD38" s="2021"/>
      <c r="IJE38" s="2021"/>
      <c r="IJF38" s="2021"/>
      <c r="IJG38" s="2021"/>
      <c r="IJH38" s="2021"/>
      <c r="IJI38" s="2021"/>
      <c r="IJJ38" s="2021"/>
      <c r="IJK38" s="2021"/>
      <c r="IJL38" s="2021"/>
      <c r="IJM38" s="2021"/>
      <c r="IJN38" s="2021"/>
      <c r="IJO38" s="2021"/>
      <c r="IJP38" s="2021"/>
      <c r="IJQ38" s="2021"/>
      <c r="IJR38" s="2021"/>
      <c r="IJS38" s="2021"/>
      <c r="IJT38" s="2021"/>
      <c r="IJU38" s="2021"/>
      <c r="IJV38" s="2021"/>
      <c r="IJW38" s="2021"/>
      <c r="IJX38" s="2021"/>
      <c r="IJY38" s="2021"/>
      <c r="IJZ38" s="2021"/>
      <c r="IKA38" s="2021"/>
      <c r="IKB38" s="2021"/>
      <c r="IKC38" s="2021"/>
      <c r="IKD38" s="2021"/>
      <c r="IKE38" s="2021"/>
      <c r="IKF38" s="2021"/>
      <c r="IKG38" s="2021"/>
      <c r="IKH38" s="2021"/>
      <c r="IKI38" s="2021"/>
      <c r="IKJ38" s="2021"/>
      <c r="IKK38" s="2021"/>
      <c r="IKL38" s="2021"/>
      <c r="IKM38" s="2021"/>
      <c r="IKN38" s="2021"/>
      <c r="IKO38" s="2021"/>
      <c r="IKP38" s="2021"/>
      <c r="IKQ38" s="2021"/>
      <c r="IKR38" s="2021"/>
      <c r="IKS38" s="2021"/>
      <c r="IKT38" s="2021"/>
      <c r="IKU38" s="2021"/>
      <c r="IKV38" s="2021"/>
      <c r="IKW38" s="2021"/>
      <c r="IKX38" s="2021"/>
      <c r="IKY38" s="2021"/>
      <c r="IKZ38" s="2021"/>
      <c r="ILA38" s="2021"/>
      <c r="ILB38" s="2021"/>
      <c r="ILC38" s="2021"/>
      <c r="ILD38" s="2021"/>
      <c r="ILE38" s="2021"/>
      <c r="ILF38" s="2021"/>
      <c r="ILG38" s="2021"/>
      <c r="ILH38" s="2021"/>
      <c r="ILI38" s="2021"/>
      <c r="ILJ38" s="2021"/>
      <c r="ILK38" s="2021"/>
      <c r="ILL38" s="2021"/>
      <c r="ILM38" s="2021"/>
      <c r="ILN38" s="2021"/>
      <c r="ILO38" s="2021"/>
      <c r="ILP38" s="2021"/>
      <c r="ILQ38" s="2021"/>
      <c r="ILR38" s="2021"/>
      <c r="ILS38" s="2021"/>
      <c r="ILT38" s="2021"/>
      <c r="ILU38" s="2021"/>
      <c r="ILV38" s="2021"/>
      <c r="ILW38" s="2021"/>
      <c r="ILX38" s="2021"/>
      <c r="ILY38" s="2021"/>
      <c r="ILZ38" s="2021"/>
      <c r="IMA38" s="2021"/>
      <c r="IMB38" s="2021"/>
      <c r="IMC38" s="2021"/>
      <c r="IMD38" s="2021"/>
      <c r="IME38" s="2021"/>
      <c r="IMF38" s="2021"/>
      <c r="IMG38" s="2021"/>
      <c r="IMH38" s="2021"/>
      <c r="IMI38" s="2021"/>
      <c r="IMJ38" s="2021"/>
      <c r="IMK38" s="2021"/>
      <c r="IML38" s="2021"/>
      <c r="IMM38" s="2021"/>
      <c r="IMN38" s="2021"/>
      <c r="IMO38" s="2021"/>
      <c r="IMP38" s="2021"/>
      <c r="IMQ38" s="2021"/>
      <c r="IMR38" s="2021"/>
      <c r="IMS38" s="2021"/>
      <c r="IMT38" s="2021"/>
      <c r="IMU38" s="2021"/>
      <c r="IMV38" s="2021"/>
      <c r="IMW38" s="2021"/>
      <c r="IMX38" s="2021"/>
      <c r="IMY38" s="2021"/>
      <c r="IMZ38" s="2021"/>
      <c r="INA38" s="2021"/>
      <c r="INB38" s="2021"/>
      <c r="INC38" s="2021"/>
      <c r="IND38" s="2021"/>
      <c r="INE38" s="2021"/>
      <c r="INF38" s="2021"/>
      <c r="ING38" s="2021"/>
      <c r="INH38" s="2021"/>
      <c r="INI38" s="2021"/>
      <c r="INJ38" s="2021"/>
      <c r="INK38" s="2021"/>
      <c r="INL38" s="2021"/>
      <c r="INM38" s="2021"/>
      <c r="INN38" s="2021"/>
      <c r="INO38" s="2021"/>
      <c r="INP38" s="2021"/>
      <c r="INQ38" s="2021"/>
      <c r="INR38" s="2021"/>
      <c r="INS38" s="2021"/>
      <c r="INT38" s="2021"/>
      <c r="INU38" s="2021"/>
      <c r="INV38" s="2021"/>
      <c r="INW38" s="2021"/>
      <c r="INX38" s="2021"/>
      <c r="INY38" s="2021"/>
      <c r="INZ38" s="2021"/>
      <c r="IOA38" s="2021"/>
      <c r="IOB38" s="2021"/>
      <c r="IOC38" s="2021"/>
      <c r="IOD38" s="2021"/>
      <c r="IOE38" s="2021"/>
      <c r="IOF38" s="2021"/>
      <c r="IOG38" s="2021"/>
      <c r="IOH38" s="2021"/>
      <c r="IOI38" s="2021"/>
      <c r="IOJ38" s="2021"/>
      <c r="IOK38" s="2021"/>
      <c r="IOL38" s="2021"/>
      <c r="IOM38" s="2021"/>
      <c r="ION38" s="2021"/>
      <c r="IOO38" s="2021"/>
      <c r="IOP38" s="2021"/>
      <c r="IOQ38" s="2021"/>
      <c r="IOR38" s="2021"/>
      <c r="IOS38" s="2021"/>
      <c r="IOT38" s="2021"/>
      <c r="IOU38" s="2021"/>
      <c r="IOV38" s="2021"/>
      <c r="IOW38" s="2021"/>
      <c r="IOX38" s="2021"/>
      <c r="IOY38" s="2021"/>
      <c r="IOZ38" s="2021"/>
      <c r="IPA38" s="2021"/>
      <c r="IPB38" s="2021"/>
      <c r="IPC38" s="2021"/>
      <c r="IPD38" s="2021"/>
      <c r="IPE38" s="2021"/>
      <c r="IPF38" s="2021"/>
      <c r="IPG38" s="2021"/>
      <c r="IPH38" s="2021"/>
      <c r="IPI38" s="2021"/>
      <c r="IPJ38" s="2021"/>
      <c r="IPK38" s="2021"/>
      <c r="IPL38" s="2021"/>
      <c r="IPM38" s="2021"/>
      <c r="IPN38" s="2021"/>
      <c r="IPO38" s="2021"/>
      <c r="IPP38" s="2021"/>
      <c r="IPQ38" s="2021"/>
      <c r="IPR38" s="2021"/>
      <c r="IPS38" s="2021"/>
      <c r="IPT38" s="2021"/>
      <c r="IPU38" s="2021"/>
      <c r="IPV38" s="2021"/>
      <c r="IPW38" s="2021"/>
      <c r="IPX38" s="2021"/>
      <c r="IPY38" s="2021"/>
      <c r="IPZ38" s="2021"/>
      <c r="IQA38" s="2021"/>
      <c r="IQB38" s="2021"/>
      <c r="IQC38" s="2021"/>
      <c r="IQD38" s="2021"/>
      <c r="IQE38" s="2021"/>
      <c r="IQF38" s="2021"/>
      <c r="IQG38" s="2021"/>
      <c r="IQH38" s="2021"/>
      <c r="IQI38" s="2021"/>
      <c r="IQJ38" s="2021"/>
      <c r="IQK38" s="2021"/>
      <c r="IQL38" s="2021"/>
      <c r="IQM38" s="2021"/>
      <c r="IQN38" s="2021"/>
      <c r="IQO38" s="2021"/>
      <c r="IQP38" s="2021"/>
      <c r="IQQ38" s="2021"/>
      <c r="IQR38" s="2021"/>
      <c r="IQS38" s="2021"/>
      <c r="IQT38" s="2021"/>
      <c r="IQU38" s="2021"/>
      <c r="IQV38" s="2021"/>
      <c r="IQW38" s="2021"/>
      <c r="IQX38" s="2021"/>
      <c r="IQY38" s="2021"/>
      <c r="IQZ38" s="2021"/>
      <c r="IRA38" s="2021"/>
      <c r="IRB38" s="2021"/>
      <c r="IRC38" s="2021"/>
      <c r="IRD38" s="2021"/>
      <c r="IRE38" s="2021"/>
      <c r="IRF38" s="2021"/>
      <c r="IRG38" s="2021"/>
      <c r="IRH38" s="2021"/>
      <c r="IRI38" s="2021"/>
      <c r="IRJ38" s="2021"/>
      <c r="IRK38" s="2021"/>
      <c r="IRL38" s="2021"/>
      <c r="IRM38" s="2021"/>
      <c r="IRN38" s="2021"/>
      <c r="IRO38" s="2021"/>
      <c r="IRP38" s="2021"/>
      <c r="IRQ38" s="2021"/>
      <c r="IRR38" s="2021"/>
      <c r="IRS38" s="2021"/>
      <c r="IRT38" s="2021"/>
      <c r="IRU38" s="2021"/>
      <c r="IRV38" s="2021"/>
      <c r="IRW38" s="2021"/>
      <c r="IRX38" s="2021"/>
      <c r="IRY38" s="2021"/>
      <c r="IRZ38" s="2021"/>
      <c r="ISA38" s="2021"/>
      <c r="ISB38" s="2021"/>
      <c r="ISC38" s="2021"/>
      <c r="ISD38" s="2021"/>
      <c r="ISE38" s="2021"/>
      <c r="ISF38" s="2021"/>
      <c r="ISG38" s="2021"/>
      <c r="ISH38" s="2021"/>
      <c r="ISI38" s="2021"/>
      <c r="ISJ38" s="2021"/>
      <c r="ISK38" s="2021"/>
      <c r="ISL38" s="2021"/>
      <c r="ISM38" s="2021"/>
      <c r="ISN38" s="2021"/>
      <c r="ISO38" s="2021"/>
      <c r="ISP38" s="2021"/>
      <c r="ISQ38" s="2021"/>
      <c r="ISR38" s="2021"/>
      <c r="ISS38" s="2021"/>
      <c r="IST38" s="2021"/>
      <c r="ISU38" s="2021"/>
      <c r="ISV38" s="2021"/>
      <c r="ISW38" s="2021"/>
      <c r="ISX38" s="2021"/>
      <c r="ISY38" s="2021"/>
      <c r="ISZ38" s="2021"/>
      <c r="ITA38" s="2021"/>
      <c r="ITB38" s="2021"/>
      <c r="ITC38" s="2021"/>
      <c r="ITD38" s="2021"/>
      <c r="ITE38" s="2021"/>
      <c r="ITF38" s="2021"/>
      <c r="ITG38" s="2021"/>
      <c r="ITH38" s="2021"/>
      <c r="ITI38" s="2021"/>
      <c r="ITJ38" s="2021"/>
      <c r="ITK38" s="2021"/>
      <c r="ITL38" s="2021"/>
      <c r="ITM38" s="2021"/>
      <c r="ITN38" s="2021"/>
      <c r="ITO38" s="2021"/>
      <c r="ITP38" s="2021"/>
      <c r="ITQ38" s="2021"/>
      <c r="ITR38" s="2021"/>
      <c r="ITS38" s="2021"/>
      <c r="ITT38" s="2021"/>
      <c r="ITU38" s="2021"/>
      <c r="ITV38" s="2021"/>
      <c r="ITW38" s="2021"/>
      <c r="ITX38" s="2021"/>
      <c r="ITY38" s="2021"/>
      <c r="ITZ38" s="2021"/>
      <c r="IUA38" s="2021"/>
      <c r="IUB38" s="2021"/>
      <c r="IUC38" s="2021"/>
      <c r="IUD38" s="2021"/>
      <c r="IUE38" s="2021"/>
      <c r="IUF38" s="2021"/>
      <c r="IUG38" s="2021"/>
      <c r="IUH38" s="2021"/>
      <c r="IUI38" s="2021"/>
      <c r="IUJ38" s="2021"/>
      <c r="IUK38" s="2021"/>
      <c r="IUL38" s="2021"/>
      <c r="IUM38" s="2021"/>
      <c r="IUN38" s="2021"/>
      <c r="IUO38" s="2021"/>
      <c r="IUP38" s="2021"/>
      <c r="IUQ38" s="2021"/>
      <c r="IUR38" s="2021"/>
      <c r="IUS38" s="2021"/>
      <c r="IUT38" s="2021"/>
      <c r="IUU38" s="2021"/>
      <c r="IUV38" s="2021"/>
      <c r="IUW38" s="2021"/>
      <c r="IUX38" s="2021"/>
      <c r="IUY38" s="2021"/>
      <c r="IUZ38" s="2021"/>
      <c r="IVA38" s="2021"/>
      <c r="IVB38" s="2021"/>
      <c r="IVC38" s="2021"/>
      <c r="IVD38" s="2021"/>
      <c r="IVE38" s="2021"/>
      <c r="IVF38" s="2021"/>
      <c r="IVG38" s="2021"/>
      <c r="IVH38" s="2021"/>
      <c r="IVI38" s="2021"/>
      <c r="IVJ38" s="2021"/>
      <c r="IVK38" s="2021"/>
      <c r="IVL38" s="2021"/>
      <c r="IVM38" s="2021"/>
      <c r="IVN38" s="2021"/>
      <c r="IVO38" s="2021"/>
      <c r="IVP38" s="2021"/>
      <c r="IVQ38" s="2021"/>
      <c r="IVR38" s="2021"/>
      <c r="IVS38" s="2021"/>
      <c r="IVT38" s="2021"/>
      <c r="IVU38" s="2021"/>
      <c r="IVV38" s="2021"/>
      <c r="IVW38" s="2021"/>
      <c r="IVX38" s="2021"/>
      <c r="IVY38" s="2021"/>
      <c r="IVZ38" s="2021"/>
      <c r="IWA38" s="2021"/>
      <c r="IWB38" s="2021"/>
      <c r="IWC38" s="2021"/>
      <c r="IWD38" s="2021"/>
      <c r="IWE38" s="2021"/>
      <c r="IWF38" s="2021"/>
      <c r="IWG38" s="2021"/>
      <c r="IWH38" s="2021"/>
      <c r="IWI38" s="2021"/>
      <c r="IWJ38" s="2021"/>
      <c r="IWK38" s="2021"/>
      <c r="IWL38" s="2021"/>
      <c r="IWM38" s="2021"/>
      <c r="IWN38" s="2021"/>
      <c r="IWO38" s="2021"/>
      <c r="IWP38" s="2021"/>
      <c r="IWQ38" s="2021"/>
      <c r="IWR38" s="2021"/>
      <c r="IWS38" s="2021"/>
      <c r="IWT38" s="2021"/>
      <c r="IWU38" s="2021"/>
      <c r="IWV38" s="2021"/>
      <c r="IWW38" s="2021"/>
      <c r="IWX38" s="2021"/>
      <c r="IWY38" s="2021"/>
      <c r="IWZ38" s="2021"/>
      <c r="IXA38" s="2021"/>
      <c r="IXB38" s="2021"/>
      <c r="IXC38" s="2021"/>
      <c r="IXD38" s="2021"/>
      <c r="IXE38" s="2021"/>
      <c r="IXF38" s="2021"/>
      <c r="IXG38" s="2021"/>
      <c r="IXH38" s="2021"/>
      <c r="IXI38" s="2021"/>
      <c r="IXJ38" s="2021"/>
      <c r="IXK38" s="2021"/>
      <c r="IXL38" s="2021"/>
      <c r="IXM38" s="2021"/>
      <c r="IXN38" s="2021"/>
      <c r="IXO38" s="2021"/>
      <c r="IXP38" s="2021"/>
      <c r="IXQ38" s="2021"/>
      <c r="IXR38" s="2021"/>
      <c r="IXS38" s="2021"/>
      <c r="IXT38" s="2021"/>
      <c r="IXU38" s="2021"/>
      <c r="IXV38" s="2021"/>
      <c r="IXW38" s="2021"/>
      <c r="IXX38" s="2021"/>
      <c r="IXY38" s="2021"/>
      <c r="IXZ38" s="2021"/>
      <c r="IYA38" s="2021"/>
      <c r="IYB38" s="2021"/>
      <c r="IYC38" s="2021"/>
      <c r="IYD38" s="2021"/>
      <c r="IYE38" s="2021"/>
      <c r="IYF38" s="2021"/>
      <c r="IYG38" s="2021"/>
      <c r="IYH38" s="2021"/>
      <c r="IYI38" s="2021"/>
      <c r="IYJ38" s="2021"/>
      <c r="IYK38" s="2021"/>
      <c r="IYL38" s="2021"/>
      <c r="IYM38" s="2021"/>
      <c r="IYN38" s="2021"/>
      <c r="IYO38" s="2021"/>
      <c r="IYP38" s="2021"/>
      <c r="IYQ38" s="2021"/>
      <c r="IYR38" s="2021"/>
      <c r="IYS38" s="2021"/>
      <c r="IYT38" s="2021"/>
      <c r="IYU38" s="2021"/>
      <c r="IYV38" s="2021"/>
      <c r="IYW38" s="2021"/>
      <c r="IYX38" s="2021"/>
      <c r="IYY38" s="2021"/>
      <c r="IYZ38" s="2021"/>
      <c r="IZA38" s="2021"/>
      <c r="IZB38" s="2021"/>
      <c r="IZC38" s="2021"/>
      <c r="IZD38" s="2021"/>
      <c r="IZE38" s="2021"/>
      <c r="IZF38" s="2021"/>
      <c r="IZG38" s="2021"/>
      <c r="IZH38" s="2021"/>
      <c r="IZI38" s="2021"/>
      <c r="IZJ38" s="2021"/>
      <c r="IZK38" s="2021"/>
      <c r="IZL38" s="2021"/>
      <c r="IZM38" s="2021"/>
      <c r="IZN38" s="2021"/>
      <c r="IZO38" s="2021"/>
      <c r="IZP38" s="2021"/>
      <c r="IZQ38" s="2021"/>
      <c r="IZR38" s="2021"/>
      <c r="IZS38" s="2021"/>
      <c r="IZT38" s="2021"/>
      <c r="IZU38" s="2021"/>
      <c r="IZV38" s="2021"/>
      <c r="IZW38" s="2021"/>
      <c r="IZX38" s="2021"/>
      <c r="IZY38" s="2021"/>
      <c r="IZZ38" s="2021"/>
      <c r="JAA38" s="2021"/>
      <c r="JAB38" s="2021"/>
      <c r="JAC38" s="2021"/>
      <c r="JAD38" s="2021"/>
      <c r="JAE38" s="2021"/>
      <c r="JAF38" s="2021"/>
      <c r="JAG38" s="2021"/>
      <c r="JAH38" s="2021"/>
      <c r="JAI38" s="2021"/>
      <c r="JAJ38" s="2021"/>
      <c r="JAK38" s="2021"/>
      <c r="JAL38" s="2021"/>
      <c r="JAM38" s="2021"/>
      <c r="JAN38" s="2021"/>
      <c r="JAO38" s="2021"/>
      <c r="JAP38" s="2021"/>
      <c r="JAQ38" s="2021"/>
      <c r="JAR38" s="2021"/>
      <c r="JAS38" s="2021"/>
      <c r="JAT38" s="2021"/>
      <c r="JAU38" s="2021"/>
      <c r="JAV38" s="2021"/>
      <c r="JAW38" s="2021"/>
      <c r="JAX38" s="2021"/>
      <c r="JAY38" s="2021"/>
      <c r="JAZ38" s="2021"/>
      <c r="JBA38" s="2021"/>
      <c r="JBB38" s="2021"/>
      <c r="JBC38" s="2021"/>
      <c r="JBD38" s="2021"/>
      <c r="JBE38" s="2021"/>
      <c r="JBF38" s="2021"/>
      <c r="JBG38" s="2021"/>
      <c r="JBH38" s="2021"/>
      <c r="JBI38" s="2021"/>
      <c r="JBJ38" s="2021"/>
      <c r="JBK38" s="2021"/>
      <c r="JBL38" s="2021"/>
      <c r="JBM38" s="2021"/>
      <c r="JBN38" s="2021"/>
      <c r="JBO38" s="2021"/>
      <c r="JBP38" s="2021"/>
      <c r="JBQ38" s="2021"/>
      <c r="JBR38" s="2021"/>
      <c r="JBS38" s="2021"/>
      <c r="JBT38" s="2021"/>
      <c r="JBU38" s="2021"/>
      <c r="JBV38" s="2021"/>
      <c r="JBW38" s="2021"/>
      <c r="JBX38" s="2021"/>
      <c r="JBY38" s="2021"/>
      <c r="JBZ38" s="2021"/>
      <c r="JCA38" s="2021"/>
      <c r="JCB38" s="2021"/>
      <c r="JCC38" s="2021"/>
      <c r="JCD38" s="2021"/>
      <c r="JCE38" s="2021"/>
      <c r="JCF38" s="2021"/>
      <c r="JCG38" s="2021"/>
      <c r="JCH38" s="2021"/>
      <c r="JCI38" s="2021"/>
      <c r="JCJ38" s="2021"/>
      <c r="JCK38" s="2021"/>
      <c r="JCL38" s="2021"/>
      <c r="JCM38" s="2021"/>
      <c r="JCN38" s="2021"/>
      <c r="JCO38" s="2021"/>
      <c r="JCP38" s="2021"/>
      <c r="JCQ38" s="2021"/>
      <c r="JCR38" s="2021"/>
      <c r="JCS38" s="2021"/>
      <c r="JCT38" s="2021"/>
      <c r="JCU38" s="2021"/>
      <c r="JCV38" s="2021"/>
      <c r="JCW38" s="2021"/>
      <c r="JCX38" s="2021"/>
      <c r="JCY38" s="2021"/>
      <c r="JCZ38" s="2021"/>
      <c r="JDA38" s="2021"/>
      <c r="JDB38" s="2021"/>
      <c r="JDC38" s="2021"/>
      <c r="JDD38" s="2021"/>
      <c r="JDE38" s="2021"/>
      <c r="JDF38" s="2021"/>
      <c r="JDG38" s="2021"/>
      <c r="JDH38" s="2021"/>
      <c r="JDI38" s="2021"/>
      <c r="JDJ38" s="2021"/>
      <c r="JDK38" s="2021"/>
      <c r="JDL38" s="2021"/>
      <c r="JDM38" s="2021"/>
      <c r="JDN38" s="2021"/>
      <c r="JDO38" s="2021"/>
      <c r="JDP38" s="2021"/>
      <c r="JDQ38" s="2021"/>
      <c r="JDR38" s="2021"/>
      <c r="JDS38" s="2021"/>
      <c r="JDT38" s="2021"/>
      <c r="JDU38" s="2021"/>
      <c r="JDV38" s="2021"/>
      <c r="JDW38" s="2021"/>
      <c r="JDX38" s="2021"/>
      <c r="JDY38" s="2021"/>
      <c r="JDZ38" s="2021"/>
      <c r="JEA38" s="2021"/>
      <c r="JEB38" s="2021"/>
      <c r="JEC38" s="2021"/>
      <c r="JED38" s="2021"/>
      <c r="JEE38" s="2021"/>
      <c r="JEF38" s="2021"/>
      <c r="JEG38" s="2021"/>
      <c r="JEH38" s="2021"/>
      <c r="JEI38" s="2021"/>
      <c r="JEJ38" s="2021"/>
      <c r="JEK38" s="2021"/>
      <c r="JEL38" s="2021"/>
      <c r="JEM38" s="2021"/>
      <c r="JEN38" s="2021"/>
      <c r="JEO38" s="2021"/>
      <c r="JEP38" s="2021"/>
      <c r="JEQ38" s="2021"/>
      <c r="JER38" s="2021"/>
      <c r="JES38" s="2021"/>
      <c r="JET38" s="2021"/>
      <c r="JEU38" s="2021"/>
      <c r="JEV38" s="2021"/>
      <c r="JEW38" s="2021"/>
      <c r="JEX38" s="2021"/>
      <c r="JEY38" s="2021"/>
      <c r="JEZ38" s="2021"/>
      <c r="JFA38" s="2021"/>
      <c r="JFB38" s="2021"/>
      <c r="JFC38" s="2021"/>
      <c r="JFD38" s="2021"/>
      <c r="JFE38" s="2021"/>
      <c r="JFF38" s="2021"/>
      <c r="JFG38" s="2021"/>
      <c r="JFH38" s="2021"/>
      <c r="JFI38" s="2021"/>
      <c r="JFJ38" s="2021"/>
      <c r="JFK38" s="2021"/>
      <c r="JFL38" s="2021"/>
      <c r="JFM38" s="2021"/>
      <c r="JFN38" s="2021"/>
      <c r="JFO38" s="2021"/>
      <c r="JFP38" s="2021"/>
      <c r="JFQ38" s="2021"/>
      <c r="JFR38" s="2021"/>
      <c r="JFS38" s="2021"/>
      <c r="JFT38" s="2021"/>
      <c r="JFU38" s="2021"/>
      <c r="JFV38" s="2021"/>
      <c r="JFW38" s="2021"/>
      <c r="JFX38" s="2021"/>
      <c r="JFY38" s="2021"/>
      <c r="JFZ38" s="2021"/>
      <c r="JGA38" s="2021"/>
      <c r="JGB38" s="2021"/>
      <c r="JGC38" s="2021"/>
      <c r="JGD38" s="2021"/>
      <c r="JGE38" s="2021"/>
      <c r="JGF38" s="2021"/>
      <c r="JGG38" s="2021"/>
      <c r="JGH38" s="2021"/>
      <c r="JGI38" s="2021"/>
      <c r="JGJ38" s="2021"/>
      <c r="JGK38" s="2021"/>
      <c r="JGL38" s="2021"/>
      <c r="JGM38" s="2021"/>
      <c r="JGN38" s="2021"/>
      <c r="JGO38" s="2021"/>
      <c r="JGP38" s="2021"/>
      <c r="JGQ38" s="2021"/>
      <c r="JGR38" s="2021"/>
      <c r="JGS38" s="2021"/>
      <c r="JGT38" s="2021"/>
      <c r="JGU38" s="2021"/>
      <c r="JGV38" s="2021"/>
      <c r="JGW38" s="2021"/>
      <c r="JGX38" s="2021"/>
      <c r="JGY38" s="2021"/>
      <c r="JGZ38" s="2021"/>
      <c r="JHA38" s="2021"/>
      <c r="JHB38" s="2021"/>
      <c r="JHC38" s="2021"/>
      <c r="JHD38" s="2021"/>
      <c r="JHE38" s="2021"/>
      <c r="JHF38" s="2021"/>
      <c r="JHG38" s="2021"/>
      <c r="JHH38" s="2021"/>
      <c r="JHI38" s="2021"/>
      <c r="JHJ38" s="2021"/>
      <c r="JHK38" s="2021"/>
      <c r="JHL38" s="2021"/>
      <c r="JHM38" s="2021"/>
      <c r="JHN38" s="2021"/>
      <c r="JHO38" s="2021"/>
      <c r="JHP38" s="2021"/>
      <c r="JHQ38" s="2021"/>
      <c r="JHR38" s="2021"/>
      <c r="JHS38" s="2021"/>
      <c r="JHT38" s="2021"/>
      <c r="JHU38" s="2021"/>
      <c r="JHV38" s="2021"/>
      <c r="JHW38" s="2021"/>
      <c r="JHX38" s="2021"/>
      <c r="JHY38" s="2021"/>
      <c r="JHZ38" s="2021"/>
      <c r="JIA38" s="2021"/>
      <c r="JIB38" s="2021"/>
      <c r="JIC38" s="2021"/>
      <c r="JID38" s="2021"/>
      <c r="JIE38" s="2021"/>
      <c r="JIF38" s="2021"/>
      <c r="JIG38" s="2021"/>
      <c r="JIH38" s="2021"/>
      <c r="JII38" s="2021"/>
      <c r="JIJ38" s="2021"/>
      <c r="JIK38" s="2021"/>
      <c r="JIL38" s="2021"/>
      <c r="JIM38" s="2021"/>
      <c r="JIN38" s="2021"/>
      <c r="JIO38" s="2021"/>
      <c r="JIP38" s="2021"/>
      <c r="JIQ38" s="2021"/>
      <c r="JIR38" s="2021"/>
      <c r="JIS38" s="2021"/>
      <c r="JIT38" s="2021"/>
      <c r="JIU38" s="2021"/>
      <c r="JIV38" s="2021"/>
      <c r="JIW38" s="2021"/>
      <c r="JIX38" s="2021"/>
      <c r="JIY38" s="2021"/>
      <c r="JIZ38" s="2021"/>
      <c r="JJA38" s="2021"/>
      <c r="JJB38" s="2021"/>
      <c r="JJC38" s="2021"/>
      <c r="JJD38" s="2021"/>
      <c r="JJE38" s="2021"/>
      <c r="JJF38" s="2021"/>
      <c r="JJG38" s="2021"/>
      <c r="JJH38" s="2021"/>
      <c r="JJI38" s="2021"/>
      <c r="JJJ38" s="2021"/>
      <c r="JJK38" s="2021"/>
      <c r="JJL38" s="2021"/>
      <c r="JJM38" s="2021"/>
      <c r="JJN38" s="2021"/>
      <c r="JJO38" s="2021"/>
      <c r="JJP38" s="2021"/>
      <c r="JJQ38" s="2021"/>
      <c r="JJR38" s="2021"/>
      <c r="JJS38" s="2021"/>
      <c r="JJT38" s="2021"/>
      <c r="JJU38" s="2021"/>
      <c r="JJV38" s="2021"/>
      <c r="JJW38" s="2021"/>
      <c r="JJX38" s="2021"/>
      <c r="JJY38" s="2021"/>
      <c r="JJZ38" s="2021"/>
      <c r="JKA38" s="2021"/>
      <c r="JKB38" s="2021"/>
      <c r="JKC38" s="2021"/>
      <c r="JKD38" s="2021"/>
      <c r="JKE38" s="2021"/>
      <c r="JKF38" s="2021"/>
      <c r="JKG38" s="2021"/>
      <c r="JKH38" s="2021"/>
      <c r="JKI38" s="2021"/>
      <c r="JKJ38" s="2021"/>
      <c r="JKK38" s="2021"/>
      <c r="JKL38" s="2021"/>
      <c r="JKM38" s="2021"/>
      <c r="JKN38" s="2021"/>
      <c r="JKO38" s="2021"/>
      <c r="JKP38" s="2021"/>
      <c r="JKQ38" s="2021"/>
      <c r="JKR38" s="2021"/>
      <c r="JKS38" s="2021"/>
      <c r="JKT38" s="2021"/>
      <c r="JKU38" s="2021"/>
      <c r="JKV38" s="2021"/>
      <c r="JKW38" s="2021"/>
      <c r="JKX38" s="2021"/>
      <c r="JKY38" s="2021"/>
      <c r="JKZ38" s="2021"/>
      <c r="JLA38" s="2021"/>
      <c r="JLB38" s="2021"/>
      <c r="JLC38" s="2021"/>
      <c r="JLD38" s="2021"/>
      <c r="JLE38" s="2021"/>
      <c r="JLF38" s="2021"/>
      <c r="JLG38" s="2021"/>
      <c r="JLH38" s="2021"/>
      <c r="JLI38" s="2021"/>
      <c r="JLJ38" s="2021"/>
      <c r="JLK38" s="2021"/>
      <c r="JLL38" s="2021"/>
      <c r="JLM38" s="2021"/>
      <c r="JLN38" s="2021"/>
      <c r="JLO38" s="2021"/>
      <c r="JLP38" s="2021"/>
      <c r="JLQ38" s="2021"/>
      <c r="JLR38" s="2021"/>
      <c r="JLS38" s="2021"/>
      <c r="JLT38" s="2021"/>
      <c r="JLU38" s="2021"/>
      <c r="JLV38" s="2021"/>
      <c r="JLW38" s="2021"/>
      <c r="JLX38" s="2021"/>
      <c r="JLY38" s="2021"/>
      <c r="JLZ38" s="2021"/>
      <c r="JMA38" s="2021"/>
      <c r="JMB38" s="2021"/>
      <c r="JMC38" s="2021"/>
      <c r="JMD38" s="2021"/>
      <c r="JME38" s="2021"/>
      <c r="JMF38" s="2021"/>
      <c r="JMG38" s="2021"/>
      <c r="JMH38" s="2021"/>
      <c r="JMI38" s="2021"/>
      <c r="JMJ38" s="2021"/>
      <c r="JMK38" s="2021"/>
      <c r="JML38" s="2021"/>
      <c r="JMM38" s="2021"/>
      <c r="JMN38" s="2021"/>
      <c r="JMO38" s="2021"/>
      <c r="JMP38" s="2021"/>
      <c r="JMQ38" s="2021"/>
      <c r="JMR38" s="2021"/>
      <c r="JMS38" s="2021"/>
      <c r="JMT38" s="2021"/>
      <c r="JMU38" s="2021"/>
      <c r="JMV38" s="2021"/>
      <c r="JMW38" s="2021"/>
      <c r="JMX38" s="2021"/>
      <c r="JMY38" s="2021"/>
      <c r="JMZ38" s="2021"/>
      <c r="JNA38" s="2021"/>
      <c r="JNB38" s="2021"/>
      <c r="JNC38" s="2021"/>
      <c r="JND38" s="2021"/>
      <c r="JNE38" s="2021"/>
      <c r="JNF38" s="2021"/>
      <c r="JNG38" s="2021"/>
      <c r="JNH38" s="2021"/>
      <c r="JNI38" s="2021"/>
      <c r="JNJ38" s="2021"/>
      <c r="JNK38" s="2021"/>
      <c r="JNL38" s="2021"/>
      <c r="JNM38" s="2021"/>
      <c r="JNN38" s="2021"/>
      <c r="JNO38" s="2021"/>
      <c r="JNP38" s="2021"/>
      <c r="JNQ38" s="2021"/>
      <c r="JNR38" s="2021"/>
      <c r="JNS38" s="2021"/>
      <c r="JNT38" s="2021"/>
      <c r="JNU38" s="2021"/>
      <c r="JNV38" s="2021"/>
      <c r="JNW38" s="2021"/>
      <c r="JNX38" s="2021"/>
      <c r="JNY38" s="2021"/>
      <c r="JNZ38" s="2021"/>
      <c r="JOA38" s="2021"/>
      <c r="JOB38" s="2021"/>
      <c r="JOC38" s="2021"/>
      <c r="JOD38" s="2021"/>
      <c r="JOE38" s="2021"/>
      <c r="JOF38" s="2021"/>
      <c r="JOG38" s="2021"/>
      <c r="JOH38" s="2021"/>
      <c r="JOI38" s="2021"/>
      <c r="JOJ38" s="2021"/>
      <c r="JOK38" s="2021"/>
      <c r="JOL38" s="2021"/>
      <c r="JOM38" s="2021"/>
      <c r="JON38" s="2021"/>
      <c r="JOO38" s="2021"/>
      <c r="JOP38" s="2021"/>
      <c r="JOQ38" s="2021"/>
      <c r="JOR38" s="2021"/>
      <c r="JOS38" s="2021"/>
      <c r="JOT38" s="2021"/>
      <c r="JOU38" s="2021"/>
      <c r="JOV38" s="2021"/>
      <c r="JOW38" s="2021"/>
      <c r="JOX38" s="2021"/>
      <c r="JOY38" s="2021"/>
      <c r="JOZ38" s="2021"/>
      <c r="JPA38" s="2021"/>
      <c r="JPB38" s="2021"/>
      <c r="JPC38" s="2021"/>
      <c r="JPD38" s="2021"/>
      <c r="JPE38" s="2021"/>
      <c r="JPF38" s="2021"/>
      <c r="JPG38" s="2021"/>
      <c r="JPH38" s="2021"/>
      <c r="JPI38" s="2021"/>
      <c r="JPJ38" s="2021"/>
      <c r="JPK38" s="2021"/>
      <c r="JPL38" s="2021"/>
      <c r="JPM38" s="2021"/>
      <c r="JPN38" s="2021"/>
      <c r="JPO38" s="2021"/>
      <c r="JPP38" s="2021"/>
      <c r="JPQ38" s="2021"/>
      <c r="JPR38" s="2021"/>
      <c r="JPS38" s="2021"/>
      <c r="JPT38" s="2021"/>
      <c r="JPU38" s="2021"/>
      <c r="JPV38" s="2021"/>
      <c r="JPW38" s="2021"/>
      <c r="JPX38" s="2021"/>
      <c r="JPY38" s="2021"/>
      <c r="JPZ38" s="2021"/>
      <c r="JQA38" s="2021"/>
      <c r="JQB38" s="2021"/>
      <c r="JQC38" s="2021"/>
      <c r="JQD38" s="2021"/>
      <c r="JQE38" s="2021"/>
      <c r="JQF38" s="2021"/>
      <c r="JQG38" s="2021"/>
      <c r="JQH38" s="2021"/>
      <c r="JQI38" s="2021"/>
      <c r="JQJ38" s="2021"/>
      <c r="JQK38" s="2021"/>
      <c r="JQL38" s="2021"/>
      <c r="JQM38" s="2021"/>
      <c r="JQN38" s="2021"/>
      <c r="JQO38" s="2021"/>
      <c r="JQP38" s="2021"/>
      <c r="JQQ38" s="2021"/>
      <c r="JQR38" s="2021"/>
      <c r="JQS38" s="2021"/>
      <c r="JQT38" s="2021"/>
      <c r="JQU38" s="2021"/>
      <c r="JQV38" s="2021"/>
      <c r="JQW38" s="2021"/>
      <c r="JQX38" s="2021"/>
      <c r="JQY38" s="2021"/>
      <c r="JQZ38" s="2021"/>
      <c r="JRA38" s="2021"/>
      <c r="JRB38" s="2021"/>
      <c r="JRC38" s="2021"/>
      <c r="JRD38" s="2021"/>
      <c r="JRE38" s="2021"/>
      <c r="JRF38" s="2021"/>
      <c r="JRG38" s="2021"/>
      <c r="JRH38" s="2021"/>
      <c r="JRI38" s="2021"/>
      <c r="JRJ38" s="2021"/>
      <c r="JRK38" s="2021"/>
      <c r="JRL38" s="2021"/>
      <c r="JRM38" s="2021"/>
      <c r="JRN38" s="2021"/>
      <c r="JRO38" s="2021"/>
      <c r="JRP38" s="2021"/>
      <c r="JRQ38" s="2021"/>
      <c r="JRR38" s="2021"/>
      <c r="JRS38" s="2021"/>
      <c r="JRT38" s="2021"/>
      <c r="JRU38" s="2021"/>
      <c r="JRV38" s="2021"/>
      <c r="JRW38" s="2021"/>
      <c r="JRX38" s="2021"/>
      <c r="JRY38" s="2021"/>
      <c r="JRZ38" s="2021"/>
      <c r="JSA38" s="2021"/>
      <c r="JSB38" s="2021"/>
      <c r="JSC38" s="2021"/>
      <c r="JSD38" s="2021"/>
      <c r="JSE38" s="2021"/>
      <c r="JSF38" s="2021"/>
      <c r="JSG38" s="2021"/>
      <c r="JSH38" s="2021"/>
      <c r="JSI38" s="2021"/>
      <c r="JSJ38" s="2021"/>
      <c r="JSK38" s="2021"/>
      <c r="JSL38" s="2021"/>
      <c r="JSM38" s="2021"/>
      <c r="JSN38" s="2021"/>
      <c r="JSO38" s="2021"/>
      <c r="JSP38" s="2021"/>
      <c r="JSQ38" s="2021"/>
      <c r="JSR38" s="2021"/>
      <c r="JSS38" s="2021"/>
      <c r="JST38" s="2021"/>
      <c r="JSU38" s="2021"/>
      <c r="JSV38" s="2021"/>
      <c r="JSW38" s="2021"/>
      <c r="JSX38" s="2021"/>
      <c r="JSY38" s="2021"/>
      <c r="JSZ38" s="2021"/>
      <c r="JTA38" s="2021"/>
      <c r="JTB38" s="2021"/>
      <c r="JTC38" s="2021"/>
      <c r="JTD38" s="2021"/>
      <c r="JTE38" s="2021"/>
      <c r="JTF38" s="2021"/>
      <c r="JTG38" s="2021"/>
      <c r="JTH38" s="2021"/>
      <c r="JTI38" s="2021"/>
      <c r="JTJ38" s="2021"/>
      <c r="JTK38" s="2021"/>
      <c r="JTL38" s="2021"/>
      <c r="JTM38" s="2021"/>
      <c r="JTN38" s="2021"/>
      <c r="JTO38" s="2021"/>
      <c r="JTP38" s="2021"/>
      <c r="JTQ38" s="2021"/>
      <c r="JTR38" s="2021"/>
      <c r="JTS38" s="2021"/>
      <c r="JTT38" s="2021"/>
      <c r="JTU38" s="2021"/>
      <c r="JTV38" s="2021"/>
      <c r="JTW38" s="2021"/>
      <c r="JTX38" s="2021"/>
      <c r="JTY38" s="2021"/>
      <c r="JTZ38" s="2021"/>
      <c r="JUA38" s="2021"/>
      <c r="JUB38" s="2021"/>
      <c r="JUC38" s="2021"/>
      <c r="JUD38" s="2021"/>
      <c r="JUE38" s="2021"/>
      <c r="JUF38" s="2021"/>
      <c r="JUG38" s="2021"/>
      <c r="JUH38" s="2021"/>
      <c r="JUI38" s="2021"/>
      <c r="JUJ38" s="2021"/>
      <c r="JUK38" s="2021"/>
      <c r="JUL38" s="2021"/>
      <c r="JUM38" s="2021"/>
      <c r="JUN38" s="2021"/>
      <c r="JUO38" s="2021"/>
      <c r="JUP38" s="2021"/>
      <c r="JUQ38" s="2021"/>
      <c r="JUR38" s="2021"/>
      <c r="JUS38" s="2021"/>
      <c r="JUT38" s="2021"/>
      <c r="JUU38" s="2021"/>
      <c r="JUV38" s="2021"/>
      <c r="JUW38" s="2021"/>
      <c r="JUX38" s="2021"/>
      <c r="JUY38" s="2021"/>
      <c r="JUZ38" s="2021"/>
      <c r="JVA38" s="2021"/>
      <c r="JVB38" s="2021"/>
      <c r="JVC38" s="2021"/>
      <c r="JVD38" s="2021"/>
      <c r="JVE38" s="2021"/>
      <c r="JVF38" s="2021"/>
      <c r="JVG38" s="2021"/>
      <c r="JVH38" s="2021"/>
      <c r="JVI38" s="2021"/>
      <c r="JVJ38" s="2021"/>
      <c r="JVK38" s="2021"/>
      <c r="JVL38" s="2021"/>
      <c r="JVM38" s="2021"/>
      <c r="JVN38" s="2021"/>
      <c r="JVO38" s="2021"/>
      <c r="JVP38" s="2021"/>
      <c r="JVQ38" s="2021"/>
      <c r="JVR38" s="2021"/>
      <c r="JVS38" s="2021"/>
      <c r="JVT38" s="2021"/>
      <c r="JVU38" s="2021"/>
      <c r="JVV38" s="2021"/>
      <c r="JVW38" s="2021"/>
      <c r="JVX38" s="2021"/>
      <c r="JVY38" s="2021"/>
      <c r="JVZ38" s="2021"/>
      <c r="JWA38" s="2021"/>
      <c r="JWB38" s="2021"/>
      <c r="JWC38" s="2021"/>
      <c r="JWD38" s="2021"/>
      <c r="JWE38" s="2021"/>
      <c r="JWF38" s="2021"/>
      <c r="JWG38" s="2021"/>
      <c r="JWH38" s="2021"/>
      <c r="JWI38" s="2021"/>
      <c r="JWJ38" s="2021"/>
      <c r="JWK38" s="2021"/>
      <c r="JWL38" s="2021"/>
      <c r="JWM38" s="2021"/>
      <c r="JWN38" s="2021"/>
      <c r="JWO38" s="2021"/>
      <c r="JWP38" s="2021"/>
      <c r="JWQ38" s="2021"/>
      <c r="JWR38" s="2021"/>
      <c r="JWS38" s="2021"/>
      <c r="JWT38" s="2021"/>
      <c r="JWU38" s="2021"/>
      <c r="JWV38" s="2021"/>
      <c r="JWW38" s="2021"/>
      <c r="JWX38" s="2021"/>
      <c r="JWY38" s="2021"/>
      <c r="JWZ38" s="2021"/>
      <c r="JXA38" s="2021"/>
      <c r="JXB38" s="2021"/>
      <c r="JXC38" s="2021"/>
      <c r="JXD38" s="2021"/>
      <c r="JXE38" s="2021"/>
      <c r="JXF38" s="2021"/>
      <c r="JXG38" s="2021"/>
      <c r="JXH38" s="2021"/>
      <c r="JXI38" s="2021"/>
      <c r="JXJ38" s="2021"/>
      <c r="JXK38" s="2021"/>
      <c r="JXL38" s="2021"/>
      <c r="JXM38" s="2021"/>
      <c r="JXN38" s="2021"/>
      <c r="JXO38" s="2021"/>
      <c r="JXP38" s="2021"/>
      <c r="JXQ38" s="2021"/>
      <c r="JXR38" s="2021"/>
      <c r="JXS38" s="2021"/>
      <c r="JXT38" s="2021"/>
      <c r="JXU38" s="2021"/>
      <c r="JXV38" s="2021"/>
      <c r="JXW38" s="2021"/>
      <c r="JXX38" s="2021"/>
      <c r="JXY38" s="2021"/>
      <c r="JXZ38" s="2021"/>
      <c r="JYA38" s="2021"/>
      <c r="JYB38" s="2021"/>
      <c r="JYC38" s="2021"/>
      <c r="JYD38" s="2021"/>
      <c r="JYE38" s="2021"/>
      <c r="JYF38" s="2021"/>
      <c r="JYG38" s="2021"/>
      <c r="JYH38" s="2021"/>
      <c r="JYI38" s="2021"/>
      <c r="JYJ38" s="2021"/>
      <c r="JYK38" s="2021"/>
      <c r="JYL38" s="2021"/>
      <c r="JYM38" s="2021"/>
      <c r="JYN38" s="2021"/>
      <c r="JYO38" s="2021"/>
      <c r="JYP38" s="2021"/>
      <c r="JYQ38" s="2021"/>
      <c r="JYR38" s="2021"/>
      <c r="JYS38" s="2021"/>
      <c r="JYT38" s="2021"/>
      <c r="JYU38" s="2021"/>
      <c r="JYV38" s="2021"/>
      <c r="JYW38" s="2021"/>
      <c r="JYX38" s="2021"/>
      <c r="JYY38" s="2021"/>
      <c r="JYZ38" s="2021"/>
      <c r="JZA38" s="2021"/>
      <c r="JZB38" s="2021"/>
      <c r="JZC38" s="2021"/>
      <c r="JZD38" s="2021"/>
      <c r="JZE38" s="2021"/>
      <c r="JZF38" s="2021"/>
      <c r="JZG38" s="2021"/>
      <c r="JZH38" s="2021"/>
      <c r="JZI38" s="2021"/>
      <c r="JZJ38" s="2021"/>
      <c r="JZK38" s="2021"/>
      <c r="JZL38" s="2021"/>
      <c r="JZM38" s="2021"/>
      <c r="JZN38" s="2021"/>
      <c r="JZO38" s="2021"/>
      <c r="JZP38" s="2021"/>
      <c r="JZQ38" s="2021"/>
      <c r="JZR38" s="2021"/>
      <c r="JZS38" s="2021"/>
      <c r="JZT38" s="2021"/>
      <c r="JZU38" s="2021"/>
      <c r="JZV38" s="2021"/>
      <c r="JZW38" s="2021"/>
      <c r="JZX38" s="2021"/>
      <c r="JZY38" s="2021"/>
      <c r="JZZ38" s="2021"/>
      <c r="KAA38" s="2021"/>
      <c r="KAB38" s="2021"/>
      <c r="KAC38" s="2021"/>
      <c r="KAD38" s="2021"/>
      <c r="KAE38" s="2021"/>
      <c r="KAF38" s="2021"/>
      <c r="KAG38" s="2021"/>
      <c r="KAH38" s="2021"/>
      <c r="KAI38" s="2021"/>
      <c r="KAJ38" s="2021"/>
      <c r="KAK38" s="2021"/>
      <c r="KAL38" s="2021"/>
      <c r="KAM38" s="2021"/>
      <c r="KAN38" s="2021"/>
      <c r="KAO38" s="2021"/>
      <c r="KAP38" s="2021"/>
      <c r="KAQ38" s="2021"/>
      <c r="KAR38" s="2021"/>
      <c r="KAS38" s="2021"/>
      <c r="KAT38" s="2021"/>
      <c r="KAU38" s="2021"/>
      <c r="KAV38" s="2021"/>
      <c r="KAW38" s="2021"/>
      <c r="KAX38" s="2021"/>
      <c r="KAY38" s="2021"/>
      <c r="KAZ38" s="2021"/>
      <c r="KBA38" s="2021"/>
      <c r="KBB38" s="2021"/>
      <c r="KBC38" s="2021"/>
      <c r="KBD38" s="2021"/>
      <c r="KBE38" s="2021"/>
      <c r="KBF38" s="2021"/>
      <c r="KBG38" s="2021"/>
      <c r="KBH38" s="2021"/>
      <c r="KBI38" s="2021"/>
      <c r="KBJ38" s="2021"/>
      <c r="KBK38" s="2021"/>
      <c r="KBL38" s="2021"/>
      <c r="KBM38" s="2021"/>
      <c r="KBN38" s="2021"/>
      <c r="KBO38" s="2021"/>
      <c r="KBP38" s="2021"/>
      <c r="KBQ38" s="2021"/>
      <c r="KBR38" s="2021"/>
      <c r="KBS38" s="2021"/>
      <c r="KBT38" s="2021"/>
      <c r="KBU38" s="2021"/>
      <c r="KBV38" s="2021"/>
      <c r="KBW38" s="2021"/>
      <c r="KBX38" s="2021"/>
      <c r="KBY38" s="2021"/>
      <c r="KBZ38" s="2021"/>
      <c r="KCA38" s="2021"/>
      <c r="KCB38" s="2021"/>
      <c r="KCC38" s="2021"/>
      <c r="KCD38" s="2021"/>
      <c r="KCE38" s="2021"/>
      <c r="KCF38" s="2021"/>
      <c r="KCG38" s="2021"/>
      <c r="KCH38" s="2021"/>
      <c r="KCI38" s="2021"/>
      <c r="KCJ38" s="2021"/>
      <c r="KCK38" s="2021"/>
      <c r="KCL38" s="2021"/>
      <c r="KCM38" s="2021"/>
      <c r="KCN38" s="2021"/>
      <c r="KCO38" s="2021"/>
      <c r="KCP38" s="2021"/>
      <c r="KCQ38" s="2021"/>
      <c r="KCR38" s="2021"/>
      <c r="KCS38" s="2021"/>
      <c r="KCT38" s="2021"/>
      <c r="KCU38" s="2021"/>
      <c r="KCV38" s="2021"/>
      <c r="KCW38" s="2021"/>
      <c r="KCX38" s="2021"/>
      <c r="KCY38" s="2021"/>
      <c r="KCZ38" s="2021"/>
      <c r="KDA38" s="2021"/>
      <c r="KDB38" s="2021"/>
      <c r="KDC38" s="2021"/>
      <c r="KDD38" s="2021"/>
      <c r="KDE38" s="2021"/>
      <c r="KDF38" s="2021"/>
      <c r="KDG38" s="2021"/>
      <c r="KDH38" s="2021"/>
      <c r="KDI38" s="2021"/>
      <c r="KDJ38" s="2021"/>
      <c r="KDK38" s="2021"/>
      <c r="KDL38" s="2021"/>
      <c r="KDM38" s="2021"/>
      <c r="KDN38" s="2021"/>
      <c r="KDO38" s="2021"/>
      <c r="KDP38" s="2021"/>
      <c r="KDQ38" s="2021"/>
      <c r="KDR38" s="2021"/>
      <c r="KDS38" s="2021"/>
      <c r="KDT38" s="2021"/>
      <c r="KDU38" s="2021"/>
      <c r="KDV38" s="2021"/>
      <c r="KDW38" s="2021"/>
      <c r="KDX38" s="2021"/>
      <c r="KDY38" s="2021"/>
      <c r="KDZ38" s="2021"/>
      <c r="KEA38" s="2021"/>
      <c r="KEB38" s="2021"/>
      <c r="KEC38" s="2021"/>
      <c r="KED38" s="2021"/>
      <c r="KEE38" s="2021"/>
      <c r="KEF38" s="2021"/>
      <c r="KEG38" s="2021"/>
      <c r="KEH38" s="2021"/>
      <c r="KEI38" s="2021"/>
      <c r="KEJ38" s="2021"/>
      <c r="KEK38" s="2021"/>
      <c r="KEL38" s="2021"/>
      <c r="KEM38" s="2021"/>
      <c r="KEN38" s="2021"/>
      <c r="KEO38" s="2021"/>
      <c r="KEP38" s="2021"/>
      <c r="KEQ38" s="2021"/>
      <c r="KER38" s="2021"/>
      <c r="KES38" s="2021"/>
      <c r="KET38" s="2021"/>
      <c r="KEU38" s="2021"/>
      <c r="KEV38" s="2021"/>
      <c r="KEW38" s="2021"/>
      <c r="KEX38" s="2021"/>
      <c r="KEY38" s="2021"/>
      <c r="KEZ38" s="2021"/>
      <c r="KFA38" s="2021"/>
      <c r="KFB38" s="2021"/>
      <c r="KFC38" s="2021"/>
      <c r="KFD38" s="2021"/>
      <c r="KFE38" s="2021"/>
      <c r="KFF38" s="2021"/>
      <c r="KFG38" s="2021"/>
      <c r="KFH38" s="2021"/>
      <c r="KFI38" s="2021"/>
      <c r="KFJ38" s="2021"/>
      <c r="KFK38" s="2021"/>
      <c r="KFL38" s="2021"/>
      <c r="KFM38" s="2021"/>
      <c r="KFN38" s="2021"/>
      <c r="KFO38" s="2021"/>
      <c r="KFP38" s="2021"/>
      <c r="KFQ38" s="2021"/>
      <c r="KFR38" s="2021"/>
      <c r="KFS38" s="2021"/>
      <c r="KFT38" s="2021"/>
      <c r="KFU38" s="2021"/>
      <c r="KFV38" s="2021"/>
      <c r="KFW38" s="2021"/>
      <c r="KFX38" s="2021"/>
      <c r="KFY38" s="2021"/>
      <c r="KFZ38" s="2021"/>
      <c r="KGA38" s="2021"/>
      <c r="KGB38" s="2021"/>
      <c r="KGC38" s="2021"/>
      <c r="KGD38" s="2021"/>
      <c r="KGE38" s="2021"/>
      <c r="KGF38" s="2021"/>
      <c r="KGG38" s="2021"/>
      <c r="KGH38" s="2021"/>
      <c r="KGI38" s="2021"/>
      <c r="KGJ38" s="2021"/>
      <c r="KGK38" s="2021"/>
      <c r="KGL38" s="2021"/>
      <c r="KGM38" s="2021"/>
      <c r="KGN38" s="2021"/>
      <c r="KGO38" s="2021"/>
      <c r="KGP38" s="2021"/>
      <c r="KGQ38" s="2021"/>
      <c r="KGR38" s="2021"/>
      <c r="KGS38" s="2021"/>
      <c r="KGT38" s="2021"/>
      <c r="KGU38" s="2021"/>
      <c r="KGV38" s="2021"/>
      <c r="KGW38" s="2021"/>
      <c r="KGX38" s="2021"/>
      <c r="KGY38" s="2021"/>
      <c r="KGZ38" s="2021"/>
      <c r="KHA38" s="2021"/>
      <c r="KHB38" s="2021"/>
      <c r="KHC38" s="2021"/>
      <c r="KHD38" s="2021"/>
      <c r="KHE38" s="2021"/>
      <c r="KHF38" s="2021"/>
      <c r="KHG38" s="2021"/>
      <c r="KHH38" s="2021"/>
      <c r="KHI38" s="2021"/>
      <c r="KHJ38" s="2021"/>
      <c r="KHK38" s="2021"/>
      <c r="KHL38" s="2021"/>
      <c r="KHM38" s="2021"/>
      <c r="KHN38" s="2021"/>
      <c r="KHO38" s="2021"/>
      <c r="KHP38" s="2021"/>
      <c r="KHQ38" s="2021"/>
      <c r="KHR38" s="2021"/>
      <c r="KHS38" s="2021"/>
      <c r="KHT38" s="2021"/>
      <c r="KHU38" s="2021"/>
      <c r="KHV38" s="2021"/>
      <c r="KHW38" s="2021"/>
      <c r="KHX38" s="2021"/>
      <c r="KHY38" s="2021"/>
      <c r="KHZ38" s="2021"/>
      <c r="KIA38" s="2021"/>
      <c r="KIB38" s="2021"/>
      <c r="KIC38" s="2021"/>
      <c r="KID38" s="2021"/>
      <c r="KIE38" s="2021"/>
      <c r="KIF38" s="2021"/>
      <c r="KIG38" s="2021"/>
      <c r="KIH38" s="2021"/>
      <c r="KII38" s="2021"/>
      <c r="KIJ38" s="2021"/>
      <c r="KIK38" s="2021"/>
      <c r="KIL38" s="2021"/>
      <c r="KIM38" s="2021"/>
      <c r="KIN38" s="2021"/>
      <c r="KIO38" s="2021"/>
      <c r="KIP38" s="2021"/>
      <c r="KIQ38" s="2021"/>
      <c r="KIR38" s="2021"/>
      <c r="KIS38" s="2021"/>
      <c r="KIT38" s="2021"/>
      <c r="KIU38" s="2021"/>
      <c r="KIV38" s="2021"/>
      <c r="KIW38" s="2021"/>
      <c r="KIX38" s="2021"/>
      <c r="KIY38" s="2021"/>
      <c r="KIZ38" s="2021"/>
      <c r="KJA38" s="2021"/>
      <c r="KJB38" s="2021"/>
      <c r="KJC38" s="2021"/>
      <c r="KJD38" s="2021"/>
      <c r="KJE38" s="2021"/>
      <c r="KJF38" s="2021"/>
      <c r="KJG38" s="2021"/>
      <c r="KJH38" s="2021"/>
      <c r="KJI38" s="2021"/>
      <c r="KJJ38" s="2021"/>
      <c r="KJK38" s="2021"/>
      <c r="KJL38" s="2021"/>
      <c r="KJM38" s="2021"/>
      <c r="KJN38" s="2021"/>
      <c r="KJO38" s="2021"/>
      <c r="KJP38" s="2021"/>
      <c r="KJQ38" s="2021"/>
      <c r="KJR38" s="2021"/>
      <c r="KJS38" s="2021"/>
      <c r="KJT38" s="2021"/>
      <c r="KJU38" s="2021"/>
      <c r="KJV38" s="2021"/>
      <c r="KJW38" s="2021"/>
      <c r="KJX38" s="2021"/>
      <c r="KJY38" s="2021"/>
      <c r="KJZ38" s="2021"/>
      <c r="KKA38" s="2021"/>
      <c r="KKB38" s="2021"/>
      <c r="KKC38" s="2021"/>
      <c r="KKD38" s="2021"/>
      <c r="KKE38" s="2021"/>
      <c r="KKF38" s="2021"/>
      <c r="KKG38" s="2021"/>
      <c r="KKH38" s="2021"/>
      <c r="KKI38" s="2021"/>
      <c r="KKJ38" s="2021"/>
      <c r="KKK38" s="2021"/>
      <c r="KKL38" s="2021"/>
      <c r="KKM38" s="2021"/>
      <c r="KKN38" s="2021"/>
      <c r="KKO38" s="2021"/>
      <c r="KKP38" s="2021"/>
      <c r="KKQ38" s="2021"/>
      <c r="KKR38" s="2021"/>
      <c r="KKS38" s="2021"/>
      <c r="KKT38" s="2021"/>
      <c r="KKU38" s="2021"/>
      <c r="KKV38" s="2021"/>
      <c r="KKW38" s="2021"/>
      <c r="KKX38" s="2021"/>
      <c r="KKY38" s="2021"/>
      <c r="KKZ38" s="2021"/>
      <c r="KLA38" s="2021"/>
      <c r="KLB38" s="2021"/>
      <c r="KLC38" s="2021"/>
      <c r="KLD38" s="2021"/>
      <c r="KLE38" s="2021"/>
      <c r="KLF38" s="2021"/>
      <c r="KLG38" s="2021"/>
      <c r="KLH38" s="2021"/>
      <c r="KLI38" s="2021"/>
      <c r="KLJ38" s="2021"/>
      <c r="KLK38" s="2021"/>
      <c r="KLL38" s="2021"/>
      <c r="KLM38" s="2021"/>
      <c r="KLN38" s="2021"/>
      <c r="KLO38" s="2021"/>
      <c r="KLP38" s="2021"/>
      <c r="KLQ38" s="2021"/>
      <c r="KLR38" s="2021"/>
      <c r="KLS38" s="2021"/>
      <c r="KLT38" s="2021"/>
      <c r="KLU38" s="2021"/>
      <c r="KLV38" s="2021"/>
      <c r="KLW38" s="2021"/>
      <c r="KLX38" s="2021"/>
      <c r="KLY38" s="2021"/>
      <c r="KLZ38" s="2021"/>
      <c r="KMA38" s="2021"/>
      <c r="KMB38" s="2021"/>
      <c r="KMC38" s="2021"/>
      <c r="KMD38" s="2021"/>
      <c r="KME38" s="2021"/>
      <c r="KMF38" s="2021"/>
      <c r="KMG38" s="2021"/>
      <c r="KMH38" s="2021"/>
      <c r="KMI38" s="2021"/>
      <c r="KMJ38" s="2021"/>
      <c r="KMK38" s="2021"/>
      <c r="KML38" s="2021"/>
      <c r="KMM38" s="2021"/>
      <c r="KMN38" s="2021"/>
      <c r="KMO38" s="2021"/>
      <c r="KMP38" s="2021"/>
      <c r="KMQ38" s="2021"/>
      <c r="KMR38" s="2021"/>
      <c r="KMS38" s="2021"/>
      <c r="KMT38" s="2021"/>
      <c r="KMU38" s="2021"/>
      <c r="KMV38" s="2021"/>
      <c r="KMW38" s="2021"/>
      <c r="KMX38" s="2021"/>
      <c r="KMY38" s="2021"/>
      <c r="KMZ38" s="2021"/>
      <c r="KNA38" s="2021"/>
      <c r="KNB38" s="2021"/>
      <c r="KNC38" s="2021"/>
      <c r="KND38" s="2021"/>
      <c r="KNE38" s="2021"/>
      <c r="KNF38" s="2021"/>
      <c r="KNG38" s="2021"/>
      <c r="KNH38" s="2021"/>
      <c r="KNI38" s="2021"/>
      <c r="KNJ38" s="2021"/>
      <c r="KNK38" s="2021"/>
      <c r="KNL38" s="2021"/>
      <c r="KNM38" s="2021"/>
      <c r="KNN38" s="2021"/>
      <c r="KNO38" s="2021"/>
      <c r="KNP38" s="2021"/>
      <c r="KNQ38" s="2021"/>
      <c r="KNR38" s="2021"/>
      <c r="KNS38" s="2021"/>
      <c r="KNT38" s="2021"/>
      <c r="KNU38" s="2021"/>
      <c r="KNV38" s="2021"/>
      <c r="KNW38" s="2021"/>
      <c r="KNX38" s="2021"/>
      <c r="KNY38" s="2021"/>
      <c r="KNZ38" s="2021"/>
      <c r="KOA38" s="2021"/>
      <c r="KOB38" s="2021"/>
      <c r="KOC38" s="2021"/>
      <c r="KOD38" s="2021"/>
      <c r="KOE38" s="2021"/>
      <c r="KOF38" s="2021"/>
      <c r="KOG38" s="2021"/>
      <c r="KOH38" s="2021"/>
      <c r="KOI38" s="2021"/>
      <c r="KOJ38" s="2021"/>
      <c r="KOK38" s="2021"/>
      <c r="KOL38" s="2021"/>
      <c r="KOM38" s="2021"/>
      <c r="KON38" s="2021"/>
      <c r="KOO38" s="2021"/>
      <c r="KOP38" s="2021"/>
      <c r="KOQ38" s="2021"/>
      <c r="KOR38" s="2021"/>
      <c r="KOS38" s="2021"/>
      <c r="KOT38" s="2021"/>
      <c r="KOU38" s="2021"/>
      <c r="KOV38" s="2021"/>
      <c r="KOW38" s="2021"/>
      <c r="KOX38" s="2021"/>
      <c r="KOY38" s="2021"/>
      <c r="KOZ38" s="2021"/>
      <c r="KPA38" s="2021"/>
      <c r="KPB38" s="2021"/>
      <c r="KPC38" s="2021"/>
      <c r="KPD38" s="2021"/>
      <c r="KPE38" s="2021"/>
      <c r="KPF38" s="2021"/>
      <c r="KPG38" s="2021"/>
      <c r="KPH38" s="2021"/>
      <c r="KPI38" s="2021"/>
      <c r="KPJ38" s="2021"/>
      <c r="KPK38" s="2021"/>
      <c r="KPL38" s="2021"/>
      <c r="KPM38" s="2021"/>
      <c r="KPN38" s="2021"/>
      <c r="KPO38" s="2021"/>
      <c r="KPP38" s="2021"/>
      <c r="KPQ38" s="2021"/>
      <c r="KPR38" s="2021"/>
      <c r="KPS38" s="2021"/>
      <c r="KPT38" s="2021"/>
      <c r="KPU38" s="2021"/>
      <c r="KPV38" s="2021"/>
      <c r="KPW38" s="2021"/>
      <c r="KPX38" s="2021"/>
      <c r="KPY38" s="2021"/>
      <c r="KPZ38" s="2021"/>
      <c r="KQA38" s="2021"/>
      <c r="KQB38" s="2021"/>
      <c r="KQC38" s="2021"/>
      <c r="KQD38" s="2021"/>
      <c r="KQE38" s="2021"/>
      <c r="KQF38" s="2021"/>
      <c r="KQG38" s="2021"/>
      <c r="KQH38" s="2021"/>
      <c r="KQI38" s="2021"/>
      <c r="KQJ38" s="2021"/>
      <c r="KQK38" s="2021"/>
      <c r="KQL38" s="2021"/>
      <c r="KQM38" s="2021"/>
      <c r="KQN38" s="2021"/>
      <c r="KQO38" s="2021"/>
      <c r="KQP38" s="2021"/>
      <c r="KQQ38" s="2021"/>
      <c r="KQR38" s="2021"/>
      <c r="KQS38" s="2021"/>
      <c r="KQT38" s="2021"/>
      <c r="KQU38" s="2021"/>
      <c r="KQV38" s="2021"/>
      <c r="KQW38" s="2021"/>
      <c r="KQX38" s="2021"/>
      <c r="KQY38" s="2021"/>
      <c r="KQZ38" s="2021"/>
      <c r="KRA38" s="2021"/>
      <c r="KRB38" s="2021"/>
      <c r="KRC38" s="2021"/>
      <c r="KRD38" s="2021"/>
      <c r="KRE38" s="2021"/>
      <c r="KRF38" s="2021"/>
      <c r="KRG38" s="2021"/>
      <c r="KRH38" s="2021"/>
      <c r="KRI38" s="2021"/>
      <c r="KRJ38" s="2021"/>
      <c r="KRK38" s="2021"/>
      <c r="KRL38" s="2021"/>
      <c r="KRM38" s="2021"/>
      <c r="KRN38" s="2021"/>
      <c r="KRO38" s="2021"/>
      <c r="KRP38" s="2021"/>
      <c r="KRQ38" s="2021"/>
      <c r="KRR38" s="2021"/>
      <c r="KRS38" s="2021"/>
      <c r="KRT38" s="2021"/>
      <c r="KRU38" s="2021"/>
      <c r="KRV38" s="2021"/>
      <c r="KRW38" s="2021"/>
      <c r="KRX38" s="2021"/>
      <c r="KRY38" s="2021"/>
      <c r="KRZ38" s="2021"/>
      <c r="KSA38" s="2021"/>
      <c r="KSB38" s="2021"/>
      <c r="KSC38" s="2021"/>
      <c r="KSD38" s="2021"/>
      <c r="KSE38" s="2021"/>
      <c r="KSF38" s="2021"/>
      <c r="KSG38" s="2021"/>
      <c r="KSH38" s="2021"/>
      <c r="KSI38" s="2021"/>
      <c r="KSJ38" s="2021"/>
      <c r="KSK38" s="2021"/>
      <c r="KSL38" s="2021"/>
      <c r="KSM38" s="2021"/>
      <c r="KSN38" s="2021"/>
      <c r="KSO38" s="2021"/>
      <c r="KSP38" s="2021"/>
      <c r="KSQ38" s="2021"/>
      <c r="KSR38" s="2021"/>
      <c r="KSS38" s="2021"/>
      <c r="KST38" s="2021"/>
      <c r="KSU38" s="2021"/>
      <c r="KSV38" s="2021"/>
      <c r="KSW38" s="2021"/>
      <c r="KSX38" s="2021"/>
      <c r="KSY38" s="2021"/>
      <c r="KSZ38" s="2021"/>
      <c r="KTA38" s="2021"/>
      <c r="KTB38" s="2021"/>
      <c r="KTC38" s="2021"/>
      <c r="KTD38" s="2021"/>
      <c r="KTE38" s="2021"/>
      <c r="KTF38" s="2021"/>
      <c r="KTG38" s="2021"/>
      <c r="KTH38" s="2021"/>
      <c r="KTI38" s="2021"/>
      <c r="KTJ38" s="2021"/>
      <c r="KTK38" s="2021"/>
      <c r="KTL38" s="2021"/>
      <c r="KTM38" s="2021"/>
      <c r="KTN38" s="2021"/>
      <c r="KTO38" s="2021"/>
      <c r="KTP38" s="2021"/>
      <c r="KTQ38" s="2021"/>
      <c r="KTR38" s="2021"/>
      <c r="KTS38" s="2021"/>
      <c r="KTT38" s="2021"/>
      <c r="KTU38" s="2021"/>
      <c r="KTV38" s="2021"/>
      <c r="KTW38" s="2021"/>
      <c r="KTX38" s="2021"/>
      <c r="KTY38" s="2021"/>
      <c r="KTZ38" s="2021"/>
      <c r="KUA38" s="2021"/>
      <c r="KUB38" s="2021"/>
      <c r="KUC38" s="2021"/>
      <c r="KUD38" s="2021"/>
      <c r="KUE38" s="2021"/>
      <c r="KUF38" s="2021"/>
      <c r="KUG38" s="2021"/>
      <c r="KUH38" s="2021"/>
      <c r="KUI38" s="2021"/>
      <c r="KUJ38" s="2021"/>
      <c r="KUK38" s="2021"/>
      <c r="KUL38" s="2021"/>
      <c r="KUM38" s="2021"/>
      <c r="KUN38" s="2021"/>
      <c r="KUO38" s="2021"/>
      <c r="KUP38" s="2021"/>
      <c r="KUQ38" s="2021"/>
      <c r="KUR38" s="2021"/>
      <c r="KUS38" s="2021"/>
      <c r="KUT38" s="2021"/>
      <c r="KUU38" s="2021"/>
      <c r="KUV38" s="2021"/>
      <c r="KUW38" s="2021"/>
      <c r="KUX38" s="2021"/>
      <c r="KUY38" s="2021"/>
      <c r="KUZ38" s="2021"/>
      <c r="KVA38" s="2021"/>
      <c r="KVB38" s="2021"/>
      <c r="KVC38" s="2021"/>
      <c r="KVD38" s="2021"/>
      <c r="KVE38" s="2021"/>
      <c r="KVF38" s="2021"/>
      <c r="KVG38" s="2021"/>
      <c r="KVH38" s="2021"/>
      <c r="KVI38" s="2021"/>
      <c r="KVJ38" s="2021"/>
      <c r="KVK38" s="2021"/>
      <c r="KVL38" s="2021"/>
      <c r="KVM38" s="2021"/>
      <c r="KVN38" s="2021"/>
      <c r="KVO38" s="2021"/>
      <c r="KVP38" s="2021"/>
      <c r="KVQ38" s="2021"/>
      <c r="KVR38" s="2021"/>
      <c r="KVS38" s="2021"/>
      <c r="KVT38" s="2021"/>
      <c r="KVU38" s="2021"/>
      <c r="KVV38" s="2021"/>
      <c r="KVW38" s="2021"/>
      <c r="KVX38" s="2021"/>
      <c r="KVY38" s="2021"/>
      <c r="KVZ38" s="2021"/>
      <c r="KWA38" s="2021"/>
      <c r="KWB38" s="2021"/>
      <c r="KWC38" s="2021"/>
      <c r="KWD38" s="2021"/>
      <c r="KWE38" s="2021"/>
      <c r="KWF38" s="2021"/>
      <c r="KWG38" s="2021"/>
      <c r="KWH38" s="2021"/>
      <c r="KWI38" s="2021"/>
      <c r="KWJ38" s="2021"/>
      <c r="KWK38" s="2021"/>
      <c r="KWL38" s="2021"/>
      <c r="KWM38" s="2021"/>
      <c r="KWN38" s="2021"/>
      <c r="KWO38" s="2021"/>
      <c r="KWP38" s="2021"/>
      <c r="KWQ38" s="2021"/>
      <c r="KWR38" s="2021"/>
      <c r="KWS38" s="2021"/>
      <c r="KWT38" s="2021"/>
      <c r="KWU38" s="2021"/>
      <c r="KWV38" s="2021"/>
      <c r="KWW38" s="2021"/>
      <c r="KWX38" s="2021"/>
      <c r="KWY38" s="2021"/>
      <c r="KWZ38" s="2021"/>
      <c r="KXA38" s="2021"/>
      <c r="KXB38" s="2021"/>
      <c r="KXC38" s="2021"/>
      <c r="KXD38" s="2021"/>
      <c r="KXE38" s="2021"/>
      <c r="KXF38" s="2021"/>
      <c r="KXG38" s="2021"/>
      <c r="KXH38" s="2021"/>
      <c r="KXI38" s="2021"/>
      <c r="KXJ38" s="2021"/>
      <c r="KXK38" s="2021"/>
      <c r="KXL38" s="2021"/>
      <c r="KXM38" s="2021"/>
      <c r="KXN38" s="2021"/>
      <c r="KXO38" s="2021"/>
      <c r="KXP38" s="2021"/>
      <c r="KXQ38" s="2021"/>
      <c r="KXR38" s="2021"/>
      <c r="KXS38" s="2021"/>
      <c r="KXT38" s="2021"/>
      <c r="KXU38" s="2021"/>
      <c r="KXV38" s="2021"/>
      <c r="KXW38" s="2021"/>
      <c r="KXX38" s="2021"/>
      <c r="KXY38" s="2021"/>
      <c r="KXZ38" s="2021"/>
      <c r="KYA38" s="2021"/>
      <c r="KYB38" s="2021"/>
      <c r="KYC38" s="2021"/>
      <c r="KYD38" s="2021"/>
      <c r="KYE38" s="2021"/>
      <c r="KYF38" s="2021"/>
      <c r="KYG38" s="2021"/>
      <c r="KYH38" s="2021"/>
      <c r="KYI38" s="2021"/>
      <c r="KYJ38" s="2021"/>
      <c r="KYK38" s="2021"/>
      <c r="KYL38" s="2021"/>
      <c r="KYM38" s="2021"/>
      <c r="KYN38" s="2021"/>
      <c r="KYO38" s="2021"/>
      <c r="KYP38" s="2021"/>
      <c r="KYQ38" s="2021"/>
      <c r="KYR38" s="2021"/>
      <c r="KYS38" s="2021"/>
      <c r="KYT38" s="2021"/>
      <c r="KYU38" s="2021"/>
      <c r="KYV38" s="2021"/>
      <c r="KYW38" s="2021"/>
      <c r="KYX38" s="2021"/>
      <c r="KYY38" s="2021"/>
      <c r="KYZ38" s="2021"/>
      <c r="KZA38" s="2021"/>
      <c r="KZB38" s="2021"/>
      <c r="KZC38" s="2021"/>
      <c r="KZD38" s="2021"/>
      <c r="KZE38" s="2021"/>
      <c r="KZF38" s="2021"/>
      <c r="KZG38" s="2021"/>
      <c r="KZH38" s="2021"/>
      <c r="KZI38" s="2021"/>
      <c r="KZJ38" s="2021"/>
      <c r="KZK38" s="2021"/>
      <c r="KZL38" s="2021"/>
      <c r="KZM38" s="2021"/>
      <c r="KZN38" s="2021"/>
      <c r="KZO38" s="2021"/>
      <c r="KZP38" s="2021"/>
      <c r="KZQ38" s="2021"/>
      <c r="KZR38" s="2021"/>
      <c r="KZS38" s="2021"/>
      <c r="KZT38" s="2021"/>
      <c r="KZU38" s="2021"/>
      <c r="KZV38" s="2021"/>
      <c r="KZW38" s="2021"/>
      <c r="KZX38" s="2021"/>
      <c r="KZY38" s="2021"/>
      <c r="KZZ38" s="2021"/>
      <c r="LAA38" s="2021"/>
      <c r="LAB38" s="2021"/>
      <c r="LAC38" s="2021"/>
      <c r="LAD38" s="2021"/>
      <c r="LAE38" s="2021"/>
      <c r="LAF38" s="2021"/>
      <c r="LAG38" s="2021"/>
      <c r="LAH38" s="2021"/>
      <c r="LAI38" s="2021"/>
      <c r="LAJ38" s="2021"/>
      <c r="LAK38" s="2021"/>
      <c r="LAL38" s="2021"/>
      <c r="LAM38" s="2021"/>
      <c r="LAN38" s="2021"/>
      <c r="LAO38" s="2021"/>
      <c r="LAP38" s="2021"/>
      <c r="LAQ38" s="2021"/>
      <c r="LAR38" s="2021"/>
      <c r="LAS38" s="2021"/>
      <c r="LAT38" s="2021"/>
      <c r="LAU38" s="2021"/>
      <c r="LAV38" s="2021"/>
      <c r="LAW38" s="2021"/>
      <c r="LAX38" s="2021"/>
      <c r="LAY38" s="2021"/>
      <c r="LAZ38" s="2021"/>
      <c r="LBA38" s="2021"/>
      <c r="LBB38" s="2021"/>
      <c r="LBC38" s="2021"/>
      <c r="LBD38" s="2021"/>
      <c r="LBE38" s="2021"/>
      <c r="LBF38" s="2021"/>
      <c r="LBG38" s="2021"/>
      <c r="LBH38" s="2021"/>
      <c r="LBI38" s="2021"/>
      <c r="LBJ38" s="2021"/>
      <c r="LBK38" s="2021"/>
      <c r="LBL38" s="2021"/>
      <c r="LBM38" s="2021"/>
      <c r="LBN38" s="2021"/>
      <c r="LBO38" s="2021"/>
      <c r="LBP38" s="2021"/>
      <c r="LBQ38" s="2021"/>
      <c r="LBR38" s="2021"/>
      <c r="LBS38" s="2021"/>
      <c r="LBT38" s="2021"/>
      <c r="LBU38" s="2021"/>
      <c r="LBV38" s="2021"/>
      <c r="LBW38" s="2021"/>
      <c r="LBX38" s="2021"/>
      <c r="LBY38" s="2021"/>
      <c r="LBZ38" s="2021"/>
      <c r="LCA38" s="2021"/>
      <c r="LCB38" s="2021"/>
      <c r="LCC38" s="2021"/>
      <c r="LCD38" s="2021"/>
      <c r="LCE38" s="2021"/>
      <c r="LCF38" s="2021"/>
      <c r="LCG38" s="2021"/>
      <c r="LCH38" s="2021"/>
      <c r="LCI38" s="2021"/>
      <c r="LCJ38" s="2021"/>
      <c r="LCK38" s="2021"/>
      <c r="LCL38" s="2021"/>
      <c r="LCM38" s="2021"/>
      <c r="LCN38" s="2021"/>
      <c r="LCO38" s="2021"/>
      <c r="LCP38" s="2021"/>
      <c r="LCQ38" s="2021"/>
      <c r="LCR38" s="2021"/>
      <c r="LCS38" s="2021"/>
      <c r="LCT38" s="2021"/>
      <c r="LCU38" s="2021"/>
      <c r="LCV38" s="2021"/>
      <c r="LCW38" s="2021"/>
      <c r="LCX38" s="2021"/>
      <c r="LCY38" s="2021"/>
      <c r="LCZ38" s="2021"/>
      <c r="LDA38" s="2021"/>
      <c r="LDB38" s="2021"/>
      <c r="LDC38" s="2021"/>
      <c r="LDD38" s="2021"/>
      <c r="LDE38" s="2021"/>
      <c r="LDF38" s="2021"/>
      <c r="LDG38" s="2021"/>
      <c r="LDH38" s="2021"/>
      <c r="LDI38" s="2021"/>
      <c r="LDJ38" s="2021"/>
      <c r="LDK38" s="2021"/>
      <c r="LDL38" s="2021"/>
      <c r="LDM38" s="2021"/>
      <c r="LDN38" s="2021"/>
      <c r="LDO38" s="2021"/>
      <c r="LDP38" s="2021"/>
      <c r="LDQ38" s="2021"/>
      <c r="LDR38" s="2021"/>
      <c r="LDS38" s="2021"/>
      <c r="LDT38" s="2021"/>
      <c r="LDU38" s="2021"/>
      <c r="LDV38" s="2021"/>
      <c r="LDW38" s="2021"/>
      <c r="LDX38" s="2021"/>
      <c r="LDY38" s="2021"/>
      <c r="LDZ38" s="2021"/>
      <c r="LEA38" s="2021"/>
      <c r="LEB38" s="2021"/>
      <c r="LEC38" s="2021"/>
      <c r="LED38" s="2021"/>
      <c r="LEE38" s="2021"/>
      <c r="LEF38" s="2021"/>
      <c r="LEG38" s="2021"/>
      <c r="LEH38" s="2021"/>
      <c r="LEI38" s="2021"/>
      <c r="LEJ38" s="2021"/>
      <c r="LEK38" s="2021"/>
      <c r="LEL38" s="2021"/>
      <c r="LEM38" s="2021"/>
      <c r="LEN38" s="2021"/>
      <c r="LEO38" s="2021"/>
      <c r="LEP38" s="2021"/>
      <c r="LEQ38" s="2021"/>
      <c r="LER38" s="2021"/>
      <c r="LES38" s="2021"/>
      <c r="LET38" s="2021"/>
      <c r="LEU38" s="2021"/>
      <c r="LEV38" s="2021"/>
      <c r="LEW38" s="2021"/>
      <c r="LEX38" s="2021"/>
      <c r="LEY38" s="2021"/>
      <c r="LEZ38" s="2021"/>
      <c r="LFA38" s="2021"/>
      <c r="LFB38" s="2021"/>
      <c r="LFC38" s="2021"/>
      <c r="LFD38" s="2021"/>
      <c r="LFE38" s="2021"/>
      <c r="LFF38" s="2021"/>
      <c r="LFG38" s="2021"/>
      <c r="LFH38" s="2021"/>
      <c r="LFI38" s="2021"/>
      <c r="LFJ38" s="2021"/>
      <c r="LFK38" s="2021"/>
      <c r="LFL38" s="2021"/>
      <c r="LFM38" s="2021"/>
      <c r="LFN38" s="2021"/>
      <c r="LFO38" s="2021"/>
      <c r="LFP38" s="2021"/>
      <c r="LFQ38" s="2021"/>
      <c r="LFR38" s="2021"/>
      <c r="LFS38" s="2021"/>
      <c r="LFT38" s="2021"/>
      <c r="LFU38" s="2021"/>
      <c r="LFV38" s="2021"/>
      <c r="LFW38" s="2021"/>
      <c r="LFX38" s="2021"/>
      <c r="LFY38" s="2021"/>
      <c r="LFZ38" s="2021"/>
      <c r="LGA38" s="2021"/>
      <c r="LGB38" s="2021"/>
      <c r="LGC38" s="2021"/>
      <c r="LGD38" s="2021"/>
      <c r="LGE38" s="2021"/>
      <c r="LGF38" s="2021"/>
      <c r="LGG38" s="2021"/>
      <c r="LGH38" s="2021"/>
      <c r="LGI38" s="2021"/>
      <c r="LGJ38" s="2021"/>
      <c r="LGK38" s="2021"/>
      <c r="LGL38" s="2021"/>
      <c r="LGM38" s="2021"/>
      <c r="LGN38" s="2021"/>
      <c r="LGO38" s="2021"/>
      <c r="LGP38" s="2021"/>
      <c r="LGQ38" s="2021"/>
      <c r="LGR38" s="2021"/>
      <c r="LGS38" s="2021"/>
      <c r="LGT38" s="2021"/>
      <c r="LGU38" s="2021"/>
      <c r="LGV38" s="2021"/>
      <c r="LGW38" s="2021"/>
      <c r="LGX38" s="2021"/>
      <c r="LGY38" s="2021"/>
      <c r="LGZ38" s="2021"/>
      <c r="LHA38" s="2021"/>
      <c r="LHB38" s="2021"/>
      <c r="LHC38" s="2021"/>
      <c r="LHD38" s="2021"/>
      <c r="LHE38" s="2021"/>
      <c r="LHF38" s="2021"/>
      <c r="LHG38" s="2021"/>
      <c r="LHH38" s="2021"/>
      <c r="LHI38" s="2021"/>
      <c r="LHJ38" s="2021"/>
      <c r="LHK38" s="2021"/>
      <c r="LHL38" s="2021"/>
      <c r="LHM38" s="2021"/>
      <c r="LHN38" s="2021"/>
      <c r="LHO38" s="2021"/>
      <c r="LHP38" s="2021"/>
      <c r="LHQ38" s="2021"/>
      <c r="LHR38" s="2021"/>
      <c r="LHS38" s="2021"/>
      <c r="LHT38" s="2021"/>
      <c r="LHU38" s="2021"/>
      <c r="LHV38" s="2021"/>
      <c r="LHW38" s="2021"/>
      <c r="LHX38" s="2021"/>
      <c r="LHY38" s="2021"/>
      <c r="LHZ38" s="2021"/>
      <c r="LIA38" s="2021"/>
      <c r="LIB38" s="2021"/>
      <c r="LIC38" s="2021"/>
      <c r="LID38" s="2021"/>
      <c r="LIE38" s="2021"/>
      <c r="LIF38" s="2021"/>
      <c r="LIG38" s="2021"/>
      <c r="LIH38" s="2021"/>
      <c r="LII38" s="2021"/>
      <c r="LIJ38" s="2021"/>
      <c r="LIK38" s="2021"/>
      <c r="LIL38" s="2021"/>
      <c r="LIM38" s="2021"/>
      <c r="LIN38" s="2021"/>
      <c r="LIO38" s="2021"/>
      <c r="LIP38" s="2021"/>
      <c r="LIQ38" s="2021"/>
      <c r="LIR38" s="2021"/>
      <c r="LIS38" s="2021"/>
      <c r="LIT38" s="2021"/>
      <c r="LIU38" s="2021"/>
      <c r="LIV38" s="2021"/>
      <c r="LIW38" s="2021"/>
      <c r="LIX38" s="2021"/>
      <c r="LIY38" s="2021"/>
      <c r="LIZ38" s="2021"/>
      <c r="LJA38" s="2021"/>
      <c r="LJB38" s="2021"/>
      <c r="LJC38" s="2021"/>
      <c r="LJD38" s="2021"/>
      <c r="LJE38" s="2021"/>
      <c r="LJF38" s="2021"/>
      <c r="LJG38" s="2021"/>
      <c r="LJH38" s="2021"/>
      <c r="LJI38" s="2021"/>
      <c r="LJJ38" s="2021"/>
      <c r="LJK38" s="2021"/>
      <c r="LJL38" s="2021"/>
      <c r="LJM38" s="2021"/>
      <c r="LJN38" s="2021"/>
      <c r="LJO38" s="2021"/>
      <c r="LJP38" s="2021"/>
      <c r="LJQ38" s="2021"/>
      <c r="LJR38" s="2021"/>
      <c r="LJS38" s="2021"/>
      <c r="LJT38" s="2021"/>
      <c r="LJU38" s="2021"/>
      <c r="LJV38" s="2021"/>
      <c r="LJW38" s="2021"/>
      <c r="LJX38" s="2021"/>
      <c r="LJY38" s="2021"/>
      <c r="LJZ38" s="2021"/>
      <c r="LKA38" s="2021"/>
      <c r="LKB38" s="2021"/>
      <c r="LKC38" s="2021"/>
      <c r="LKD38" s="2021"/>
      <c r="LKE38" s="2021"/>
      <c r="LKF38" s="2021"/>
      <c r="LKG38" s="2021"/>
      <c r="LKH38" s="2021"/>
      <c r="LKI38" s="2021"/>
      <c r="LKJ38" s="2021"/>
      <c r="LKK38" s="2021"/>
      <c r="LKL38" s="2021"/>
      <c r="LKM38" s="2021"/>
      <c r="LKN38" s="2021"/>
      <c r="LKO38" s="2021"/>
      <c r="LKP38" s="2021"/>
      <c r="LKQ38" s="2021"/>
      <c r="LKR38" s="2021"/>
      <c r="LKS38" s="2021"/>
      <c r="LKT38" s="2021"/>
      <c r="LKU38" s="2021"/>
      <c r="LKV38" s="2021"/>
      <c r="LKW38" s="2021"/>
      <c r="LKX38" s="2021"/>
      <c r="LKY38" s="2021"/>
      <c r="LKZ38" s="2021"/>
      <c r="LLA38" s="2021"/>
      <c r="LLB38" s="2021"/>
      <c r="LLC38" s="2021"/>
      <c r="LLD38" s="2021"/>
      <c r="LLE38" s="2021"/>
      <c r="LLF38" s="2021"/>
      <c r="LLG38" s="2021"/>
      <c r="LLH38" s="2021"/>
      <c r="LLI38" s="2021"/>
      <c r="LLJ38" s="2021"/>
      <c r="LLK38" s="2021"/>
      <c r="LLL38" s="2021"/>
      <c r="LLM38" s="2021"/>
      <c r="LLN38" s="2021"/>
      <c r="LLO38" s="2021"/>
      <c r="LLP38" s="2021"/>
      <c r="LLQ38" s="2021"/>
      <c r="LLR38" s="2021"/>
      <c r="LLS38" s="2021"/>
      <c r="LLT38" s="2021"/>
      <c r="LLU38" s="2021"/>
      <c r="LLV38" s="2021"/>
      <c r="LLW38" s="2021"/>
      <c r="LLX38" s="2021"/>
      <c r="LLY38" s="2021"/>
      <c r="LLZ38" s="2021"/>
      <c r="LMA38" s="2021"/>
      <c r="LMB38" s="2021"/>
      <c r="LMC38" s="2021"/>
      <c r="LMD38" s="2021"/>
      <c r="LME38" s="2021"/>
      <c r="LMF38" s="2021"/>
      <c r="LMG38" s="2021"/>
      <c r="LMH38" s="2021"/>
      <c r="LMI38" s="2021"/>
      <c r="LMJ38" s="2021"/>
      <c r="LMK38" s="2021"/>
      <c r="LML38" s="2021"/>
      <c r="LMM38" s="2021"/>
      <c r="LMN38" s="2021"/>
      <c r="LMO38" s="2021"/>
      <c r="LMP38" s="2021"/>
      <c r="LMQ38" s="2021"/>
      <c r="LMR38" s="2021"/>
      <c r="LMS38" s="2021"/>
      <c r="LMT38" s="2021"/>
      <c r="LMU38" s="2021"/>
      <c r="LMV38" s="2021"/>
      <c r="LMW38" s="2021"/>
      <c r="LMX38" s="2021"/>
      <c r="LMY38" s="2021"/>
      <c r="LMZ38" s="2021"/>
      <c r="LNA38" s="2021"/>
      <c r="LNB38" s="2021"/>
      <c r="LNC38" s="2021"/>
      <c r="LND38" s="2021"/>
      <c r="LNE38" s="2021"/>
      <c r="LNF38" s="2021"/>
      <c r="LNG38" s="2021"/>
      <c r="LNH38" s="2021"/>
      <c r="LNI38" s="2021"/>
      <c r="LNJ38" s="2021"/>
      <c r="LNK38" s="2021"/>
      <c r="LNL38" s="2021"/>
      <c r="LNM38" s="2021"/>
      <c r="LNN38" s="2021"/>
      <c r="LNO38" s="2021"/>
      <c r="LNP38" s="2021"/>
      <c r="LNQ38" s="2021"/>
      <c r="LNR38" s="2021"/>
      <c r="LNS38" s="2021"/>
      <c r="LNT38" s="2021"/>
      <c r="LNU38" s="2021"/>
      <c r="LNV38" s="2021"/>
      <c r="LNW38" s="2021"/>
      <c r="LNX38" s="2021"/>
      <c r="LNY38" s="2021"/>
      <c r="LNZ38" s="2021"/>
      <c r="LOA38" s="2021"/>
      <c r="LOB38" s="2021"/>
      <c r="LOC38" s="2021"/>
      <c r="LOD38" s="2021"/>
      <c r="LOE38" s="2021"/>
      <c r="LOF38" s="2021"/>
      <c r="LOG38" s="2021"/>
      <c r="LOH38" s="2021"/>
      <c r="LOI38" s="2021"/>
      <c r="LOJ38" s="2021"/>
      <c r="LOK38" s="2021"/>
      <c r="LOL38" s="2021"/>
      <c r="LOM38" s="2021"/>
      <c r="LON38" s="2021"/>
      <c r="LOO38" s="2021"/>
      <c r="LOP38" s="2021"/>
      <c r="LOQ38" s="2021"/>
      <c r="LOR38" s="2021"/>
      <c r="LOS38" s="2021"/>
      <c r="LOT38" s="2021"/>
      <c r="LOU38" s="2021"/>
      <c r="LOV38" s="2021"/>
      <c r="LOW38" s="2021"/>
      <c r="LOX38" s="2021"/>
      <c r="LOY38" s="2021"/>
      <c r="LOZ38" s="2021"/>
      <c r="LPA38" s="2021"/>
      <c r="LPB38" s="2021"/>
      <c r="LPC38" s="2021"/>
      <c r="LPD38" s="2021"/>
      <c r="LPE38" s="2021"/>
      <c r="LPF38" s="2021"/>
      <c r="LPG38" s="2021"/>
      <c r="LPH38" s="2021"/>
      <c r="LPI38" s="2021"/>
      <c r="LPJ38" s="2021"/>
      <c r="LPK38" s="2021"/>
      <c r="LPL38" s="2021"/>
      <c r="LPM38" s="2021"/>
      <c r="LPN38" s="2021"/>
      <c r="LPO38" s="2021"/>
      <c r="LPP38" s="2021"/>
      <c r="LPQ38" s="2021"/>
      <c r="LPR38" s="2021"/>
      <c r="LPS38" s="2021"/>
      <c r="LPT38" s="2021"/>
      <c r="LPU38" s="2021"/>
      <c r="LPV38" s="2021"/>
      <c r="LPW38" s="2021"/>
      <c r="LPX38" s="2021"/>
      <c r="LPY38" s="2021"/>
      <c r="LPZ38" s="2021"/>
      <c r="LQA38" s="2021"/>
      <c r="LQB38" s="2021"/>
      <c r="LQC38" s="2021"/>
      <c r="LQD38" s="2021"/>
      <c r="LQE38" s="2021"/>
      <c r="LQF38" s="2021"/>
      <c r="LQG38" s="2021"/>
      <c r="LQH38" s="2021"/>
      <c r="LQI38" s="2021"/>
      <c r="LQJ38" s="2021"/>
      <c r="LQK38" s="2021"/>
      <c r="LQL38" s="2021"/>
      <c r="LQM38" s="2021"/>
      <c r="LQN38" s="2021"/>
      <c r="LQO38" s="2021"/>
      <c r="LQP38" s="2021"/>
      <c r="LQQ38" s="2021"/>
      <c r="LQR38" s="2021"/>
      <c r="LQS38" s="2021"/>
      <c r="LQT38" s="2021"/>
      <c r="LQU38" s="2021"/>
      <c r="LQV38" s="2021"/>
      <c r="LQW38" s="2021"/>
      <c r="LQX38" s="2021"/>
      <c r="LQY38" s="2021"/>
      <c r="LQZ38" s="2021"/>
      <c r="LRA38" s="2021"/>
      <c r="LRB38" s="2021"/>
      <c r="LRC38" s="2021"/>
      <c r="LRD38" s="2021"/>
      <c r="LRE38" s="2021"/>
      <c r="LRF38" s="2021"/>
      <c r="LRG38" s="2021"/>
      <c r="LRH38" s="2021"/>
      <c r="LRI38" s="2021"/>
      <c r="LRJ38" s="2021"/>
      <c r="LRK38" s="2021"/>
      <c r="LRL38" s="2021"/>
      <c r="LRM38" s="2021"/>
      <c r="LRN38" s="2021"/>
      <c r="LRO38" s="2021"/>
      <c r="LRP38" s="2021"/>
      <c r="LRQ38" s="2021"/>
      <c r="LRR38" s="2021"/>
      <c r="LRS38" s="2021"/>
      <c r="LRT38" s="2021"/>
      <c r="LRU38" s="2021"/>
      <c r="LRV38" s="2021"/>
      <c r="LRW38" s="2021"/>
      <c r="LRX38" s="2021"/>
      <c r="LRY38" s="2021"/>
      <c r="LRZ38" s="2021"/>
      <c r="LSA38" s="2021"/>
      <c r="LSB38" s="2021"/>
      <c r="LSC38" s="2021"/>
      <c r="LSD38" s="2021"/>
      <c r="LSE38" s="2021"/>
      <c r="LSF38" s="2021"/>
      <c r="LSG38" s="2021"/>
      <c r="LSH38" s="2021"/>
      <c r="LSI38" s="2021"/>
      <c r="LSJ38" s="2021"/>
      <c r="LSK38" s="2021"/>
      <c r="LSL38" s="2021"/>
      <c r="LSM38" s="2021"/>
      <c r="LSN38" s="2021"/>
      <c r="LSO38" s="2021"/>
      <c r="LSP38" s="2021"/>
      <c r="LSQ38" s="2021"/>
      <c r="LSR38" s="2021"/>
      <c r="LSS38" s="2021"/>
      <c r="LST38" s="2021"/>
      <c r="LSU38" s="2021"/>
      <c r="LSV38" s="2021"/>
      <c r="LSW38" s="2021"/>
      <c r="LSX38" s="2021"/>
      <c r="LSY38" s="2021"/>
      <c r="LSZ38" s="2021"/>
      <c r="LTA38" s="2021"/>
      <c r="LTB38" s="2021"/>
      <c r="LTC38" s="2021"/>
      <c r="LTD38" s="2021"/>
      <c r="LTE38" s="2021"/>
      <c r="LTF38" s="2021"/>
      <c r="LTG38" s="2021"/>
      <c r="LTH38" s="2021"/>
      <c r="LTI38" s="2021"/>
      <c r="LTJ38" s="2021"/>
      <c r="LTK38" s="2021"/>
      <c r="LTL38" s="2021"/>
      <c r="LTM38" s="2021"/>
      <c r="LTN38" s="2021"/>
      <c r="LTO38" s="2021"/>
      <c r="LTP38" s="2021"/>
      <c r="LTQ38" s="2021"/>
      <c r="LTR38" s="2021"/>
      <c r="LTS38" s="2021"/>
      <c r="LTT38" s="2021"/>
      <c r="LTU38" s="2021"/>
      <c r="LTV38" s="2021"/>
      <c r="LTW38" s="2021"/>
      <c r="LTX38" s="2021"/>
      <c r="LTY38" s="2021"/>
      <c r="LTZ38" s="2021"/>
      <c r="LUA38" s="2021"/>
      <c r="LUB38" s="2021"/>
      <c r="LUC38" s="2021"/>
      <c r="LUD38" s="2021"/>
      <c r="LUE38" s="2021"/>
      <c r="LUF38" s="2021"/>
      <c r="LUG38" s="2021"/>
      <c r="LUH38" s="2021"/>
      <c r="LUI38" s="2021"/>
      <c r="LUJ38" s="2021"/>
      <c r="LUK38" s="2021"/>
      <c r="LUL38" s="2021"/>
      <c r="LUM38" s="2021"/>
      <c r="LUN38" s="2021"/>
      <c r="LUO38" s="2021"/>
      <c r="LUP38" s="2021"/>
      <c r="LUQ38" s="2021"/>
      <c r="LUR38" s="2021"/>
      <c r="LUS38" s="2021"/>
      <c r="LUT38" s="2021"/>
      <c r="LUU38" s="2021"/>
      <c r="LUV38" s="2021"/>
      <c r="LUW38" s="2021"/>
      <c r="LUX38" s="2021"/>
      <c r="LUY38" s="2021"/>
      <c r="LUZ38" s="2021"/>
      <c r="LVA38" s="2021"/>
      <c r="LVB38" s="2021"/>
      <c r="LVC38" s="2021"/>
      <c r="LVD38" s="2021"/>
      <c r="LVE38" s="2021"/>
      <c r="LVF38" s="2021"/>
      <c r="LVG38" s="2021"/>
      <c r="LVH38" s="2021"/>
      <c r="LVI38" s="2021"/>
      <c r="LVJ38" s="2021"/>
      <c r="LVK38" s="2021"/>
      <c r="LVL38" s="2021"/>
      <c r="LVM38" s="2021"/>
      <c r="LVN38" s="2021"/>
      <c r="LVO38" s="2021"/>
      <c r="LVP38" s="2021"/>
      <c r="LVQ38" s="2021"/>
      <c r="LVR38" s="2021"/>
      <c r="LVS38" s="2021"/>
      <c r="LVT38" s="2021"/>
      <c r="LVU38" s="2021"/>
      <c r="LVV38" s="2021"/>
      <c r="LVW38" s="2021"/>
      <c r="LVX38" s="2021"/>
      <c r="LVY38" s="2021"/>
      <c r="LVZ38" s="2021"/>
      <c r="LWA38" s="2021"/>
      <c r="LWB38" s="2021"/>
      <c r="LWC38" s="2021"/>
      <c r="LWD38" s="2021"/>
      <c r="LWE38" s="2021"/>
      <c r="LWF38" s="2021"/>
      <c r="LWG38" s="2021"/>
      <c r="LWH38" s="2021"/>
      <c r="LWI38" s="2021"/>
      <c r="LWJ38" s="2021"/>
      <c r="LWK38" s="2021"/>
      <c r="LWL38" s="2021"/>
      <c r="LWM38" s="2021"/>
      <c r="LWN38" s="2021"/>
      <c r="LWO38" s="2021"/>
      <c r="LWP38" s="2021"/>
      <c r="LWQ38" s="2021"/>
      <c r="LWR38" s="2021"/>
      <c r="LWS38" s="2021"/>
      <c r="LWT38" s="2021"/>
      <c r="LWU38" s="2021"/>
      <c r="LWV38" s="2021"/>
      <c r="LWW38" s="2021"/>
      <c r="LWX38" s="2021"/>
      <c r="LWY38" s="2021"/>
      <c r="LWZ38" s="2021"/>
      <c r="LXA38" s="2021"/>
      <c r="LXB38" s="2021"/>
      <c r="LXC38" s="2021"/>
      <c r="LXD38" s="2021"/>
      <c r="LXE38" s="2021"/>
      <c r="LXF38" s="2021"/>
      <c r="LXG38" s="2021"/>
      <c r="LXH38" s="2021"/>
      <c r="LXI38" s="2021"/>
      <c r="LXJ38" s="2021"/>
      <c r="LXK38" s="2021"/>
      <c r="LXL38" s="2021"/>
      <c r="LXM38" s="2021"/>
      <c r="LXN38" s="2021"/>
      <c r="LXO38" s="2021"/>
      <c r="LXP38" s="2021"/>
      <c r="LXQ38" s="2021"/>
      <c r="LXR38" s="2021"/>
      <c r="LXS38" s="2021"/>
      <c r="LXT38" s="2021"/>
      <c r="LXU38" s="2021"/>
      <c r="LXV38" s="2021"/>
      <c r="LXW38" s="2021"/>
      <c r="LXX38" s="2021"/>
      <c r="LXY38" s="2021"/>
      <c r="LXZ38" s="2021"/>
      <c r="LYA38" s="2021"/>
      <c r="LYB38" s="2021"/>
      <c r="LYC38" s="2021"/>
      <c r="LYD38" s="2021"/>
      <c r="LYE38" s="2021"/>
      <c r="LYF38" s="2021"/>
      <c r="LYG38" s="2021"/>
      <c r="LYH38" s="2021"/>
      <c r="LYI38" s="2021"/>
      <c r="LYJ38" s="2021"/>
      <c r="LYK38" s="2021"/>
      <c r="LYL38" s="2021"/>
      <c r="LYM38" s="2021"/>
      <c r="LYN38" s="2021"/>
      <c r="LYO38" s="2021"/>
      <c r="LYP38" s="2021"/>
      <c r="LYQ38" s="2021"/>
      <c r="LYR38" s="2021"/>
      <c r="LYS38" s="2021"/>
      <c r="LYT38" s="2021"/>
      <c r="LYU38" s="2021"/>
      <c r="LYV38" s="2021"/>
      <c r="LYW38" s="2021"/>
      <c r="LYX38" s="2021"/>
      <c r="LYY38" s="2021"/>
      <c r="LYZ38" s="2021"/>
      <c r="LZA38" s="2021"/>
      <c r="LZB38" s="2021"/>
      <c r="LZC38" s="2021"/>
      <c r="LZD38" s="2021"/>
      <c r="LZE38" s="2021"/>
      <c r="LZF38" s="2021"/>
      <c r="LZG38" s="2021"/>
      <c r="LZH38" s="2021"/>
      <c r="LZI38" s="2021"/>
      <c r="LZJ38" s="2021"/>
      <c r="LZK38" s="2021"/>
      <c r="LZL38" s="2021"/>
      <c r="LZM38" s="2021"/>
      <c r="LZN38" s="2021"/>
      <c r="LZO38" s="2021"/>
      <c r="LZP38" s="2021"/>
      <c r="LZQ38" s="2021"/>
      <c r="LZR38" s="2021"/>
      <c r="LZS38" s="2021"/>
      <c r="LZT38" s="2021"/>
      <c r="LZU38" s="2021"/>
      <c r="LZV38" s="2021"/>
      <c r="LZW38" s="2021"/>
      <c r="LZX38" s="2021"/>
      <c r="LZY38" s="2021"/>
      <c r="LZZ38" s="2021"/>
      <c r="MAA38" s="2021"/>
      <c r="MAB38" s="2021"/>
      <c r="MAC38" s="2021"/>
      <c r="MAD38" s="2021"/>
      <c r="MAE38" s="2021"/>
      <c r="MAF38" s="2021"/>
      <c r="MAG38" s="2021"/>
      <c r="MAH38" s="2021"/>
      <c r="MAI38" s="2021"/>
      <c r="MAJ38" s="2021"/>
      <c r="MAK38" s="2021"/>
      <c r="MAL38" s="2021"/>
      <c r="MAM38" s="2021"/>
      <c r="MAN38" s="2021"/>
      <c r="MAO38" s="2021"/>
      <c r="MAP38" s="2021"/>
      <c r="MAQ38" s="2021"/>
      <c r="MAR38" s="2021"/>
      <c r="MAS38" s="2021"/>
      <c r="MAT38" s="2021"/>
      <c r="MAU38" s="2021"/>
      <c r="MAV38" s="2021"/>
      <c r="MAW38" s="2021"/>
      <c r="MAX38" s="2021"/>
      <c r="MAY38" s="2021"/>
      <c r="MAZ38" s="2021"/>
      <c r="MBA38" s="2021"/>
      <c r="MBB38" s="2021"/>
      <c r="MBC38" s="2021"/>
      <c r="MBD38" s="2021"/>
      <c r="MBE38" s="2021"/>
      <c r="MBF38" s="2021"/>
      <c r="MBG38" s="2021"/>
      <c r="MBH38" s="2021"/>
      <c r="MBI38" s="2021"/>
      <c r="MBJ38" s="2021"/>
      <c r="MBK38" s="2021"/>
      <c r="MBL38" s="2021"/>
      <c r="MBM38" s="2021"/>
      <c r="MBN38" s="2021"/>
      <c r="MBO38" s="2021"/>
      <c r="MBP38" s="2021"/>
      <c r="MBQ38" s="2021"/>
      <c r="MBR38" s="2021"/>
      <c r="MBS38" s="2021"/>
      <c r="MBT38" s="2021"/>
      <c r="MBU38" s="2021"/>
      <c r="MBV38" s="2021"/>
      <c r="MBW38" s="2021"/>
      <c r="MBX38" s="2021"/>
      <c r="MBY38" s="2021"/>
      <c r="MBZ38" s="2021"/>
      <c r="MCA38" s="2021"/>
      <c r="MCB38" s="2021"/>
      <c r="MCC38" s="2021"/>
      <c r="MCD38" s="2021"/>
      <c r="MCE38" s="2021"/>
      <c r="MCF38" s="2021"/>
      <c r="MCG38" s="2021"/>
      <c r="MCH38" s="2021"/>
      <c r="MCI38" s="2021"/>
      <c r="MCJ38" s="2021"/>
      <c r="MCK38" s="2021"/>
      <c r="MCL38" s="2021"/>
      <c r="MCM38" s="2021"/>
      <c r="MCN38" s="2021"/>
      <c r="MCO38" s="2021"/>
      <c r="MCP38" s="2021"/>
      <c r="MCQ38" s="2021"/>
      <c r="MCR38" s="2021"/>
      <c r="MCS38" s="2021"/>
      <c r="MCT38" s="2021"/>
      <c r="MCU38" s="2021"/>
      <c r="MCV38" s="2021"/>
      <c r="MCW38" s="2021"/>
      <c r="MCX38" s="2021"/>
      <c r="MCY38" s="2021"/>
      <c r="MCZ38" s="2021"/>
      <c r="MDA38" s="2021"/>
      <c r="MDB38" s="2021"/>
      <c r="MDC38" s="2021"/>
      <c r="MDD38" s="2021"/>
      <c r="MDE38" s="2021"/>
      <c r="MDF38" s="2021"/>
      <c r="MDG38" s="2021"/>
      <c r="MDH38" s="2021"/>
      <c r="MDI38" s="2021"/>
      <c r="MDJ38" s="2021"/>
      <c r="MDK38" s="2021"/>
      <c r="MDL38" s="2021"/>
      <c r="MDM38" s="2021"/>
      <c r="MDN38" s="2021"/>
      <c r="MDO38" s="2021"/>
      <c r="MDP38" s="2021"/>
      <c r="MDQ38" s="2021"/>
      <c r="MDR38" s="2021"/>
      <c r="MDS38" s="2021"/>
      <c r="MDT38" s="2021"/>
      <c r="MDU38" s="2021"/>
      <c r="MDV38" s="2021"/>
      <c r="MDW38" s="2021"/>
      <c r="MDX38" s="2021"/>
      <c r="MDY38" s="2021"/>
      <c r="MDZ38" s="2021"/>
      <c r="MEA38" s="2021"/>
      <c r="MEB38" s="2021"/>
      <c r="MEC38" s="2021"/>
      <c r="MED38" s="2021"/>
      <c r="MEE38" s="2021"/>
      <c r="MEF38" s="2021"/>
      <c r="MEG38" s="2021"/>
      <c r="MEH38" s="2021"/>
      <c r="MEI38" s="2021"/>
      <c r="MEJ38" s="2021"/>
      <c r="MEK38" s="2021"/>
      <c r="MEL38" s="2021"/>
      <c r="MEM38" s="2021"/>
      <c r="MEN38" s="2021"/>
      <c r="MEO38" s="2021"/>
      <c r="MEP38" s="2021"/>
      <c r="MEQ38" s="2021"/>
      <c r="MER38" s="2021"/>
      <c r="MES38" s="2021"/>
      <c r="MET38" s="2021"/>
      <c r="MEU38" s="2021"/>
      <c r="MEV38" s="2021"/>
      <c r="MEW38" s="2021"/>
      <c r="MEX38" s="2021"/>
      <c r="MEY38" s="2021"/>
      <c r="MEZ38" s="2021"/>
      <c r="MFA38" s="2021"/>
      <c r="MFB38" s="2021"/>
      <c r="MFC38" s="2021"/>
      <c r="MFD38" s="2021"/>
      <c r="MFE38" s="2021"/>
      <c r="MFF38" s="2021"/>
      <c r="MFG38" s="2021"/>
      <c r="MFH38" s="2021"/>
      <c r="MFI38" s="2021"/>
      <c r="MFJ38" s="2021"/>
      <c r="MFK38" s="2021"/>
      <c r="MFL38" s="2021"/>
      <c r="MFM38" s="2021"/>
      <c r="MFN38" s="2021"/>
      <c r="MFO38" s="2021"/>
      <c r="MFP38" s="2021"/>
      <c r="MFQ38" s="2021"/>
      <c r="MFR38" s="2021"/>
      <c r="MFS38" s="2021"/>
      <c r="MFT38" s="2021"/>
      <c r="MFU38" s="2021"/>
      <c r="MFV38" s="2021"/>
      <c r="MFW38" s="2021"/>
      <c r="MFX38" s="2021"/>
      <c r="MFY38" s="2021"/>
      <c r="MFZ38" s="2021"/>
      <c r="MGA38" s="2021"/>
      <c r="MGB38" s="2021"/>
      <c r="MGC38" s="2021"/>
      <c r="MGD38" s="2021"/>
      <c r="MGE38" s="2021"/>
      <c r="MGF38" s="2021"/>
      <c r="MGG38" s="2021"/>
      <c r="MGH38" s="2021"/>
      <c r="MGI38" s="2021"/>
      <c r="MGJ38" s="2021"/>
      <c r="MGK38" s="2021"/>
      <c r="MGL38" s="2021"/>
      <c r="MGM38" s="2021"/>
      <c r="MGN38" s="2021"/>
      <c r="MGO38" s="2021"/>
      <c r="MGP38" s="2021"/>
      <c r="MGQ38" s="2021"/>
      <c r="MGR38" s="2021"/>
      <c r="MGS38" s="2021"/>
      <c r="MGT38" s="2021"/>
      <c r="MGU38" s="2021"/>
      <c r="MGV38" s="2021"/>
      <c r="MGW38" s="2021"/>
      <c r="MGX38" s="2021"/>
      <c r="MGY38" s="2021"/>
      <c r="MGZ38" s="2021"/>
      <c r="MHA38" s="2021"/>
      <c r="MHB38" s="2021"/>
      <c r="MHC38" s="2021"/>
      <c r="MHD38" s="2021"/>
      <c r="MHE38" s="2021"/>
      <c r="MHF38" s="2021"/>
      <c r="MHG38" s="2021"/>
      <c r="MHH38" s="2021"/>
      <c r="MHI38" s="2021"/>
      <c r="MHJ38" s="2021"/>
      <c r="MHK38" s="2021"/>
      <c r="MHL38" s="2021"/>
      <c r="MHM38" s="2021"/>
      <c r="MHN38" s="2021"/>
      <c r="MHO38" s="2021"/>
      <c r="MHP38" s="2021"/>
      <c r="MHQ38" s="2021"/>
      <c r="MHR38" s="2021"/>
      <c r="MHS38" s="2021"/>
      <c r="MHT38" s="2021"/>
      <c r="MHU38" s="2021"/>
      <c r="MHV38" s="2021"/>
      <c r="MHW38" s="2021"/>
      <c r="MHX38" s="2021"/>
      <c r="MHY38" s="2021"/>
      <c r="MHZ38" s="2021"/>
      <c r="MIA38" s="2021"/>
      <c r="MIB38" s="2021"/>
      <c r="MIC38" s="2021"/>
      <c r="MID38" s="2021"/>
      <c r="MIE38" s="2021"/>
      <c r="MIF38" s="2021"/>
      <c r="MIG38" s="2021"/>
      <c r="MIH38" s="2021"/>
      <c r="MII38" s="2021"/>
      <c r="MIJ38" s="2021"/>
      <c r="MIK38" s="2021"/>
      <c r="MIL38" s="2021"/>
      <c r="MIM38" s="2021"/>
      <c r="MIN38" s="2021"/>
      <c r="MIO38" s="2021"/>
      <c r="MIP38" s="2021"/>
      <c r="MIQ38" s="2021"/>
      <c r="MIR38" s="2021"/>
      <c r="MIS38" s="2021"/>
      <c r="MIT38" s="2021"/>
      <c r="MIU38" s="2021"/>
      <c r="MIV38" s="2021"/>
      <c r="MIW38" s="2021"/>
      <c r="MIX38" s="2021"/>
      <c r="MIY38" s="2021"/>
      <c r="MIZ38" s="2021"/>
      <c r="MJA38" s="2021"/>
      <c r="MJB38" s="2021"/>
      <c r="MJC38" s="2021"/>
      <c r="MJD38" s="2021"/>
      <c r="MJE38" s="2021"/>
      <c r="MJF38" s="2021"/>
      <c r="MJG38" s="2021"/>
      <c r="MJH38" s="2021"/>
      <c r="MJI38" s="2021"/>
      <c r="MJJ38" s="2021"/>
      <c r="MJK38" s="2021"/>
      <c r="MJL38" s="2021"/>
      <c r="MJM38" s="2021"/>
      <c r="MJN38" s="2021"/>
      <c r="MJO38" s="2021"/>
      <c r="MJP38" s="2021"/>
      <c r="MJQ38" s="2021"/>
      <c r="MJR38" s="2021"/>
      <c r="MJS38" s="2021"/>
      <c r="MJT38" s="2021"/>
      <c r="MJU38" s="2021"/>
      <c r="MJV38" s="2021"/>
      <c r="MJW38" s="2021"/>
      <c r="MJX38" s="2021"/>
      <c r="MJY38" s="2021"/>
      <c r="MJZ38" s="2021"/>
      <c r="MKA38" s="2021"/>
      <c r="MKB38" s="2021"/>
      <c r="MKC38" s="2021"/>
      <c r="MKD38" s="2021"/>
      <c r="MKE38" s="2021"/>
      <c r="MKF38" s="2021"/>
      <c r="MKG38" s="2021"/>
      <c r="MKH38" s="2021"/>
      <c r="MKI38" s="2021"/>
      <c r="MKJ38" s="2021"/>
      <c r="MKK38" s="2021"/>
      <c r="MKL38" s="2021"/>
      <c r="MKM38" s="2021"/>
      <c r="MKN38" s="2021"/>
      <c r="MKO38" s="2021"/>
      <c r="MKP38" s="2021"/>
      <c r="MKQ38" s="2021"/>
      <c r="MKR38" s="2021"/>
      <c r="MKS38" s="2021"/>
      <c r="MKT38" s="2021"/>
      <c r="MKU38" s="2021"/>
      <c r="MKV38" s="2021"/>
      <c r="MKW38" s="2021"/>
      <c r="MKX38" s="2021"/>
      <c r="MKY38" s="2021"/>
      <c r="MKZ38" s="2021"/>
      <c r="MLA38" s="2021"/>
      <c r="MLB38" s="2021"/>
      <c r="MLC38" s="2021"/>
      <c r="MLD38" s="2021"/>
      <c r="MLE38" s="2021"/>
      <c r="MLF38" s="2021"/>
      <c r="MLG38" s="2021"/>
      <c r="MLH38" s="2021"/>
      <c r="MLI38" s="2021"/>
      <c r="MLJ38" s="2021"/>
      <c r="MLK38" s="2021"/>
      <c r="MLL38" s="2021"/>
      <c r="MLM38" s="2021"/>
      <c r="MLN38" s="2021"/>
      <c r="MLO38" s="2021"/>
      <c r="MLP38" s="2021"/>
      <c r="MLQ38" s="2021"/>
      <c r="MLR38" s="2021"/>
      <c r="MLS38" s="2021"/>
      <c r="MLT38" s="2021"/>
      <c r="MLU38" s="2021"/>
      <c r="MLV38" s="2021"/>
      <c r="MLW38" s="2021"/>
      <c r="MLX38" s="2021"/>
      <c r="MLY38" s="2021"/>
      <c r="MLZ38" s="2021"/>
      <c r="MMA38" s="2021"/>
      <c r="MMB38" s="2021"/>
      <c r="MMC38" s="2021"/>
      <c r="MMD38" s="2021"/>
      <c r="MME38" s="2021"/>
      <c r="MMF38" s="2021"/>
      <c r="MMG38" s="2021"/>
      <c r="MMH38" s="2021"/>
      <c r="MMI38" s="2021"/>
      <c r="MMJ38" s="2021"/>
      <c r="MMK38" s="2021"/>
      <c r="MML38" s="2021"/>
      <c r="MMM38" s="2021"/>
      <c r="MMN38" s="2021"/>
      <c r="MMO38" s="2021"/>
      <c r="MMP38" s="2021"/>
      <c r="MMQ38" s="2021"/>
      <c r="MMR38" s="2021"/>
      <c r="MMS38" s="2021"/>
      <c r="MMT38" s="2021"/>
      <c r="MMU38" s="2021"/>
      <c r="MMV38" s="2021"/>
      <c r="MMW38" s="2021"/>
      <c r="MMX38" s="2021"/>
      <c r="MMY38" s="2021"/>
      <c r="MMZ38" s="2021"/>
      <c r="MNA38" s="2021"/>
      <c r="MNB38" s="2021"/>
      <c r="MNC38" s="2021"/>
      <c r="MND38" s="2021"/>
      <c r="MNE38" s="2021"/>
      <c r="MNF38" s="2021"/>
      <c r="MNG38" s="2021"/>
      <c r="MNH38" s="2021"/>
      <c r="MNI38" s="2021"/>
      <c r="MNJ38" s="2021"/>
      <c r="MNK38" s="2021"/>
      <c r="MNL38" s="2021"/>
      <c r="MNM38" s="2021"/>
      <c r="MNN38" s="2021"/>
      <c r="MNO38" s="2021"/>
      <c r="MNP38" s="2021"/>
      <c r="MNQ38" s="2021"/>
      <c r="MNR38" s="2021"/>
      <c r="MNS38" s="2021"/>
      <c r="MNT38" s="2021"/>
      <c r="MNU38" s="2021"/>
      <c r="MNV38" s="2021"/>
      <c r="MNW38" s="2021"/>
      <c r="MNX38" s="2021"/>
      <c r="MNY38" s="2021"/>
      <c r="MNZ38" s="2021"/>
      <c r="MOA38" s="2021"/>
      <c r="MOB38" s="2021"/>
      <c r="MOC38" s="2021"/>
      <c r="MOD38" s="2021"/>
      <c r="MOE38" s="2021"/>
      <c r="MOF38" s="2021"/>
      <c r="MOG38" s="2021"/>
      <c r="MOH38" s="2021"/>
      <c r="MOI38" s="2021"/>
      <c r="MOJ38" s="2021"/>
      <c r="MOK38" s="2021"/>
      <c r="MOL38" s="2021"/>
      <c r="MOM38" s="2021"/>
      <c r="MON38" s="2021"/>
      <c r="MOO38" s="2021"/>
      <c r="MOP38" s="2021"/>
      <c r="MOQ38" s="2021"/>
      <c r="MOR38" s="2021"/>
      <c r="MOS38" s="2021"/>
      <c r="MOT38" s="2021"/>
      <c r="MOU38" s="2021"/>
      <c r="MOV38" s="2021"/>
      <c r="MOW38" s="2021"/>
      <c r="MOX38" s="2021"/>
      <c r="MOY38" s="2021"/>
      <c r="MOZ38" s="2021"/>
      <c r="MPA38" s="2021"/>
      <c r="MPB38" s="2021"/>
      <c r="MPC38" s="2021"/>
      <c r="MPD38" s="2021"/>
      <c r="MPE38" s="2021"/>
      <c r="MPF38" s="2021"/>
      <c r="MPG38" s="2021"/>
      <c r="MPH38" s="2021"/>
      <c r="MPI38" s="2021"/>
      <c r="MPJ38" s="2021"/>
      <c r="MPK38" s="2021"/>
      <c r="MPL38" s="2021"/>
      <c r="MPM38" s="2021"/>
      <c r="MPN38" s="2021"/>
      <c r="MPO38" s="2021"/>
      <c r="MPP38" s="2021"/>
      <c r="MPQ38" s="2021"/>
      <c r="MPR38" s="2021"/>
      <c r="MPS38" s="2021"/>
      <c r="MPT38" s="2021"/>
      <c r="MPU38" s="2021"/>
      <c r="MPV38" s="2021"/>
      <c r="MPW38" s="2021"/>
      <c r="MPX38" s="2021"/>
      <c r="MPY38" s="2021"/>
      <c r="MPZ38" s="2021"/>
      <c r="MQA38" s="2021"/>
      <c r="MQB38" s="2021"/>
      <c r="MQC38" s="2021"/>
      <c r="MQD38" s="2021"/>
      <c r="MQE38" s="2021"/>
      <c r="MQF38" s="2021"/>
      <c r="MQG38" s="2021"/>
      <c r="MQH38" s="2021"/>
      <c r="MQI38" s="2021"/>
      <c r="MQJ38" s="2021"/>
      <c r="MQK38" s="2021"/>
      <c r="MQL38" s="2021"/>
      <c r="MQM38" s="2021"/>
      <c r="MQN38" s="2021"/>
      <c r="MQO38" s="2021"/>
      <c r="MQP38" s="2021"/>
      <c r="MQQ38" s="2021"/>
      <c r="MQR38" s="2021"/>
      <c r="MQS38" s="2021"/>
      <c r="MQT38" s="2021"/>
      <c r="MQU38" s="2021"/>
      <c r="MQV38" s="2021"/>
      <c r="MQW38" s="2021"/>
      <c r="MQX38" s="2021"/>
      <c r="MQY38" s="2021"/>
      <c r="MQZ38" s="2021"/>
      <c r="MRA38" s="2021"/>
      <c r="MRB38" s="2021"/>
      <c r="MRC38" s="2021"/>
      <c r="MRD38" s="2021"/>
      <c r="MRE38" s="2021"/>
      <c r="MRF38" s="2021"/>
      <c r="MRG38" s="2021"/>
      <c r="MRH38" s="2021"/>
      <c r="MRI38" s="2021"/>
      <c r="MRJ38" s="2021"/>
      <c r="MRK38" s="2021"/>
      <c r="MRL38" s="2021"/>
      <c r="MRM38" s="2021"/>
      <c r="MRN38" s="2021"/>
      <c r="MRO38" s="2021"/>
      <c r="MRP38" s="2021"/>
      <c r="MRQ38" s="2021"/>
      <c r="MRR38" s="2021"/>
      <c r="MRS38" s="2021"/>
      <c r="MRT38" s="2021"/>
      <c r="MRU38" s="2021"/>
      <c r="MRV38" s="2021"/>
      <c r="MRW38" s="2021"/>
      <c r="MRX38" s="2021"/>
      <c r="MRY38" s="2021"/>
      <c r="MRZ38" s="2021"/>
      <c r="MSA38" s="2021"/>
      <c r="MSB38" s="2021"/>
      <c r="MSC38" s="2021"/>
      <c r="MSD38" s="2021"/>
      <c r="MSE38" s="2021"/>
      <c r="MSF38" s="2021"/>
      <c r="MSG38" s="2021"/>
      <c r="MSH38" s="2021"/>
      <c r="MSI38" s="2021"/>
      <c r="MSJ38" s="2021"/>
      <c r="MSK38" s="2021"/>
      <c r="MSL38" s="2021"/>
      <c r="MSM38" s="2021"/>
      <c r="MSN38" s="2021"/>
      <c r="MSO38" s="2021"/>
      <c r="MSP38" s="2021"/>
      <c r="MSQ38" s="2021"/>
      <c r="MSR38" s="2021"/>
      <c r="MSS38" s="2021"/>
      <c r="MST38" s="2021"/>
      <c r="MSU38" s="2021"/>
      <c r="MSV38" s="2021"/>
      <c r="MSW38" s="2021"/>
      <c r="MSX38" s="2021"/>
      <c r="MSY38" s="2021"/>
      <c r="MSZ38" s="2021"/>
      <c r="MTA38" s="2021"/>
      <c r="MTB38" s="2021"/>
      <c r="MTC38" s="2021"/>
      <c r="MTD38" s="2021"/>
      <c r="MTE38" s="2021"/>
      <c r="MTF38" s="2021"/>
      <c r="MTG38" s="2021"/>
      <c r="MTH38" s="2021"/>
      <c r="MTI38" s="2021"/>
      <c r="MTJ38" s="2021"/>
      <c r="MTK38" s="2021"/>
      <c r="MTL38" s="2021"/>
      <c r="MTM38" s="2021"/>
      <c r="MTN38" s="2021"/>
      <c r="MTO38" s="2021"/>
      <c r="MTP38" s="2021"/>
      <c r="MTQ38" s="2021"/>
      <c r="MTR38" s="2021"/>
      <c r="MTS38" s="2021"/>
      <c r="MTT38" s="2021"/>
      <c r="MTU38" s="2021"/>
      <c r="MTV38" s="2021"/>
      <c r="MTW38" s="2021"/>
      <c r="MTX38" s="2021"/>
      <c r="MTY38" s="2021"/>
      <c r="MTZ38" s="2021"/>
      <c r="MUA38" s="2021"/>
      <c r="MUB38" s="2021"/>
      <c r="MUC38" s="2021"/>
      <c r="MUD38" s="2021"/>
      <c r="MUE38" s="2021"/>
      <c r="MUF38" s="2021"/>
      <c r="MUG38" s="2021"/>
      <c r="MUH38" s="2021"/>
      <c r="MUI38" s="2021"/>
      <c r="MUJ38" s="2021"/>
      <c r="MUK38" s="2021"/>
      <c r="MUL38" s="2021"/>
      <c r="MUM38" s="2021"/>
      <c r="MUN38" s="2021"/>
      <c r="MUO38" s="2021"/>
      <c r="MUP38" s="2021"/>
      <c r="MUQ38" s="2021"/>
      <c r="MUR38" s="2021"/>
      <c r="MUS38" s="2021"/>
      <c r="MUT38" s="2021"/>
      <c r="MUU38" s="2021"/>
      <c r="MUV38" s="2021"/>
      <c r="MUW38" s="2021"/>
      <c r="MUX38" s="2021"/>
      <c r="MUY38" s="2021"/>
      <c r="MUZ38" s="2021"/>
      <c r="MVA38" s="2021"/>
      <c r="MVB38" s="2021"/>
      <c r="MVC38" s="2021"/>
      <c r="MVD38" s="2021"/>
      <c r="MVE38" s="2021"/>
      <c r="MVF38" s="2021"/>
      <c r="MVG38" s="2021"/>
      <c r="MVH38" s="2021"/>
      <c r="MVI38" s="2021"/>
      <c r="MVJ38" s="2021"/>
      <c r="MVK38" s="2021"/>
      <c r="MVL38" s="2021"/>
      <c r="MVM38" s="2021"/>
      <c r="MVN38" s="2021"/>
      <c r="MVO38" s="2021"/>
      <c r="MVP38" s="2021"/>
      <c r="MVQ38" s="2021"/>
      <c r="MVR38" s="2021"/>
      <c r="MVS38" s="2021"/>
      <c r="MVT38" s="2021"/>
      <c r="MVU38" s="2021"/>
      <c r="MVV38" s="2021"/>
      <c r="MVW38" s="2021"/>
      <c r="MVX38" s="2021"/>
      <c r="MVY38" s="2021"/>
      <c r="MVZ38" s="2021"/>
      <c r="MWA38" s="2021"/>
      <c r="MWB38" s="2021"/>
      <c r="MWC38" s="2021"/>
      <c r="MWD38" s="2021"/>
      <c r="MWE38" s="2021"/>
      <c r="MWF38" s="2021"/>
      <c r="MWG38" s="2021"/>
      <c r="MWH38" s="2021"/>
      <c r="MWI38" s="2021"/>
      <c r="MWJ38" s="2021"/>
      <c r="MWK38" s="2021"/>
      <c r="MWL38" s="2021"/>
      <c r="MWM38" s="2021"/>
      <c r="MWN38" s="2021"/>
      <c r="MWO38" s="2021"/>
      <c r="MWP38" s="2021"/>
      <c r="MWQ38" s="2021"/>
      <c r="MWR38" s="2021"/>
      <c r="MWS38" s="2021"/>
      <c r="MWT38" s="2021"/>
      <c r="MWU38" s="2021"/>
      <c r="MWV38" s="2021"/>
      <c r="MWW38" s="2021"/>
      <c r="MWX38" s="2021"/>
      <c r="MWY38" s="2021"/>
      <c r="MWZ38" s="2021"/>
      <c r="MXA38" s="2021"/>
      <c r="MXB38" s="2021"/>
      <c r="MXC38" s="2021"/>
      <c r="MXD38" s="2021"/>
      <c r="MXE38" s="2021"/>
      <c r="MXF38" s="2021"/>
      <c r="MXG38" s="2021"/>
      <c r="MXH38" s="2021"/>
      <c r="MXI38" s="2021"/>
      <c r="MXJ38" s="2021"/>
      <c r="MXK38" s="2021"/>
      <c r="MXL38" s="2021"/>
      <c r="MXM38" s="2021"/>
      <c r="MXN38" s="2021"/>
      <c r="MXO38" s="2021"/>
      <c r="MXP38" s="2021"/>
      <c r="MXQ38" s="2021"/>
      <c r="MXR38" s="2021"/>
      <c r="MXS38" s="2021"/>
      <c r="MXT38" s="2021"/>
      <c r="MXU38" s="2021"/>
      <c r="MXV38" s="2021"/>
      <c r="MXW38" s="2021"/>
      <c r="MXX38" s="2021"/>
      <c r="MXY38" s="2021"/>
      <c r="MXZ38" s="2021"/>
      <c r="MYA38" s="2021"/>
      <c r="MYB38" s="2021"/>
      <c r="MYC38" s="2021"/>
      <c r="MYD38" s="2021"/>
      <c r="MYE38" s="2021"/>
      <c r="MYF38" s="2021"/>
      <c r="MYG38" s="2021"/>
      <c r="MYH38" s="2021"/>
      <c r="MYI38" s="2021"/>
      <c r="MYJ38" s="2021"/>
      <c r="MYK38" s="2021"/>
      <c r="MYL38" s="2021"/>
      <c r="MYM38" s="2021"/>
      <c r="MYN38" s="2021"/>
      <c r="MYO38" s="2021"/>
      <c r="MYP38" s="2021"/>
      <c r="MYQ38" s="2021"/>
      <c r="MYR38" s="2021"/>
      <c r="MYS38" s="2021"/>
      <c r="MYT38" s="2021"/>
      <c r="MYU38" s="2021"/>
      <c r="MYV38" s="2021"/>
      <c r="MYW38" s="2021"/>
      <c r="MYX38" s="2021"/>
      <c r="MYY38" s="2021"/>
      <c r="MYZ38" s="2021"/>
      <c r="MZA38" s="2021"/>
      <c r="MZB38" s="2021"/>
      <c r="MZC38" s="2021"/>
      <c r="MZD38" s="2021"/>
      <c r="MZE38" s="2021"/>
      <c r="MZF38" s="2021"/>
      <c r="MZG38" s="2021"/>
      <c r="MZH38" s="2021"/>
      <c r="MZI38" s="2021"/>
      <c r="MZJ38" s="2021"/>
      <c r="MZK38" s="2021"/>
      <c r="MZL38" s="2021"/>
      <c r="MZM38" s="2021"/>
      <c r="MZN38" s="2021"/>
      <c r="MZO38" s="2021"/>
      <c r="MZP38" s="2021"/>
      <c r="MZQ38" s="2021"/>
      <c r="MZR38" s="2021"/>
      <c r="MZS38" s="2021"/>
      <c r="MZT38" s="2021"/>
      <c r="MZU38" s="2021"/>
      <c r="MZV38" s="2021"/>
      <c r="MZW38" s="2021"/>
      <c r="MZX38" s="2021"/>
      <c r="MZY38" s="2021"/>
      <c r="MZZ38" s="2021"/>
      <c r="NAA38" s="2021"/>
      <c r="NAB38" s="2021"/>
      <c r="NAC38" s="2021"/>
      <c r="NAD38" s="2021"/>
      <c r="NAE38" s="2021"/>
      <c r="NAF38" s="2021"/>
      <c r="NAG38" s="2021"/>
      <c r="NAH38" s="2021"/>
      <c r="NAI38" s="2021"/>
      <c r="NAJ38" s="2021"/>
      <c r="NAK38" s="2021"/>
      <c r="NAL38" s="2021"/>
      <c r="NAM38" s="2021"/>
      <c r="NAN38" s="2021"/>
      <c r="NAO38" s="2021"/>
      <c r="NAP38" s="2021"/>
      <c r="NAQ38" s="2021"/>
      <c r="NAR38" s="2021"/>
      <c r="NAS38" s="2021"/>
      <c r="NAT38" s="2021"/>
      <c r="NAU38" s="2021"/>
      <c r="NAV38" s="2021"/>
      <c r="NAW38" s="2021"/>
      <c r="NAX38" s="2021"/>
      <c r="NAY38" s="2021"/>
      <c r="NAZ38" s="2021"/>
      <c r="NBA38" s="2021"/>
      <c r="NBB38" s="2021"/>
      <c r="NBC38" s="2021"/>
      <c r="NBD38" s="2021"/>
      <c r="NBE38" s="2021"/>
      <c r="NBF38" s="2021"/>
      <c r="NBG38" s="2021"/>
      <c r="NBH38" s="2021"/>
      <c r="NBI38" s="2021"/>
      <c r="NBJ38" s="2021"/>
      <c r="NBK38" s="2021"/>
      <c r="NBL38" s="2021"/>
      <c r="NBM38" s="2021"/>
      <c r="NBN38" s="2021"/>
      <c r="NBO38" s="2021"/>
      <c r="NBP38" s="2021"/>
      <c r="NBQ38" s="2021"/>
      <c r="NBR38" s="2021"/>
      <c r="NBS38" s="2021"/>
      <c r="NBT38" s="2021"/>
      <c r="NBU38" s="2021"/>
      <c r="NBV38" s="2021"/>
      <c r="NBW38" s="2021"/>
      <c r="NBX38" s="2021"/>
      <c r="NBY38" s="2021"/>
      <c r="NBZ38" s="2021"/>
      <c r="NCA38" s="2021"/>
      <c r="NCB38" s="2021"/>
      <c r="NCC38" s="2021"/>
      <c r="NCD38" s="2021"/>
      <c r="NCE38" s="2021"/>
      <c r="NCF38" s="2021"/>
      <c r="NCG38" s="2021"/>
      <c r="NCH38" s="2021"/>
      <c r="NCI38" s="2021"/>
      <c r="NCJ38" s="2021"/>
      <c r="NCK38" s="2021"/>
      <c r="NCL38" s="2021"/>
      <c r="NCM38" s="2021"/>
      <c r="NCN38" s="2021"/>
      <c r="NCO38" s="2021"/>
      <c r="NCP38" s="2021"/>
      <c r="NCQ38" s="2021"/>
      <c r="NCR38" s="2021"/>
      <c r="NCS38" s="2021"/>
      <c r="NCT38" s="2021"/>
      <c r="NCU38" s="2021"/>
      <c r="NCV38" s="2021"/>
      <c r="NCW38" s="2021"/>
      <c r="NCX38" s="2021"/>
      <c r="NCY38" s="2021"/>
      <c r="NCZ38" s="2021"/>
      <c r="NDA38" s="2021"/>
      <c r="NDB38" s="2021"/>
      <c r="NDC38" s="2021"/>
      <c r="NDD38" s="2021"/>
      <c r="NDE38" s="2021"/>
      <c r="NDF38" s="2021"/>
      <c r="NDG38" s="2021"/>
      <c r="NDH38" s="2021"/>
      <c r="NDI38" s="2021"/>
      <c r="NDJ38" s="2021"/>
      <c r="NDK38" s="2021"/>
      <c r="NDL38" s="2021"/>
      <c r="NDM38" s="2021"/>
      <c r="NDN38" s="2021"/>
      <c r="NDO38" s="2021"/>
      <c r="NDP38" s="2021"/>
      <c r="NDQ38" s="2021"/>
      <c r="NDR38" s="2021"/>
      <c r="NDS38" s="2021"/>
      <c r="NDT38" s="2021"/>
      <c r="NDU38" s="2021"/>
      <c r="NDV38" s="2021"/>
      <c r="NDW38" s="2021"/>
      <c r="NDX38" s="2021"/>
      <c r="NDY38" s="2021"/>
      <c r="NDZ38" s="2021"/>
      <c r="NEA38" s="2021"/>
      <c r="NEB38" s="2021"/>
      <c r="NEC38" s="2021"/>
      <c r="NED38" s="2021"/>
      <c r="NEE38" s="2021"/>
      <c r="NEF38" s="2021"/>
      <c r="NEG38" s="2021"/>
      <c r="NEH38" s="2021"/>
      <c r="NEI38" s="2021"/>
      <c r="NEJ38" s="2021"/>
      <c r="NEK38" s="2021"/>
      <c r="NEL38" s="2021"/>
      <c r="NEM38" s="2021"/>
      <c r="NEN38" s="2021"/>
      <c r="NEO38" s="2021"/>
      <c r="NEP38" s="2021"/>
      <c r="NEQ38" s="2021"/>
      <c r="NER38" s="2021"/>
      <c r="NES38" s="2021"/>
      <c r="NET38" s="2021"/>
      <c r="NEU38" s="2021"/>
      <c r="NEV38" s="2021"/>
      <c r="NEW38" s="2021"/>
      <c r="NEX38" s="2021"/>
      <c r="NEY38" s="2021"/>
      <c r="NEZ38" s="2021"/>
      <c r="NFA38" s="2021"/>
      <c r="NFB38" s="2021"/>
      <c r="NFC38" s="2021"/>
      <c r="NFD38" s="2021"/>
      <c r="NFE38" s="2021"/>
      <c r="NFF38" s="2021"/>
      <c r="NFG38" s="2021"/>
      <c r="NFH38" s="2021"/>
      <c r="NFI38" s="2021"/>
      <c r="NFJ38" s="2021"/>
      <c r="NFK38" s="2021"/>
      <c r="NFL38" s="2021"/>
      <c r="NFM38" s="2021"/>
      <c r="NFN38" s="2021"/>
      <c r="NFO38" s="2021"/>
      <c r="NFP38" s="2021"/>
      <c r="NFQ38" s="2021"/>
      <c r="NFR38" s="2021"/>
      <c r="NFS38" s="2021"/>
      <c r="NFT38" s="2021"/>
      <c r="NFU38" s="2021"/>
      <c r="NFV38" s="2021"/>
      <c r="NFW38" s="2021"/>
      <c r="NFX38" s="2021"/>
      <c r="NFY38" s="2021"/>
      <c r="NFZ38" s="2021"/>
      <c r="NGA38" s="2021"/>
      <c r="NGB38" s="2021"/>
      <c r="NGC38" s="2021"/>
      <c r="NGD38" s="2021"/>
      <c r="NGE38" s="2021"/>
      <c r="NGF38" s="2021"/>
      <c r="NGG38" s="2021"/>
      <c r="NGH38" s="2021"/>
      <c r="NGI38" s="2021"/>
      <c r="NGJ38" s="2021"/>
      <c r="NGK38" s="2021"/>
      <c r="NGL38" s="2021"/>
      <c r="NGM38" s="2021"/>
      <c r="NGN38" s="2021"/>
      <c r="NGO38" s="2021"/>
      <c r="NGP38" s="2021"/>
      <c r="NGQ38" s="2021"/>
      <c r="NGR38" s="2021"/>
      <c r="NGS38" s="2021"/>
      <c r="NGT38" s="2021"/>
      <c r="NGU38" s="2021"/>
      <c r="NGV38" s="2021"/>
      <c r="NGW38" s="2021"/>
      <c r="NGX38" s="2021"/>
      <c r="NGY38" s="2021"/>
      <c r="NGZ38" s="2021"/>
      <c r="NHA38" s="2021"/>
      <c r="NHB38" s="2021"/>
      <c r="NHC38" s="2021"/>
      <c r="NHD38" s="2021"/>
      <c r="NHE38" s="2021"/>
      <c r="NHF38" s="2021"/>
      <c r="NHG38" s="2021"/>
      <c r="NHH38" s="2021"/>
      <c r="NHI38" s="2021"/>
      <c r="NHJ38" s="2021"/>
      <c r="NHK38" s="2021"/>
      <c r="NHL38" s="2021"/>
      <c r="NHM38" s="2021"/>
      <c r="NHN38" s="2021"/>
      <c r="NHO38" s="2021"/>
      <c r="NHP38" s="2021"/>
      <c r="NHQ38" s="2021"/>
      <c r="NHR38" s="2021"/>
      <c r="NHS38" s="2021"/>
      <c r="NHT38" s="2021"/>
      <c r="NHU38" s="2021"/>
      <c r="NHV38" s="2021"/>
      <c r="NHW38" s="2021"/>
      <c r="NHX38" s="2021"/>
      <c r="NHY38" s="2021"/>
      <c r="NHZ38" s="2021"/>
      <c r="NIA38" s="2021"/>
      <c r="NIB38" s="2021"/>
      <c r="NIC38" s="2021"/>
      <c r="NID38" s="2021"/>
      <c r="NIE38" s="2021"/>
      <c r="NIF38" s="2021"/>
      <c r="NIG38" s="2021"/>
      <c r="NIH38" s="2021"/>
      <c r="NII38" s="2021"/>
      <c r="NIJ38" s="2021"/>
      <c r="NIK38" s="2021"/>
      <c r="NIL38" s="2021"/>
      <c r="NIM38" s="2021"/>
      <c r="NIN38" s="2021"/>
      <c r="NIO38" s="2021"/>
      <c r="NIP38" s="2021"/>
      <c r="NIQ38" s="2021"/>
      <c r="NIR38" s="2021"/>
      <c r="NIS38" s="2021"/>
      <c r="NIT38" s="2021"/>
      <c r="NIU38" s="2021"/>
      <c r="NIV38" s="2021"/>
      <c r="NIW38" s="2021"/>
      <c r="NIX38" s="2021"/>
      <c r="NIY38" s="2021"/>
      <c r="NIZ38" s="2021"/>
      <c r="NJA38" s="2021"/>
      <c r="NJB38" s="2021"/>
      <c r="NJC38" s="2021"/>
      <c r="NJD38" s="2021"/>
      <c r="NJE38" s="2021"/>
      <c r="NJF38" s="2021"/>
      <c r="NJG38" s="2021"/>
      <c r="NJH38" s="2021"/>
      <c r="NJI38" s="2021"/>
      <c r="NJJ38" s="2021"/>
      <c r="NJK38" s="2021"/>
      <c r="NJL38" s="2021"/>
      <c r="NJM38" s="2021"/>
      <c r="NJN38" s="2021"/>
      <c r="NJO38" s="2021"/>
      <c r="NJP38" s="2021"/>
      <c r="NJQ38" s="2021"/>
      <c r="NJR38" s="2021"/>
      <c r="NJS38" s="2021"/>
      <c r="NJT38" s="2021"/>
      <c r="NJU38" s="2021"/>
      <c r="NJV38" s="2021"/>
      <c r="NJW38" s="2021"/>
      <c r="NJX38" s="2021"/>
      <c r="NJY38" s="2021"/>
      <c r="NJZ38" s="2021"/>
      <c r="NKA38" s="2021"/>
      <c r="NKB38" s="2021"/>
      <c r="NKC38" s="2021"/>
      <c r="NKD38" s="2021"/>
      <c r="NKE38" s="2021"/>
      <c r="NKF38" s="2021"/>
      <c r="NKG38" s="2021"/>
      <c r="NKH38" s="2021"/>
      <c r="NKI38" s="2021"/>
      <c r="NKJ38" s="2021"/>
      <c r="NKK38" s="2021"/>
      <c r="NKL38" s="2021"/>
      <c r="NKM38" s="2021"/>
      <c r="NKN38" s="2021"/>
      <c r="NKO38" s="2021"/>
      <c r="NKP38" s="2021"/>
      <c r="NKQ38" s="2021"/>
      <c r="NKR38" s="2021"/>
      <c r="NKS38" s="2021"/>
      <c r="NKT38" s="2021"/>
      <c r="NKU38" s="2021"/>
      <c r="NKV38" s="2021"/>
      <c r="NKW38" s="2021"/>
      <c r="NKX38" s="2021"/>
      <c r="NKY38" s="2021"/>
      <c r="NKZ38" s="2021"/>
      <c r="NLA38" s="2021"/>
      <c r="NLB38" s="2021"/>
      <c r="NLC38" s="2021"/>
      <c r="NLD38" s="2021"/>
      <c r="NLE38" s="2021"/>
      <c r="NLF38" s="2021"/>
      <c r="NLG38" s="2021"/>
      <c r="NLH38" s="2021"/>
      <c r="NLI38" s="2021"/>
      <c r="NLJ38" s="2021"/>
      <c r="NLK38" s="2021"/>
      <c r="NLL38" s="2021"/>
      <c r="NLM38" s="2021"/>
      <c r="NLN38" s="2021"/>
      <c r="NLO38" s="2021"/>
      <c r="NLP38" s="2021"/>
      <c r="NLQ38" s="2021"/>
      <c r="NLR38" s="2021"/>
      <c r="NLS38" s="2021"/>
      <c r="NLT38" s="2021"/>
      <c r="NLU38" s="2021"/>
      <c r="NLV38" s="2021"/>
      <c r="NLW38" s="2021"/>
      <c r="NLX38" s="2021"/>
      <c r="NLY38" s="2021"/>
      <c r="NLZ38" s="2021"/>
      <c r="NMA38" s="2021"/>
      <c r="NMB38" s="2021"/>
      <c r="NMC38" s="2021"/>
      <c r="NMD38" s="2021"/>
      <c r="NME38" s="2021"/>
      <c r="NMF38" s="2021"/>
      <c r="NMG38" s="2021"/>
      <c r="NMH38" s="2021"/>
      <c r="NMI38" s="2021"/>
      <c r="NMJ38" s="2021"/>
      <c r="NMK38" s="2021"/>
      <c r="NML38" s="2021"/>
      <c r="NMM38" s="2021"/>
      <c r="NMN38" s="2021"/>
      <c r="NMO38" s="2021"/>
      <c r="NMP38" s="2021"/>
      <c r="NMQ38" s="2021"/>
      <c r="NMR38" s="2021"/>
      <c r="NMS38" s="2021"/>
      <c r="NMT38" s="2021"/>
      <c r="NMU38" s="2021"/>
      <c r="NMV38" s="2021"/>
      <c r="NMW38" s="2021"/>
      <c r="NMX38" s="2021"/>
      <c r="NMY38" s="2021"/>
      <c r="NMZ38" s="2021"/>
      <c r="NNA38" s="2021"/>
      <c r="NNB38" s="2021"/>
      <c r="NNC38" s="2021"/>
      <c r="NND38" s="2021"/>
      <c r="NNE38" s="2021"/>
      <c r="NNF38" s="2021"/>
      <c r="NNG38" s="2021"/>
      <c r="NNH38" s="2021"/>
      <c r="NNI38" s="2021"/>
      <c r="NNJ38" s="2021"/>
      <c r="NNK38" s="2021"/>
      <c r="NNL38" s="2021"/>
      <c r="NNM38" s="2021"/>
      <c r="NNN38" s="2021"/>
      <c r="NNO38" s="2021"/>
      <c r="NNP38" s="2021"/>
      <c r="NNQ38" s="2021"/>
      <c r="NNR38" s="2021"/>
      <c r="NNS38" s="2021"/>
      <c r="NNT38" s="2021"/>
      <c r="NNU38" s="2021"/>
      <c r="NNV38" s="2021"/>
      <c r="NNW38" s="2021"/>
      <c r="NNX38" s="2021"/>
      <c r="NNY38" s="2021"/>
      <c r="NNZ38" s="2021"/>
      <c r="NOA38" s="2021"/>
      <c r="NOB38" s="2021"/>
      <c r="NOC38" s="2021"/>
      <c r="NOD38" s="2021"/>
      <c r="NOE38" s="2021"/>
      <c r="NOF38" s="2021"/>
      <c r="NOG38" s="2021"/>
      <c r="NOH38" s="2021"/>
      <c r="NOI38" s="2021"/>
      <c r="NOJ38" s="2021"/>
      <c r="NOK38" s="2021"/>
      <c r="NOL38" s="2021"/>
      <c r="NOM38" s="2021"/>
      <c r="NON38" s="2021"/>
      <c r="NOO38" s="2021"/>
      <c r="NOP38" s="2021"/>
      <c r="NOQ38" s="2021"/>
      <c r="NOR38" s="2021"/>
      <c r="NOS38" s="2021"/>
      <c r="NOT38" s="2021"/>
      <c r="NOU38" s="2021"/>
      <c r="NOV38" s="2021"/>
      <c r="NOW38" s="2021"/>
      <c r="NOX38" s="2021"/>
      <c r="NOY38" s="2021"/>
      <c r="NOZ38" s="2021"/>
      <c r="NPA38" s="2021"/>
      <c r="NPB38" s="2021"/>
      <c r="NPC38" s="2021"/>
      <c r="NPD38" s="2021"/>
      <c r="NPE38" s="2021"/>
      <c r="NPF38" s="2021"/>
      <c r="NPG38" s="2021"/>
      <c r="NPH38" s="2021"/>
      <c r="NPI38" s="2021"/>
      <c r="NPJ38" s="2021"/>
      <c r="NPK38" s="2021"/>
      <c r="NPL38" s="2021"/>
      <c r="NPM38" s="2021"/>
      <c r="NPN38" s="2021"/>
      <c r="NPO38" s="2021"/>
      <c r="NPP38" s="2021"/>
      <c r="NPQ38" s="2021"/>
      <c r="NPR38" s="2021"/>
      <c r="NPS38" s="2021"/>
      <c r="NPT38" s="2021"/>
      <c r="NPU38" s="2021"/>
      <c r="NPV38" s="2021"/>
      <c r="NPW38" s="2021"/>
      <c r="NPX38" s="2021"/>
      <c r="NPY38" s="2021"/>
      <c r="NPZ38" s="2021"/>
      <c r="NQA38" s="2021"/>
      <c r="NQB38" s="2021"/>
      <c r="NQC38" s="2021"/>
      <c r="NQD38" s="2021"/>
      <c r="NQE38" s="2021"/>
      <c r="NQF38" s="2021"/>
      <c r="NQG38" s="2021"/>
      <c r="NQH38" s="2021"/>
      <c r="NQI38" s="2021"/>
      <c r="NQJ38" s="2021"/>
      <c r="NQK38" s="2021"/>
      <c r="NQL38" s="2021"/>
      <c r="NQM38" s="2021"/>
      <c r="NQN38" s="2021"/>
      <c r="NQO38" s="2021"/>
      <c r="NQP38" s="2021"/>
      <c r="NQQ38" s="2021"/>
      <c r="NQR38" s="2021"/>
      <c r="NQS38" s="2021"/>
      <c r="NQT38" s="2021"/>
      <c r="NQU38" s="2021"/>
      <c r="NQV38" s="2021"/>
      <c r="NQW38" s="2021"/>
      <c r="NQX38" s="2021"/>
      <c r="NQY38" s="2021"/>
      <c r="NQZ38" s="2021"/>
      <c r="NRA38" s="2021"/>
      <c r="NRB38" s="2021"/>
      <c r="NRC38" s="2021"/>
      <c r="NRD38" s="2021"/>
      <c r="NRE38" s="2021"/>
      <c r="NRF38" s="2021"/>
      <c r="NRG38" s="2021"/>
      <c r="NRH38" s="2021"/>
      <c r="NRI38" s="2021"/>
      <c r="NRJ38" s="2021"/>
      <c r="NRK38" s="2021"/>
      <c r="NRL38" s="2021"/>
      <c r="NRM38" s="2021"/>
      <c r="NRN38" s="2021"/>
      <c r="NRO38" s="2021"/>
      <c r="NRP38" s="2021"/>
      <c r="NRQ38" s="2021"/>
      <c r="NRR38" s="2021"/>
      <c r="NRS38" s="2021"/>
      <c r="NRT38" s="2021"/>
      <c r="NRU38" s="2021"/>
      <c r="NRV38" s="2021"/>
      <c r="NRW38" s="2021"/>
      <c r="NRX38" s="2021"/>
      <c r="NRY38" s="2021"/>
      <c r="NRZ38" s="2021"/>
      <c r="NSA38" s="2021"/>
      <c r="NSB38" s="2021"/>
      <c r="NSC38" s="2021"/>
      <c r="NSD38" s="2021"/>
      <c r="NSE38" s="2021"/>
      <c r="NSF38" s="2021"/>
      <c r="NSG38" s="2021"/>
      <c r="NSH38" s="2021"/>
      <c r="NSI38" s="2021"/>
      <c r="NSJ38" s="2021"/>
      <c r="NSK38" s="2021"/>
      <c r="NSL38" s="2021"/>
      <c r="NSM38" s="2021"/>
      <c r="NSN38" s="2021"/>
      <c r="NSO38" s="2021"/>
      <c r="NSP38" s="2021"/>
      <c r="NSQ38" s="2021"/>
      <c r="NSR38" s="2021"/>
      <c r="NSS38" s="2021"/>
      <c r="NST38" s="2021"/>
      <c r="NSU38" s="2021"/>
      <c r="NSV38" s="2021"/>
      <c r="NSW38" s="2021"/>
      <c r="NSX38" s="2021"/>
      <c r="NSY38" s="2021"/>
      <c r="NSZ38" s="2021"/>
      <c r="NTA38" s="2021"/>
      <c r="NTB38" s="2021"/>
      <c r="NTC38" s="2021"/>
      <c r="NTD38" s="2021"/>
      <c r="NTE38" s="2021"/>
      <c r="NTF38" s="2021"/>
      <c r="NTG38" s="2021"/>
      <c r="NTH38" s="2021"/>
      <c r="NTI38" s="2021"/>
      <c r="NTJ38" s="2021"/>
      <c r="NTK38" s="2021"/>
      <c r="NTL38" s="2021"/>
      <c r="NTM38" s="2021"/>
      <c r="NTN38" s="2021"/>
      <c r="NTO38" s="2021"/>
      <c r="NTP38" s="2021"/>
      <c r="NTQ38" s="2021"/>
      <c r="NTR38" s="2021"/>
      <c r="NTS38" s="2021"/>
      <c r="NTT38" s="2021"/>
      <c r="NTU38" s="2021"/>
      <c r="NTV38" s="2021"/>
      <c r="NTW38" s="2021"/>
      <c r="NTX38" s="2021"/>
      <c r="NTY38" s="2021"/>
      <c r="NTZ38" s="2021"/>
      <c r="NUA38" s="2021"/>
      <c r="NUB38" s="2021"/>
      <c r="NUC38" s="2021"/>
      <c r="NUD38" s="2021"/>
      <c r="NUE38" s="2021"/>
      <c r="NUF38" s="2021"/>
      <c r="NUG38" s="2021"/>
      <c r="NUH38" s="2021"/>
      <c r="NUI38" s="2021"/>
      <c r="NUJ38" s="2021"/>
      <c r="NUK38" s="2021"/>
      <c r="NUL38" s="2021"/>
      <c r="NUM38" s="2021"/>
      <c r="NUN38" s="2021"/>
      <c r="NUO38" s="2021"/>
      <c r="NUP38" s="2021"/>
      <c r="NUQ38" s="2021"/>
      <c r="NUR38" s="2021"/>
      <c r="NUS38" s="2021"/>
      <c r="NUT38" s="2021"/>
      <c r="NUU38" s="2021"/>
      <c r="NUV38" s="2021"/>
      <c r="NUW38" s="2021"/>
      <c r="NUX38" s="2021"/>
      <c r="NUY38" s="2021"/>
      <c r="NUZ38" s="2021"/>
      <c r="NVA38" s="2021"/>
      <c r="NVB38" s="2021"/>
      <c r="NVC38" s="2021"/>
      <c r="NVD38" s="2021"/>
      <c r="NVE38" s="2021"/>
      <c r="NVF38" s="2021"/>
      <c r="NVG38" s="2021"/>
      <c r="NVH38" s="2021"/>
      <c r="NVI38" s="2021"/>
      <c r="NVJ38" s="2021"/>
      <c r="NVK38" s="2021"/>
      <c r="NVL38" s="2021"/>
      <c r="NVM38" s="2021"/>
      <c r="NVN38" s="2021"/>
      <c r="NVO38" s="2021"/>
      <c r="NVP38" s="2021"/>
      <c r="NVQ38" s="2021"/>
      <c r="NVR38" s="2021"/>
      <c r="NVS38" s="2021"/>
      <c r="NVT38" s="2021"/>
      <c r="NVU38" s="2021"/>
      <c r="NVV38" s="2021"/>
      <c r="NVW38" s="2021"/>
      <c r="NVX38" s="2021"/>
      <c r="NVY38" s="2021"/>
      <c r="NVZ38" s="2021"/>
      <c r="NWA38" s="2021"/>
      <c r="NWB38" s="2021"/>
      <c r="NWC38" s="2021"/>
      <c r="NWD38" s="2021"/>
      <c r="NWE38" s="2021"/>
      <c r="NWF38" s="2021"/>
      <c r="NWG38" s="2021"/>
      <c r="NWH38" s="2021"/>
      <c r="NWI38" s="2021"/>
      <c r="NWJ38" s="2021"/>
      <c r="NWK38" s="2021"/>
      <c r="NWL38" s="2021"/>
      <c r="NWM38" s="2021"/>
      <c r="NWN38" s="2021"/>
      <c r="NWO38" s="2021"/>
      <c r="NWP38" s="2021"/>
      <c r="NWQ38" s="2021"/>
      <c r="NWR38" s="2021"/>
      <c r="NWS38" s="2021"/>
      <c r="NWT38" s="2021"/>
      <c r="NWU38" s="2021"/>
      <c r="NWV38" s="2021"/>
      <c r="NWW38" s="2021"/>
      <c r="NWX38" s="2021"/>
      <c r="NWY38" s="2021"/>
      <c r="NWZ38" s="2021"/>
      <c r="NXA38" s="2021"/>
      <c r="NXB38" s="2021"/>
      <c r="NXC38" s="2021"/>
      <c r="NXD38" s="2021"/>
      <c r="NXE38" s="2021"/>
      <c r="NXF38" s="2021"/>
      <c r="NXG38" s="2021"/>
      <c r="NXH38" s="2021"/>
      <c r="NXI38" s="2021"/>
      <c r="NXJ38" s="2021"/>
      <c r="NXK38" s="2021"/>
      <c r="NXL38" s="2021"/>
      <c r="NXM38" s="2021"/>
      <c r="NXN38" s="2021"/>
      <c r="NXO38" s="2021"/>
      <c r="NXP38" s="2021"/>
      <c r="NXQ38" s="2021"/>
      <c r="NXR38" s="2021"/>
      <c r="NXS38" s="2021"/>
      <c r="NXT38" s="2021"/>
      <c r="NXU38" s="2021"/>
      <c r="NXV38" s="2021"/>
      <c r="NXW38" s="2021"/>
      <c r="NXX38" s="2021"/>
      <c r="NXY38" s="2021"/>
      <c r="NXZ38" s="2021"/>
      <c r="NYA38" s="2021"/>
      <c r="NYB38" s="2021"/>
      <c r="NYC38" s="2021"/>
      <c r="NYD38" s="2021"/>
      <c r="NYE38" s="2021"/>
      <c r="NYF38" s="2021"/>
      <c r="NYG38" s="2021"/>
      <c r="NYH38" s="2021"/>
      <c r="NYI38" s="2021"/>
      <c r="NYJ38" s="2021"/>
      <c r="NYK38" s="2021"/>
      <c r="NYL38" s="2021"/>
      <c r="NYM38" s="2021"/>
      <c r="NYN38" s="2021"/>
      <c r="NYO38" s="2021"/>
      <c r="NYP38" s="2021"/>
      <c r="NYQ38" s="2021"/>
      <c r="NYR38" s="2021"/>
      <c r="NYS38" s="2021"/>
      <c r="NYT38" s="2021"/>
      <c r="NYU38" s="2021"/>
      <c r="NYV38" s="2021"/>
      <c r="NYW38" s="2021"/>
      <c r="NYX38" s="2021"/>
      <c r="NYY38" s="2021"/>
      <c r="NYZ38" s="2021"/>
      <c r="NZA38" s="2021"/>
      <c r="NZB38" s="2021"/>
      <c r="NZC38" s="2021"/>
      <c r="NZD38" s="2021"/>
      <c r="NZE38" s="2021"/>
      <c r="NZF38" s="2021"/>
      <c r="NZG38" s="2021"/>
      <c r="NZH38" s="2021"/>
      <c r="NZI38" s="2021"/>
      <c r="NZJ38" s="2021"/>
      <c r="NZK38" s="2021"/>
      <c r="NZL38" s="2021"/>
      <c r="NZM38" s="2021"/>
      <c r="NZN38" s="2021"/>
      <c r="NZO38" s="2021"/>
      <c r="NZP38" s="2021"/>
      <c r="NZQ38" s="2021"/>
      <c r="NZR38" s="2021"/>
      <c r="NZS38" s="2021"/>
      <c r="NZT38" s="2021"/>
      <c r="NZU38" s="2021"/>
      <c r="NZV38" s="2021"/>
      <c r="NZW38" s="2021"/>
      <c r="NZX38" s="2021"/>
      <c r="NZY38" s="2021"/>
      <c r="NZZ38" s="2021"/>
      <c r="OAA38" s="2021"/>
      <c r="OAB38" s="2021"/>
      <c r="OAC38" s="2021"/>
      <c r="OAD38" s="2021"/>
      <c r="OAE38" s="2021"/>
      <c r="OAF38" s="2021"/>
      <c r="OAG38" s="2021"/>
      <c r="OAH38" s="2021"/>
      <c r="OAI38" s="2021"/>
      <c r="OAJ38" s="2021"/>
      <c r="OAK38" s="2021"/>
      <c r="OAL38" s="2021"/>
      <c r="OAM38" s="2021"/>
      <c r="OAN38" s="2021"/>
      <c r="OAO38" s="2021"/>
      <c r="OAP38" s="2021"/>
      <c r="OAQ38" s="2021"/>
      <c r="OAR38" s="2021"/>
      <c r="OAS38" s="2021"/>
      <c r="OAT38" s="2021"/>
      <c r="OAU38" s="2021"/>
      <c r="OAV38" s="2021"/>
      <c r="OAW38" s="2021"/>
      <c r="OAX38" s="2021"/>
      <c r="OAY38" s="2021"/>
      <c r="OAZ38" s="2021"/>
      <c r="OBA38" s="2021"/>
      <c r="OBB38" s="2021"/>
      <c r="OBC38" s="2021"/>
      <c r="OBD38" s="2021"/>
      <c r="OBE38" s="2021"/>
      <c r="OBF38" s="2021"/>
      <c r="OBG38" s="2021"/>
      <c r="OBH38" s="2021"/>
      <c r="OBI38" s="2021"/>
      <c r="OBJ38" s="2021"/>
      <c r="OBK38" s="2021"/>
      <c r="OBL38" s="2021"/>
      <c r="OBM38" s="2021"/>
      <c r="OBN38" s="2021"/>
      <c r="OBO38" s="2021"/>
      <c r="OBP38" s="2021"/>
      <c r="OBQ38" s="2021"/>
      <c r="OBR38" s="2021"/>
      <c r="OBS38" s="2021"/>
      <c r="OBT38" s="2021"/>
      <c r="OBU38" s="2021"/>
      <c r="OBV38" s="2021"/>
      <c r="OBW38" s="2021"/>
      <c r="OBX38" s="2021"/>
      <c r="OBY38" s="2021"/>
      <c r="OBZ38" s="2021"/>
      <c r="OCA38" s="2021"/>
      <c r="OCB38" s="2021"/>
      <c r="OCC38" s="2021"/>
      <c r="OCD38" s="2021"/>
      <c r="OCE38" s="2021"/>
      <c r="OCF38" s="2021"/>
      <c r="OCG38" s="2021"/>
      <c r="OCH38" s="2021"/>
      <c r="OCI38" s="2021"/>
      <c r="OCJ38" s="2021"/>
      <c r="OCK38" s="2021"/>
      <c r="OCL38" s="2021"/>
      <c r="OCM38" s="2021"/>
      <c r="OCN38" s="2021"/>
      <c r="OCO38" s="2021"/>
      <c r="OCP38" s="2021"/>
      <c r="OCQ38" s="2021"/>
      <c r="OCR38" s="2021"/>
      <c r="OCS38" s="2021"/>
      <c r="OCT38" s="2021"/>
      <c r="OCU38" s="2021"/>
      <c r="OCV38" s="2021"/>
      <c r="OCW38" s="2021"/>
      <c r="OCX38" s="2021"/>
      <c r="OCY38" s="2021"/>
      <c r="OCZ38" s="2021"/>
      <c r="ODA38" s="2021"/>
      <c r="ODB38" s="2021"/>
      <c r="ODC38" s="2021"/>
      <c r="ODD38" s="2021"/>
      <c r="ODE38" s="2021"/>
      <c r="ODF38" s="2021"/>
      <c r="ODG38" s="2021"/>
      <c r="ODH38" s="2021"/>
      <c r="ODI38" s="2021"/>
      <c r="ODJ38" s="2021"/>
      <c r="ODK38" s="2021"/>
      <c r="ODL38" s="2021"/>
      <c r="ODM38" s="2021"/>
      <c r="ODN38" s="2021"/>
      <c r="ODO38" s="2021"/>
      <c r="ODP38" s="2021"/>
      <c r="ODQ38" s="2021"/>
      <c r="ODR38" s="2021"/>
      <c r="ODS38" s="2021"/>
      <c r="ODT38" s="2021"/>
      <c r="ODU38" s="2021"/>
      <c r="ODV38" s="2021"/>
      <c r="ODW38" s="2021"/>
      <c r="ODX38" s="2021"/>
      <c r="ODY38" s="2021"/>
      <c r="ODZ38" s="2021"/>
      <c r="OEA38" s="2021"/>
      <c r="OEB38" s="2021"/>
      <c r="OEC38" s="2021"/>
      <c r="OED38" s="2021"/>
      <c r="OEE38" s="2021"/>
      <c r="OEF38" s="2021"/>
      <c r="OEG38" s="2021"/>
      <c r="OEH38" s="2021"/>
      <c r="OEI38" s="2021"/>
      <c r="OEJ38" s="2021"/>
      <c r="OEK38" s="2021"/>
      <c r="OEL38" s="2021"/>
      <c r="OEM38" s="2021"/>
      <c r="OEN38" s="2021"/>
      <c r="OEO38" s="2021"/>
      <c r="OEP38" s="2021"/>
      <c r="OEQ38" s="2021"/>
      <c r="OER38" s="2021"/>
      <c r="OES38" s="2021"/>
      <c r="OET38" s="2021"/>
      <c r="OEU38" s="2021"/>
      <c r="OEV38" s="2021"/>
      <c r="OEW38" s="2021"/>
      <c r="OEX38" s="2021"/>
      <c r="OEY38" s="2021"/>
      <c r="OEZ38" s="2021"/>
      <c r="OFA38" s="2021"/>
      <c r="OFB38" s="2021"/>
      <c r="OFC38" s="2021"/>
      <c r="OFD38" s="2021"/>
      <c r="OFE38" s="2021"/>
      <c r="OFF38" s="2021"/>
      <c r="OFG38" s="2021"/>
      <c r="OFH38" s="2021"/>
      <c r="OFI38" s="2021"/>
      <c r="OFJ38" s="2021"/>
      <c r="OFK38" s="2021"/>
      <c r="OFL38" s="2021"/>
      <c r="OFM38" s="2021"/>
      <c r="OFN38" s="2021"/>
      <c r="OFO38" s="2021"/>
      <c r="OFP38" s="2021"/>
      <c r="OFQ38" s="2021"/>
      <c r="OFR38" s="2021"/>
      <c r="OFS38" s="2021"/>
      <c r="OFT38" s="2021"/>
      <c r="OFU38" s="2021"/>
      <c r="OFV38" s="2021"/>
      <c r="OFW38" s="2021"/>
      <c r="OFX38" s="2021"/>
      <c r="OFY38" s="2021"/>
      <c r="OFZ38" s="2021"/>
      <c r="OGA38" s="2021"/>
      <c r="OGB38" s="2021"/>
      <c r="OGC38" s="2021"/>
      <c r="OGD38" s="2021"/>
      <c r="OGE38" s="2021"/>
      <c r="OGF38" s="2021"/>
      <c r="OGG38" s="2021"/>
      <c r="OGH38" s="2021"/>
      <c r="OGI38" s="2021"/>
      <c r="OGJ38" s="2021"/>
      <c r="OGK38" s="2021"/>
      <c r="OGL38" s="2021"/>
      <c r="OGM38" s="2021"/>
      <c r="OGN38" s="2021"/>
      <c r="OGO38" s="2021"/>
      <c r="OGP38" s="2021"/>
      <c r="OGQ38" s="2021"/>
      <c r="OGR38" s="2021"/>
      <c r="OGS38" s="2021"/>
      <c r="OGT38" s="2021"/>
      <c r="OGU38" s="2021"/>
      <c r="OGV38" s="2021"/>
      <c r="OGW38" s="2021"/>
      <c r="OGX38" s="2021"/>
      <c r="OGY38" s="2021"/>
      <c r="OGZ38" s="2021"/>
      <c r="OHA38" s="2021"/>
      <c r="OHB38" s="2021"/>
      <c r="OHC38" s="2021"/>
      <c r="OHD38" s="2021"/>
      <c r="OHE38" s="2021"/>
      <c r="OHF38" s="2021"/>
      <c r="OHG38" s="2021"/>
      <c r="OHH38" s="2021"/>
      <c r="OHI38" s="2021"/>
      <c r="OHJ38" s="2021"/>
      <c r="OHK38" s="2021"/>
      <c r="OHL38" s="2021"/>
      <c r="OHM38" s="2021"/>
      <c r="OHN38" s="2021"/>
      <c r="OHO38" s="2021"/>
      <c r="OHP38" s="2021"/>
      <c r="OHQ38" s="2021"/>
      <c r="OHR38" s="2021"/>
      <c r="OHS38" s="2021"/>
      <c r="OHT38" s="2021"/>
      <c r="OHU38" s="2021"/>
      <c r="OHV38" s="2021"/>
      <c r="OHW38" s="2021"/>
      <c r="OHX38" s="2021"/>
      <c r="OHY38" s="2021"/>
      <c r="OHZ38" s="2021"/>
      <c r="OIA38" s="2021"/>
      <c r="OIB38" s="2021"/>
      <c r="OIC38" s="2021"/>
      <c r="OID38" s="2021"/>
      <c r="OIE38" s="2021"/>
      <c r="OIF38" s="2021"/>
      <c r="OIG38" s="2021"/>
      <c r="OIH38" s="2021"/>
      <c r="OII38" s="2021"/>
      <c r="OIJ38" s="2021"/>
      <c r="OIK38" s="2021"/>
      <c r="OIL38" s="2021"/>
      <c r="OIM38" s="2021"/>
      <c r="OIN38" s="2021"/>
      <c r="OIO38" s="2021"/>
      <c r="OIP38" s="2021"/>
      <c r="OIQ38" s="2021"/>
      <c r="OIR38" s="2021"/>
      <c r="OIS38" s="2021"/>
      <c r="OIT38" s="2021"/>
      <c r="OIU38" s="2021"/>
      <c r="OIV38" s="2021"/>
      <c r="OIW38" s="2021"/>
      <c r="OIX38" s="2021"/>
      <c r="OIY38" s="2021"/>
      <c r="OIZ38" s="2021"/>
      <c r="OJA38" s="2021"/>
      <c r="OJB38" s="2021"/>
      <c r="OJC38" s="2021"/>
      <c r="OJD38" s="2021"/>
      <c r="OJE38" s="2021"/>
      <c r="OJF38" s="2021"/>
      <c r="OJG38" s="2021"/>
      <c r="OJH38" s="2021"/>
      <c r="OJI38" s="2021"/>
      <c r="OJJ38" s="2021"/>
      <c r="OJK38" s="2021"/>
      <c r="OJL38" s="2021"/>
      <c r="OJM38" s="2021"/>
      <c r="OJN38" s="2021"/>
      <c r="OJO38" s="2021"/>
      <c r="OJP38" s="2021"/>
      <c r="OJQ38" s="2021"/>
      <c r="OJR38" s="2021"/>
      <c r="OJS38" s="2021"/>
      <c r="OJT38" s="2021"/>
      <c r="OJU38" s="2021"/>
      <c r="OJV38" s="2021"/>
      <c r="OJW38" s="2021"/>
      <c r="OJX38" s="2021"/>
      <c r="OJY38" s="2021"/>
      <c r="OJZ38" s="2021"/>
      <c r="OKA38" s="2021"/>
      <c r="OKB38" s="2021"/>
      <c r="OKC38" s="2021"/>
      <c r="OKD38" s="2021"/>
      <c r="OKE38" s="2021"/>
      <c r="OKF38" s="2021"/>
      <c r="OKG38" s="2021"/>
      <c r="OKH38" s="2021"/>
      <c r="OKI38" s="2021"/>
      <c r="OKJ38" s="2021"/>
      <c r="OKK38" s="2021"/>
      <c r="OKL38" s="2021"/>
      <c r="OKM38" s="2021"/>
      <c r="OKN38" s="2021"/>
      <c r="OKO38" s="2021"/>
      <c r="OKP38" s="2021"/>
      <c r="OKQ38" s="2021"/>
      <c r="OKR38" s="2021"/>
      <c r="OKS38" s="2021"/>
      <c r="OKT38" s="2021"/>
      <c r="OKU38" s="2021"/>
      <c r="OKV38" s="2021"/>
      <c r="OKW38" s="2021"/>
      <c r="OKX38" s="2021"/>
      <c r="OKY38" s="2021"/>
      <c r="OKZ38" s="2021"/>
      <c r="OLA38" s="2021"/>
      <c r="OLB38" s="2021"/>
      <c r="OLC38" s="2021"/>
      <c r="OLD38" s="2021"/>
      <c r="OLE38" s="2021"/>
      <c r="OLF38" s="2021"/>
      <c r="OLG38" s="2021"/>
      <c r="OLH38" s="2021"/>
      <c r="OLI38" s="2021"/>
      <c r="OLJ38" s="2021"/>
      <c r="OLK38" s="2021"/>
      <c r="OLL38" s="2021"/>
      <c r="OLM38" s="2021"/>
      <c r="OLN38" s="2021"/>
      <c r="OLO38" s="2021"/>
      <c r="OLP38" s="2021"/>
      <c r="OLQ38" s="2021"/>
      <c r="OLR38" s="2021"/>
      <c r="OLS38" s="2021"/>
      <c r="OLT38" s="2021"/>
      <c r="OLU38" s="2021"/>
      <c r="OLV38" s="2021"/>
      <c r="OLW38" s="2021"/>
      <c r="OLX38" s="2021"/>
      <c r="OLY38" s="2021"/>
      <c r="OLZ38" s="2021"/>
      <c r="OMA38" s="2021"/>
      <c r="OMB38" s="2021"/>
      <c r="OMC38" s="2021"/>
      <c r="OMD38" s="2021"/>
      <c r="OME38" s="2021"/>
      <c r="OMF38" s="2021"/>
      <c r="OMG38" s="2021"/>
      <c r="OMH38" s="2021"/>
      <c r="OMI38" s="2021"/>
      <c r="OMJ38" s="2021"/>
      <c r="OMK38" s="2021"/>
      <c r="OML38" s="2021"/>
      <c r="OMM38" s="2021"/>
      <c r="OMN38" s="2021"/>
      <c r="OMO38" s="2021"/>
      <c r="OMP38" s="2021"/>
      <c r="OMQ38" s="2021"/>
      <c r="OMR38" s="2021"/>
      <c r="OMS38" s="2021"/>
      <c r="OMT38" s="2021"/>
      <c r="OMU38" s="2021"/>
      <c r="OMV38" s="2021"/>
      <c r="OMW38" s="2021"/>
      <c r="OMX38" s="2021"/>
      <c r="OMY38" s="2021"/>
      <c r="OMZ38" s="2021"/>
      <c r="ONA38" s="2021"/>
      <c r="ONB38" s="2021"/>
      <c r="ONC38" s="2021"/>
      <c r="OND38" s="2021"/>
      <c r="ONE38" s="2021"/>
      <c r="ONF38" s="2021"/>
      <c r="ONG38" s="2021"/>
      <c r="ONH38" s="2021"/>
      <c r="ONI38" s="2021"/>
      <c r="ONJ38" s="2021"/>
      <c r="ONK38" s="2021"/>
      <c r="ONL38" s="2021"/>
      <c r="ONM38" s="2021"/>
      <c r="ONN38" s="2021"/>
      <c r="ONO38" s="2021"/>
      <c r="ONP38" s="2021"/>
      <c r="ONQ38" s="2021"/>
      <c r="ONR38" s="2021"/>
      <c r="ONS38" s="2021"/>
      <c r="ONT38" s="2021"/>
      <c r="ONU38" s="2021"/>
      <c r="ONV38" s="2021"/>
      <c r="ONW38" s="2021"/>
      <c r="ONX38" s="2021"/>
      <c r="ONY38" s="2021"/>
      <c r="ONZ38" s="2021"/>
      <c r="OOA38" s="2021"/>
      <c r="OOB38" s="2021"/>
      <c r="OOC38" s="2021"/>
      <c r="OOD38" s="2021"/>
      <c r="OOE38" s="2021"/>
      <c r="OOF38" s="2021"/>
      <c r="OOG38" s="2021"/>
      <c r="OOH38" s="2021"/>
      <c r="OOI38" s="2021"/>
      <c r="OOJ38" s="2021"/>
      <c r="OOK38" s="2021"/>
      <c r="OOL38" s="2021"/>
      <c r="OOM38" s="2021"/>
      <c r="OON38" s="2021"/>
      <c r="OOO38" s="2021"/>
      <c r="OOP38" s="2021"/>
      <c r="OOQ38" s="2021"/>
      <c r="OOR38" s="2021"/>
      <c r="OOS38" s="2021"/>
      <c r="OOT38" s="2021"/>
      <c r="OOU38" s="2021"/>
      <c r="OOV38" s="2021"/>
      <c r="OOW38" s="2021"/>
      <c r="OOX38" s="2021"/>
      <c r="OOY38" s="2021"/>
      <c r="OOZ38" s="2021"/>
      <c r="OPA38" s="2021"/>
      <c r="OPB38" s="2021"/>
      <c r="OPC38" s="2021"/>
      <c r="OPD38" s="2021"/>
      <c r="OPE38" s="2021"/>
      <c r="OPF38" s="2021"/>
      <c r="OPG38" s="2021"/>
      <c r="OPH38" s="2021"/>
      <c r="OPI38" s="2021"/>
      <c r="OPJ38" s="2021"/>
      <c r="OPK38" s="2021"/>
      <c r="OPL38" s="2021"/>
      <c r="OPM38" s="2021"/>
      <c r="OPN38" s="2021"/>
      <c r="OPO38" s="2021"/>
      <c r="OPP38" s="2021"/>
      <c r="OPQ38" s="2021"/>
      <c r="OPR38" s="2021"/>
      <c r="OPS38" s="2021"/>
      <c r="OPT38" s="2021"/>
      <c r="OPU38" s="2021"/>
      <c r="OPV38" s="2021"/>
      <c r="OPW38" s="2021"/>
      <c r="OPX38" s="2021"/>
      <c r="OPY38" s="2021"/>
      <c r="OPZ38" s="2021"/>
      <c r="OQA38" s="2021"/>
      <c r="OQB38" s="2021"/>
      <c r="OQC38" s="2021"/>
      <c r="OQD38" s="2021"/>
      <c r="OQE38" s="2021"/>
      <c r="OQF38" s="2021"/>
      <c r="OQG38" s="2021"/>
      <c r="OQH38" s="2021"/>
      <c r="OQI38" s="2021"/>
      <c r="OQJ38" s="2021"/>
      <c r="OQK38" s="2021"/>
      <c r="OQL38" s="2021"/>
      <c r="OQM38" s="2021"/>
      <c r="OQN38" s="2021"/>
      <c r="OQO38" s="2021"/>
      <c r="OQP38" s="2021"/>
      <c r="OQQ38" s="2021"/>
      <c r="OQR38" s="2021"/>
      <c r="OQS38" s="2021"/>
      <c r="OQT38" s="2021"/>
      <c r="OQU38" s="2021"/>
      <c r="OQV38" s="2021"/>
      <c r="OQW38" s="2021"/>
      <c r="OQX38" s="2021"/>
      <c r="OQY38" s="2021"/>
      <c r="OQZ38" s="2021"/>
      <c r="ORA38" s="2021"/>
      <c r="ORB38" s="2021"/>
      <c r="ORC38" s="2021"/>
      <c r="ORD38" s="2021"/>
      <c r="ORE38" s="2021"/>
      <c r="ORF38" s="2021"/>
      <c r="ORG38" s="2021"/>
      <c r="ORH38" s="2021"/>
      <c r="ORI38" s="2021"/>
      <c r="ORJ38" s="2021"/>
      <c r="ORK38" s="2021"/>
      <c r="ORL38" s="2021"/>
      <c r="ORM38" s="2021"/>
      <c r="ORN38" s="2021"/>
      <c r="ORO38" s="2021"/>
      <c r="ORP38" s="2021"/>
      <c r="ORQ38" s="2021"/>
      <c r="ORR38" s="2021"/>
      <c r="ORS38" s="2021"/>
      <c r="ORT38" s="2021"/>
      <c r="ORU38" s="2021"/>
      <c r="ORV38" s="2021"/>
      <c r="ORW38" s="2021"/>
      <c r="ORX38" s="2021"/>
      <c r="ORY38" s="2021"/>
      <c r="ORZ38" s="2021"/>
      <c r="OSA38" s="2021"/>
      <c r="OSB38" s="2021"/>
      <c r="OSC38" s="2021"/>
      <c r="OSD38" s="2021"/>
      <c r="OSE38" s="2021"/>
      <c r="OSF38" s="2021"/>
      <c r="OSG38" s="2021"/>
      <c r="OSH38" s="2021"/>
      <c r="OSI38" s="2021"/>
      <c r="OSJ38" s="2021"/>
      <c r="OSK38" s="2021"/>
      <c r="OSL38" s="2021"/>
      <c r="OSM38" s="2021"/>
      <c r="OSN38" s="2021"/>
      <c r="OSO38" s="2021"/>
      <c r="OSP38" s="2021"/>
      <c r="OSQ38" s="2021"/>
      <c r="OSR38" s="2021"/>
      <c r="OSS38" s="2021"/>
      <c r="OST38" s="2021"/>
      <c r="OSU38" s="2021"/>
      <c r="OSV38" s="2021"/>
      <c r="OSW38" s="2021"/>
      <c r="OSX38" s="2021"/>
      <c r="OSY38" s="2021"/>
      <c r="OSZ38" s="2021"/>
      <c r="OTA38" s="2021"/>
      <c r="OTB38" s="2021"/>
      <c r="OTC38" s="2021"/>
      <c r="OTD38" s="2021"/>
      <c r="OTE38" s="2021"/>
      <c r="OTF38" s="2021"/>
      <c r="OTG38" s="2021"/>
      <c r="OTH38" s="2021"/>
      <c r="OTI38" s="2021"/>
      <c r="OTJ38" s="2021"/>
      <c r="OTK38" s="2021"/>
      <c r="OTL38" s="2021"/>
      <c r="OTM38" s="2021"/>
      <c r="OTN38" s="2021"/>
      <c r="OTO38" s="2021"/>
      <c r="OTP38" s="2021"/>
      <c r="OTQ38" s="2021"/>
      <c r="OTR38" s="2021"/>
      <c r="OTS38" s="2021"/>
      <c r="OTT38" s="2021"/>
      <c r="OTU38" s="2021"/>
      <c r="OTV38" s="2021"/>
      <c r="OTW38" s="2021"/>
      <c r="OTX38" s="2021"/>
      <c r="OTY38" s="2021"/>
      <c r="OTZ38" s="2021"/>
      <c r="OUA38" s="2021"/>
      <c r="OUB38" s="2021"/>
      <c r="OUC38" s="2021"/>
      <c r="OUD38" s="2021"/>
      <c r="OUE38" s="2021"/>
      <c r="OUF38" s="2021"/>
      <c r="OUG38" s="2021"/>
      <c r="OUH38" s="2021"/>
      <c r="OUI38" s="2021"/>
      <c r="OUJ38" s="2021"/>
      <c r="OUK38" s="2021"/>
      <c r="OUL38" s="2021"/>
      <c r="OUM38" s="2021"/>
      <c r="OUN38" s="2021"/>
      <c r="OUO38" s="2021"/>
      <c r="OUP38" s="2021"/>
      <c r="OUQ38" s="2021"/>
      <c r="OUR38" s="2021"/>
      <c r="OUS38" s="2021"/>
      <c r="OUT38" s="2021"/>
      <c r="OUU38" s="2021"/>
      <c r="OUV38" s="2021"/>
      <c r="OUW38" s="2021"/>
      <c r="OUX38" s="2021"/>
      <c r="OUY38" s="2021"/>
      <c r="OUZ38" s="2021"/>
      <c r="OVA38" s="2021"/>
      <c r="OVB38" s="2021"/>
      <c r="OVC38" s="2021"/>
      <c r="OVD38" s="2021"/>
      <c r="OVE38" s="2021"/>
      <c r="OVF38" s="2021"/>
      <c r="OVG38" s="2021"/>
      <c r="OVH38" s="2021"/>
      <c r="OVI38" s="2021"/>
      <c r="OVJ38" s="2021"/>
      <c r="OVK38" s="2021"/>
      <c r="OVL38" s="2021"/>
      <c r="OVM38" s="2021"/>
      <c r="OVN38" s="2021"/>
      <c r="OVO38" s="2021"/>
      <c r="OVP38" s="2021"/>
      <c r="OVQ38" s="2021"/>
      <c r="OVR38" s="2021"/>
      <c r="OVS38" s="2021"/>
      <c r="OVT38" s="2021"/>
      <c r="OVU38" s="2021"/>
      <c r="OVV38" s="2021"/>
      <c r="OVW38" s="2021"/>
      <c r="OVX38" s="2021"/>
      <c r="OVY38" s="2021"/>
      <c r="OVZ38" s="2021"/>
      <c r="OWA38" s="2021"/>
      <c r="OWB38" s="2021"/>
      <c r="OWC38" s="2021"/>
      <c r="OWD38" s="2021"/>
      <c r="OWE38" s="2021"/>
      <c r="OWF38" s="2021"/>
      <c r="OWG38" s="2021"/>
      <c r="OWH38" s="2021"/>
      <c r="OWI38" s="2021"/>
      <c r="OWJ38" s="2021"/>
      <c r="OWK38" s="2021"/>
      <c r="OWL38" s="2021"/>
      <c r="OWM38" s="2021"/>
      <c r="OWN38" s="2021"/>
      <c r="OWO38" s="2021"/>
      <c r="OWP38" s="2021"/>
      <c r="OWQ38" s="2021"/>
      <c r="OWR38" s="2021"/>
      <c r="OWS38" s="2021"/>
      <c r="OWT38" s="2021"/>
      <c r="OWU38" s="2021"/>
      <c r="OWV38" s="2021"/>
      <c r="OWW38" s="2021"/>
      <c r="OWX38" s="2021"/>
      <c r="OWY38" s="2021"/>
      <c r="OWZ38" s="2021"/>
      <c r="OXA38" s="2021"/>
      <c r="OXB38" s="2021"/>
      <c r="OXC38" s="2021"/>
      <c r="OXD38" s="2021"/>
      <c r="OXE38" s="2021"/>
      <c r="OXF38" s="2021"/>
      <c r="OXG38" s="2021"/>
      <c r="OXH38" s="2021"/>
      <c r="OXI38" s="2021"/>
      <c r="OXJ38" s="2021"/>
      <c r="OXK38" s="2021"/>
      <c r="OXL38" s="2021"/>
      <c r="OXM38" s="2021"/>
      <c r="OXN38" s="2021"/>
      <c r="OXO38" s="2021"/>
      <c r="OXP38" s="2021"/>
      <c r="OXQ38" s="2021"/>
      <c r="OXR38" s="2021"/>
      <c r="OXS38" s="2021"/>
      <c r="OXT38" s="2021"/>
      <c r="OXU38" s="2021"/>
      <c r="OXV38" s="2021"/>
      <c r="OXW38" s="2021"/>
      <c r="OXX38" s="2021"/>
      <c r="OXY38" s="2021"/>
      <c r="OXZ38" s="2021"/>
      <c r="OYA38" s="2021"/>
      <c r="OYB38" s="2021"/>
      <c r="OYC38" s="2021"/>
      <c r="OYD38" s="2021"/>
      <c r="OYE38" s="2021"/>
      <c r="OYF38" s="2021"/>
      <c r="OYG38" s="2021"/>
      <c r="OYH38" s="2021"/>
      <c r="OYI38" s="2021"/>
      <c r="OYJ38" s="2021"/>
      <c r="OYK38" s="2021"/>
      <c r="OYL38" s="2021"/>
      <c r="OYM38" s="2021"/>
      <c r="OYN38" s="2021"/>
      <c r="OYO38" s="2021"/>
      <c r="OYP38" s="2021"/>
      <c r="OYQ38" s="2021"/>
      <c r="OYR38" s="2021"/>
      <c r="OYS38" s="2021"/>
      <c r="OYT38" s="2021"/>
      <c r="OYU38" s="2021"/>
      <c r="OYV38" s="2021"/>
      <c r="OYW38" s="2021"/>
      <c r="OYX38" s="2021"/>
      <c r="OYY38" s="2021"/>
      <c r="OYZ38" s="2021"/>
      <c r="OZA38" s="2021"/>
      <c r="OZB38" s="2021"/>
      <c r="OZC38" s="2021"/>
      <c r="OZD38" s="2021"/>
      <c r="OZE38" s="2021"/>
      <c r="OZF38" s="2021"/>
      <c r="OZG38" s="2021"/>
      <c r="OZH38" s="2021"/>
      <c r="OZI38" s="2021"/>
      <c r="OZJ38" s="2021"/>
      <c r="OZK38" s="2021"/>
      <c r="OZL38" s="2021"/>
      <c r="OZM38" s="2021"/>
      <c r="OZN38" s="2021"/>
      <c r="OZO38" s="2021"/>
      <c r="OZP38" s="2021"/>
      <c r="OZQ38" s="2021"/>
      <c r="OZR38" s="2021"/>
      <c r="OZS38" s="2021"/>
      <c r="OZT38" s="2021"/>
      <c r="OZU38" s="2021"/>
      <c r="OZV38" s="2021"/>
      <c r="OZW38" s="2021"/>
      <c r="OZX38" s="2021"/>
      <c r="OZY38" s="2021"/>
      <c r="OZZ38" s="2021"/>
      <c r="PAA38" s="2021"/>
      <c r="PAB38" s="2021"/>
      <c r="PAC38" s="2021"/>
      <c r="PAD38" s="2021"/>
      <c r="PAE38" s="2021"/>
      <c r="PAF38" s="2021"/>
      <c r="PAG38" s="2021"/>
      <c r="PAH38" s="2021"/>
      <c r="PAI38" s="2021"/>
      <c r="PAJ38" s="2021"/>
      <c r="PAK38" s="2021"/>
      <c r="PAL38" s="2021"/>
      <c r="PAM38" s="2021"/>
      <c r="PAN38" s="2021"/>
      <c r="PAO38" s="2021"/>
      <c r="PAP38" s="2021"/>
      <c r="PAQ38" s="2021"/>
      <c r="PAR38" s="2021"/>
      <c r="PAS38" s="2021"/>
      <c r="PAT38" s="2021"/>
      <c r="PAU38" s="2021"/>
      <c r="PAV38" s="2021"/>
      <c r="PAW38" s="2021"/>
      <c r="PAX38" s="2021"/>
      <c r="PAY38" s="2021"/>
      <c r="PAZ38" s="2021"/>
      <c r="PBA38" s="2021"/>
      <c r="PBB38" s="2021"/>
      <c r="PBC38" s="2021"/>
      <c r="PBD38" s="2021"/>
      <c r="PBE38" s="2021"/>
      <c r="PBF38" s="2021"/>
      <c r="PBG38" s="2021"/>
      <c r="PBH38" s="2021"/>
      <c r="PBI38" s="2021"/>
      <c r="PBJ38" s="2021"/>
      <c r="PBK38" s="2021"/>
      <c r="PBL38" s="2021"/>
      <c r="PBM38" s="2021"/>
      <c r="PBN38" s="2021"/>
      <c r="PBO38" s="2021"/>
      <c r="PBP38" s="2021"/>
      <c r="PBQ38" s="2021"/>
      <c r="PBR38" s="2021"/>
      <c r="PBS38" s="2021"/>
      <c r="PBT38" s="2021"/>
      <c r="PBU38" s="2021"/>
      <c r="PBV38" s="2021"/>
      <c r="PBW38" s="2021"/>
      <c r="PBX38" s="2021"/>
      <c r="PBY38" s="2021"/>
      <c r="PBZ38" s="2021"/>
      <c r="PCA38" s="2021"/>
      <c r="PCB38" s="2021"/>
      <c r="PCC38" s="2021"/>
      <c r="PCD38" s="2021"/>
      <c r="PCE38" s="2021"/>
      <c r="PCF38" s="2021"/>
      <c r="PCG38" s="2021"/>
      <c r="PCH38" s="2021"/>
      <c r="PCI38" s="2021"/>
      <c r="PCJ38" s="2021"/>
      <c r="PCK38" s="2021"/>
      <c r="PCL38" s="2021"/>
      <c r="PCM38" s="2021"/>
      <c r="PCN38" s="2021"/>
      <c r="PCO38" s="2021"/>
      <c r="PCP38" s="2021"/>
      <c r="PCQ38" s="2021"/>
      <c r="PCR38" s="2021"/>
      <c r="PCS38" s="2021"/>
      <c r="PCT38" s="2021"/>
      <c r="PCU38" s="2021"/>
      <c r="PCV38" s="2021"/>
      <c r="PCW38" s="2021"/>
      <c r="PCX38" s="2021"/>
      <c r="PCY38" s="2021"/>
      <c r="PCZ38" s="2021"/>
      <c r="PDA38" s="2021"/>
      <c r="PDB38" s="2021"/>
      <c r="PDC38" s="2021"/>
      <c r="PDD38" s="2021"/>
      <c r="PDE38" s="2021"/>
      <c r="PDF38" s="2021"/>
      <c r="PDG38" s="2021"/>
      <c r="PDH38" s="2021"/>
      <c r="PDI38" s="2021"/>
      <c r="PDJ38" s="2021"/>
      <c r="PDK38" s="2021"/>
      <c r="PDL38" s="2021"/>
      <c r="PDM38" s="2021"/>
      <c r="PDN38" s="2021"/>
      <c r="PDO38" s="2021"/>
      <c r="PDP38" s="2021"/>
      <c r="PDQ38" s="2021"/>
      <c r="PDR38" s="2021"/>
      <c r="PDS38" s="2021"/>
      <c r="PDT38" s="2021"/>
      <c r="PDU38" s="2021"/>
      <c r="PDV38" s="2021"/>
      <c r="PDW38" s="2021"/>
      <c r="PDX38" s="2021"/>
      <c r="PDY38" s="2021"/>
      <c r="PDZ38" s="2021"/>
      <c r="PEA38" s="2021"/>
      <c r="PEB38" s="2021"/>
      <c r="PEC38" s="2021"/>
      <c r="PED38" s="2021"/>
      <c r="PEE38" s="2021"/>
      <c r="PEF38" s="2021"/>
      <c r="PEG38" s="2021"/>
      <c r="PEH38" s="2021"/>
      <c r="PEI38" s="2021"/>
      <c r="PEJ38" s="2021"/>
      <c r="PEK38" s="2021"/>
      <c r="PEL38" s="2021"/>
      <c r="PEM38" s="2021"/>
      <c r="PEN38" s="2021"/>
      <c r="PEO38" s="2021"/>
      <c r="PEP38" s="2021"/>
      <c r="PEQ38" s="2021"/>
      <c r="PER38" s="2021"/>
      <c r="PES38" s="2021"/>
      <c r="PET38" s="2021"/>
      <c r="PEU38" s="2021"/>
      <c r="PEV38" s="2021"/>
      <c r="PEW38" s="2021"/>
      <c r="PEX38" s="2021"/>
      <c r="PEY38" s="2021"/>
      <c r="PEZ38" s="2021"/>
      <c r="PFA38" s="2021"/>
      <c r="PFB38" s="2021"/>
      <c r="PFC38" s="2021"/>
      <c r="PFD38" s="2021"/>
      <c r="PFE38" s="2021"/>
      <c r="PFF38" s="2021"/>
      <c r="PFG38" s="2021"/>
      <c r="PFH38" s="2021"/>
      <c r="PFI38" s="2021"/>
      <c r="PFJ38" s="2021"/>
      <c r="PFK38" s="2021"/>
      <c r="PFL38" s="2021"/>
      <c r="PFM38" s="2021"/>
      <c r="PFN38" s="2021"/>
      <c r="PFO38" s="2021"/>
      <c r="PFP38" s="2021"/>
      <c r="PFQ38" s="2021"/>
      <c r="PFR38" s="2021"/>
      <c r="PFS38" s="2021"/>
      <c r="PFT38" s="2021"/>
      <c r="PFU38" s="2021"/>
      <c r="PFV38" s="2021"/>
      <c r="PFW38" s="2021"/>
      <c r="PFX38" s="2021"/>
      <c r="PFY38" s="2021"/>
      <c r="PFZ38" s="2021"/>
      <c r="PGA38" s="2021"/>
      <c r="PGB38" s="2021"/>
      <c r="PGC38" s="2021"/>
      <c r="PGD38" s="2021"/>
      <c r="PGE38" s="2021"/>
      <c r="PGF38" s="2021"/>
      <c r="PGG38" s="2021"/>
      <c r="PGH38" s="2021"/>
      <c r="PGI38" s="2021"/>
      <c r="PGJ38" s="2021"/>
      <c r="PGK38" s="2021"/>
      <c r="PGL38" s="2021"/>
      <c r="PGM38" s="2021"/>
      <c r="PGN38" s="2021"/>
      <c r="PGO38" s="2021"/>
      <c r="PGP38" s="2021"/>
      <c r="PGQ38" s="2021"/>
      <c r="PGR38" s="2021"/>
      <c r="PGS38" s="2021"/>
      <c r="PGT38" s="2021"/>
      <c r="PGU38" s="2021"/>
      <c r="PGV38" s="2021"/>
      <c r="PGW38" s="2021"/>
      <c r="PGX38" s="2021"/>
      <c r="PGY38" s="2021"/>
      <c r="PGZ38" s="2021"/>
      <c r="PHA38" s="2021"/>
      <c r="PHB38" s="2021"/>
      <c r="PHC38" s="2021"/>
      <c r="PHD38" s="2021"/>
      <c r="PHE38" s="2021"/>
      <c r="PHF38" s="2021"/>
      <c r="PHG38" s="2021"/>
      <c r="PHH38" s="2021"/>
      <c r="PHI38" s="2021"/>
      <c r="PHJ38" s="2021"/>
      <c r="PHK38" s="2021"/>
      <c r="PHL38" s="2021"/>
      <c r="PHM38" s="2021"/>
      <c r="PHN38" s="2021"/>
      <c r="PHO38" s="2021"/>
      <c r="PHP38" s="2021"/>
      <c r="PHQ38" s="2021"/>
      <c r="PHR38" s="2021"/>
      <c r="PHS38" s="2021"/>
      <c r="PHT38" s="2021"/>
      <c r="PHU38" s="2021"/>
      <c r="PHV38" s="2021"/>
      <c r="PHW38" s="2021"/>
      <c r="PHX38" s="2021"/>
      <c r="PHY38" s="2021"/>
      <c r="PHZ38" s="2021"/>
      <c r="PIA38" s="2021"/>
      <c r="PIB38" s="2021"/>
      <c r="PIC38" s="2021"/>
      <c r="PID38" s="2021"/>
      <c r="PIE38" s="2021"/>
      <c r="PIF38" s="2021"/>
      <c r="PIG38" s="2021"/>
      <c r="PIH38" s="2021"/>
      <c r="PII38" s="2021"/>
      <c r="PIJ38" s="2021"/>
      <c r="PIK38" s="2021"/>
      <c r="PIL38" s="2021"/>
      <c r="PIM38" s="2021"/>
      <c r="PIN38" s="2021"/>
      <c r="PIO38" s="2021"/>
      <c r="PIP38" s="2021"/>
      <c r="PIQ38" s="2021"/>
      <c r="PIR38" s="2021"/>
      <c r="PIS38" s="2021"/>
      <c r="PIT38" s="2021"/>
      <c r="PIU38" s="2021"/>
      <c r="PIV38" s="2021"/>
      <c r="PIW38" s="2021"/>
      <c r="PIX38" s="2021"/>
      <c r="PIY38" s="2021"/>
      <c r="PIZ38" s="2021"/>
      <c r="PJA38" s="2021"/>
      <c r="PJB38" s="2021"/>
      <c r="PJC38" s="2021"/>
      <c r="PJD38" s="2021"/>
      <c r="PJE38" s="2021"/>
      <c r="PJF38" s="2021"/>
      <c r="PJG38" s="2021"/>
      <c r="PJH38" s="2021"/>
      <c r="PJI38" s="2021"/>
      <c r="PJJ38" s="2021"/>
      <c r="PJK38" s="2021"/>
      <c r="PJL38" s="2021"/>
      <c r="PJM38" s="2021"/>
      <c r="PJN38" s="2021"/>
      <c r="PJO38" s="2021"/>
      <c r="PJP38" s="2021"/>
      <c r="PJQ38" s="2021"/>
      <c r="PJR38" s="2021"/>
      <c r="PJS38" s="2021"/>
      <c r="PJT38" s="2021"/>
      <c r="PJU38" s="2021"/>
      <c r="PJV38" s="2021"/>
      <c r="PJW38" s="2021"/>
      <c r="PJX38" s="2021"/>
      <c r="PJY38" s="2021"/>
      <c r="PJZ38" s="2021"/>
      <c r="PKA38" s="2021"/>
      <c r="PKB38" s="2021"/>
      <c r="PKC38" s="2021"/>
      <c r="PKD38" s="2021"/>
      <c r="PKE38" s="2021"/>
      <c r="PKF38" s="2021"/>
      <c r="PKG38" s="2021"/>
      <c r="PKH38" s="2021"/>
      <c r="PKI38" s="2021"/>
      <c r="PKJ38" s="2021"/>
      <c r="PKK38" s="2021"/>
      <c r="PKL38" s="2021"/>
      <c r="PKM38" s="2021"/>
      <c r="PKN38" s="2021"/>
      <c r="PKO38" s="2021"/>
      <c r="PKP38" s="2021"/>
      <c r="PKQ38" s="2021"/>
      <c r="PKR38" s="2021"/>
      <c r="PKS38" s="2021"/>
      <c r="PKT38" s="2021"/>
      <c r="PKU38" s="2021"/>
      <c r="PKV38" s="2021"/>
      <c r="PKW38" s="2021"/>
      <c r="PKX38" s="2021"/>
      <c r="PKY38" s="2021"/>
      <c r="PKZ38" s="2021"/>
      <c r="PLA38" s="2021"/>
      <c r="PLB38" s="2021"/>
      <c r="PLC38" s="2021"/>
      <c r="PLD38" s="2021"/>
      <c r="PLE38" s="2021"/>
      <c r="PLF38" s="2021"/>
      <c r="PLG38" s="2021"/>
      <c r="PLH38" s="2021"/>
      <c r="PLI38" s="2021"/>
      <c r="PLJ38" s="2021"/>
      <c r="PLK38" s="2021"/>
      <c r="PLL38" s="2021"/>
      <c r="PLM38" s="2021"/>
      <c r="PLN38" s="2021"/>
      <c r="PLO38" s="2021"/>
      <c r="PLP38" s="2021"/>
      <c r="PLQ38" s="2021"/>
      <c r="PLR38" s="2021"/>
      <c r="PLS38" s="2021"/>
      <c r="PLT38" s="2021"/>
      <c r="PLU38" s="2021"/>
      <c r="PLV38" s="2021"/>
      <c r="PLW38" s="2021"/>
      <c r="PLX38" s="2021"/>
      <c r="PLY38" s="2021"/>
      <c r="PLZ38" s="2021"/>
      <c r="PMA38" s="2021"/>
      <c r="PMB38" s="2021"/>
      <c r="PMC38" s="2021"/>
      <c r="PMD38" s="2021"/>
      <c r="PME38" s="2021"/>
      <c r="PMF38" s="2021"/>
      <c r="PMG38" s="2021"/>
      <c r="PMH38" s="2021"/>
      <c r="PMI38" s="2021"/>
      <c r="PMJ38" s="2021"/>
      <c r="PMK38" s="2021"/>
      <c r="PML38" s="2021"/>
      <c r="PMM38" s="2021"/>
      <c r="PMN38" s="2021"/>
      <c r="PMO38" s="2021"/>
      <c r="PMP38" s="2021"/>
      <c r="PMQ38" s="2021"/>
      <c r="PMR38" s="2021"/>
      <c r="PMS38" s="2021"/>
      <c r="PMT38" s="2021"/>
      <c r="PMU38" s="2021"/>
      <c r="PMV38" s="2021"/>
      <c r="PMW38" s="2021"/>
      <c r="PMX38" s="2021"/>
      <c r="PMY38" s="2021"/>
      <c r="PMZ38" s="2021"/>
      <c r="PNA38" s="2021"/>
      <c r="PNB38" s="2021"/>
      <c r="PNC38" s="2021"/>
      <c r="PND38" s="2021"/>
      <c r="PNE38" s="2021"/>
      <c r="PNF38" s="2021"/>
      <c r="PNG38" s="2021"/>
      <c r="PNH38" s="2021"/>
      <c r="PNI38" s="2021"/>
      <c r="PNJ38" s="2021"/>
      <c r="PNK38" s="2021"/>
      <c r="PNL38" s="2021"/>
      <c r="PNM38" s="2021"/>
      <c r="PNN38" s="2021"/>
      <c r="PNO38" s="2021"/>
      <c r="PNP38" s="2021"/>
      <c r="PNQ38" s="2021"/>
      <c r="PNR38" s="2021"/>
      <c r="PNS38" s="2021"/>
      <c r="PNT38" s="2021"/>
      <c r="PNU38" s="2021"/>
      <c r="PNV38" s="2021"/>
      <c r="PNW38" s="2021"/>
      <c r="PNX38" s="2021"/>
      <c r="PNY38" s="2021"/>
      <c r="PNZ38" s="2021"/>
      <c r="POA38" s="2021"/>
      <c r="POB38" s="2021"/>
      <c r="POC38" s="2021"/>
      <c r="POD38" s="2021"/>
      <c r="POE38" s="2021"/>
      <c r="POF38" s="2021"/>
      <c r="POG38" s="2021"/>
      <c r="POH38" s="2021"/>
      <c r="POI38" s="2021"/>
      <c r="POJ38" s="2021"/>
      <c r="POK38" s="2021"/>
      <c r="POL38" s="2021"/>
      <c r="POM38" s="2021"/>
      <c r="PON38" s="2021"/>
      <c r="POO38" s="2021"/>
      <c r="POP38" s="2021"/>
      <c r="POQ38" s="2021"/>
      <c r="POR38" s="2021"/>
      <c r="POS38" s="2021"/>
      <c r="POT38" s="2021"/>
      <c r="POU38" s="2021"/>
      <c r="POV38" s="2021"/>
      <c r="POW38" s="2021"/>
      <c r="POX38" s="2021"/>
      <c r="POY38" s="2021"/>
      <c r="POZ38" s="2021"/>
      <c r="PPA38" s="2021"/>
      <c r="PPB38" s="2021"/>
      <c r="PPC38" s="2021"/>
      <c r="PPD38" s="2021"/>
      <c r="PPE38" s="2021"/>
      <c r="PPF38" s="2021"/>
      <c r="PPG38" s="2021"/>
      <c r="PPH38" s="2021"/>
      <c r="PPI38" s="2021"/>
      <c r="PPJ38" s="2021"/>
      <c r="PPK38" s="2021"/>
      <c r="PPL38" s="2021"/>
      <c r="PPM38" s="2021"/>
      <c r="PPN38" s="2021"/>
      <c r="PPO38" s="2021"/>
      <c r="PPP38" s="2021"/>
      <c r="PPQ38" s="2021"/>
      <c r="PPR38" s="2021"/>
      <c r="PPS38" s="2021"/>
      <c r="PPT38" s="2021"/>
      <c r="PPU38" s="2021"/>
      <c r="PPV38" s="2021"/>
      <c r="PPW38" s="2021"/>
      <c r="PPX38" s="2021"/>
      <c r="PPY38" s="2021"/>
      <c r="PPZ38" s="2021"/>
      <c r="PQA38" s="2021"/>
      <c r="PQB38" s="2021"/>
      <c r="PQC38" s="2021"/>
      <c r="PQD38" s="2021"/>
      <c r="PQE38" s="2021"/>
      <c r="PQF38" s="2021"/>
      <c r="PQG38" s="2021"/>
      <c r="PQH38" s="2021"/>
      <c r="PQI38" s="2021"/>
      <c r="PQJ38" s="2021"/>
      <c r="PQK38" s="2021"/>
      <c r="PQL38" s="2021"/>
      <c r="PQM38" s="2021"/>
      <c r="PQN38" s="2021"/>
      <c r="PQO38" s="2021"/>
      <c r="PQP38" s="2021"/>
      <c r="PQQ38" s="2021"/>
      <c r="PQR38" s="2021"/>
      <c r="PQS38" s="2021"/>
      <c r="PQT38" s="2021"/>
      <c r="PQU38" s="2021"/>
      <c r="PQV38" s="2021"/>
      <c r="PQW38" s="2021"/>
      <c r="PQX38" s="2021"/>
      <c r="PQY38" s="2021"/>
      <c r="PQZ38" s="2021"/>
      <c r="PRA38" s="2021"/>
      <c r="PRB38" s="2021"/>
      <c r="PRC38" s="2021"/>
      <c r="PRD38" s="2021"/>
      <c r="PRE38" s="2021"/>
      <c r="PRF38" s="2021"/>
      <c r="PRG38" s="2021"/>
      <c r="PRH38" s="2021"/>
      <c r="PRI38" s="2021"/>
      <c r="PRJ38" s="2021"/>
      <c r="PRK38" s="2021"/>
      <c r="PRL38" s="2021"/>
      <c r="PRM38" s="2021"/>
      <c r="PRN38" s="2021"/>
      <c r="PRO38" s="2021"/>
      <c r="PRP38" s="2021"/>
      <c r="PRQ38" s="2021"/>
      <c r="PRR38" s="2021"/>
      <c r="PRS38" s="2021"/>
      <c r="PRT38" s="2021"/>
      <c r="PRU38" s="2021"/>
      <c r="PRV38" s="2021"/>
      <c r="PRW38" s="2021"/>
      <c r="PRX38" s="2021"/>
      <c r="PRY38" s="2021"/>
      <c r="PRZ38" s="2021"/>
      <c r="PSA38" s="2021"/>
      <c r="PSB38" s="2021"/>
      <c r="PSC38" s="2021"/>
      <c r="PSD38" s="2021"/>
      <c r="PSE38" s="2021"/>
      <c r="PSF38" s="2021"/>
      <c r="PSG38" s="2021"/>
      <c r="PSH38" s="2021"/>
      <c r="PSI38" s="2021"/>
      <c r="PSJ38" s="2021"/>
      <c r="PSK38" s="2021"/>
      <c r="PSL38" s="2021"/>
      <c r="PSM38" s="2021"/>
      <c r="PSN38" s="2021"/>
      <c r="PSO38" s="2021"/>
      <c r="PSP38" s="2021"/>
      <c r="PSQ38" s="2021"/>
      <c r="PSR38" s="2021"/>
      <c r="PSS38" s="2021"/>
      <c r="PST38" s="2021"/>
      <c r="PSU38" s="2021"/>
      <c r="PSV38" s="2021"/>
      <c r="PSW38" s="2021"/>
      <c r="PSX38" s="2021"/>
      <c r="PSY38" s="2021"/>
      <c r="PSZ38" s="2021"/>
      <c r="PTA38" s="2021"/>
      <c r="PTB38" s="2021"/>
      <c r="PTC38" s="2021"/>
      <c r="PTD38" s="2021"/>
      <c r="PTE38" s="2021"/>
      <c r="PTF38" s="2021"/>
      <c r="PTG38" s="2021"/>
      <c r="PTH38" s="2021"/>
      <c r="PTI38" s="2021"/>
      <c r="PTJ38" s="2021"/>
      <c r="PTK38" s="2021"/>
      <c r="PTL38" s="2021"/>
      <c r="PTM38" s="2021"/>
      <c r="PTN38" s="2021"/>
      <c r="PTO38" s="2021"/>
      <c r="PTP38" s="2021"/>
      <c r="PTQ38" s="2021"/>
      <c r="PTR38" s="2021"/>
      <c r="PTS38" s="2021"/>
      <c r="PTT38" s="2021"/>
      <c r="PTU38" s="2021"/>
      <c r="PTV38" s="2021"/>
      <c r="PTW38" s="2021"/>
      <c r="PTX38" s="2021"/>
      <c r="PTY38" s="2021"/>
      <c r="PTZ38" s="2021"/>
      <c r="PUA38" s="2021"/>
      <c r="PUB38" s="2021"/>
      <c r="PUC38" s="2021"/>
      <c r="PUD38" s="2021"/>
      <c r="PUE38" s="2021"/>
      <c r="PUF38" s="2021"/>
      <c r="PUG38" s="2021"/>
      <c r="PUH38" s="2021"/>
      <c r="PUI38" s="2021"/>
      <c r="PUJ38" s="2021"/>
      <c r="PUK38" s="2021"/>
      <c r="PUL38" s="2021"/>
      <c r="PUM38" s="2021"/>
      <c r="PUN38" s="2021"/>
      <c r="PUO38" s="2021"/>
      <c r="PUP38" s="2021"/>
      <c r="PUQ38" s="2021"/>
      <c r="PUR38" s="2021"/>
      <c r="PUS38" s="2021"/>
      <c r="PUT38" s="2021"/>
      <c r="PUU38" s="2021"/>
      <c r="PUV38" s="2021"/>
      <c r="PUW38" s="2021"/>
      <c r="PUX38" s="2021"/>
      <c r="PUY38" s="2021"/>
      <c r="PUZ38" s="2021"/>
      <c r="PVA38" s="2021"/>
      <c r="PVB38" s="2021"/>
      <c r="PVC38" s="2021"/>
      <c r="PVD38" s="2021"/>
      <c r="PVE38" s="2021"/>
      <c r="PVF38" s="2021"/>
      <c r="PVG38" s="2021"/>
      <c r="PVH38" s="2021"/>
      <c r="PVI38" s="2021"/>
      <c r="PVJ38" s="2021"/>
      <c r="PVK38" s="2021"/>
      <c r="PVL38" s="2021"/>
      <c r="PVM38" s="2021"/>
      <c r="PVN38" s="2021"/>
      <c r="PVO38" s="2021"/>
      <c r="PVP38" s="2021"/>
      <c r="PVQ38" s="2021"/>
      <c r="PVR38" s="2021"/>
      <c r="PVS38" s="2021"/>
      <c r="PVT38" s="2021"/>
      <c r="PVU38" s="2021"/>
      <c r="PVV38" s="2021"/>
      <c r="PVW38" s="2021"/>
      <c r="PVX38" s="2021"/>
      <c r="PVY38" s="2021"/>
      <c r="PVZ38" s="2021"/>
      <c r="PWA38" s="2021"/>
      <c r="PWB38" s="2021"/>
      <c r="PWC38" s="2021"/>
      <c r="PWD38" s="2021"/>
      <c r="PWE38" s="2021"/>
      <c r="PWF38" s="2021"/>
      <c r="PWG38" s="2021"/>
      <c r="PWH38" s="2021"/>
      <c r="PWI38" s="2021"/>
      <c r="PWJ38" s="2021"/>
      <c r="PWK38" s="2021"/>
      <c r="PWL38" s="2021"/>
      <c r="PWM38" s="2021"/>
      <c r="PWN38" s="2021"/>
      <c r="PWO38" s="2021"/>
      <c r="PWP38" s="2021"/>
      <c r="PWQ38" s="2021"/>
      <c r="PWR38" s="2021"/>
      <c r="PWS38" s="2021"/>
      <c r="PWT38" s="2021"/>
      <c r="PWU38" s="2021"/>
      <c r="PWV38" s="2021"/>
      <c r="PWW38" s="2021"/>
      <c r="PWX38" s="2021"/>
      <c r="PWY38" s="2021"/>
      <c r="PWZ38" s="2021"/>
      <c r="PXA38" s="2021"/>
      <c r="PXB38" s="2021"/>
      <c r="PXC38" s="2021"/>
      <c r="PXD38" s="2021"/>
      <c r="PXE38" s="2021"/>
      <c r="PXF38" s="2021"/>
      <c r="PXG38" s="2021"/>
      <c r="PXH38" s="2021"/>
      <c r="PXI38" s="2021"/>
      <c r="PXJ38" s="2021"/>
      <c r="PXK38" s="2021"/>
      <c r="PXL38" s="2021"/>
      <c r="PXM38" s="2021"/>
      <c r="PXN38" s="2021"/>
      <c r="PXO38" s="2021"/>
      <c r="PXP38" s="2021"/>
      <c r="PXQ38" s="2021"/>
      <c r="PXR38" s="2021"/>
      <c r="PXS38" s="2021"/>
      <c r="PXT38" s="2021"/>
      <c r="PXU38" s="2021"/>
      <c r="PXV38" s="2021"/>
      <c r="PXW38" s="2021"/>
      <c r="PXX38" s="2021"/>
      <c r="PXY38" s="2021"/>
      <c r="PXZ38" s="2021"/>
      <c r="PYA38" s="2021"/>
      <c r="PYB38" s="2021"/>
      <c r="PYC38" s="2021"/>
      <c r="PYD38" s="2021"/>
      <c r="PYE38" s="2021"/>
      <c r="PYF38" s="2021"/>
      <c r="PYG38" s="2021"/>
      <c r="PYH38" s="2021"/>
      <c r="PYI38" s="2021"/>
      <c r="PYJ38" s="2021"/>
      <c r="PYK38" s="2021"/>
      <c r="PYL38" s="2021"/>
      <c r="PYM38" s="2021"/>
      <c r="PYN38" s="2021"/>
      <c r="PYO38" s="2021"/>
      <c r="PYP38" s="2021"/>
      <c r="PYQ38" s="2021"/>
      <c r="PYR38" s="2021"/>
      <c r="PYS38" s="2021"/>
      <c r="PYT38" s="2021"/>
      <c r="PYU38" s="2021"/>
      <c r="PYV38" s="2021"/>
      <c r="PYW38" s="2021"/>
      <c r="PYX38" s="2021"/>
      <c r="PYY38" s="2021"/>
      <c r="PYZ38" s="2021"/>
      <c r="PZA38" s="2021"/>
      <c r="PZB38" s="2021"/>
      <c r="PZC38" s="2021"/>
      <c r="PZD38" s="2021"/>
      <c r="PZE38" s="2021"/>
      <c r="PZF38" s="2021"/>
      <c r="PZG38" s="2021"/>
      <c r="PZH38" s="2021"/>
      <c r="PZI38" s="2021"/>
      <c r="PZJ38" s="2021"/>
      <c r="PZK38" s="2021"/>
      <c r="PZL38" s="2021"/>
      <c r="PZM38" s="2021"/>
      <c r="PZN38" s="2021"/>
      <c r="PZO38" s="2021"/>
      <c r="PZP38" s="2021"/>
      <c r="PZQ38" s="2021"/>
      <c r="PZR38" s="2021"/>
      <c r="PZS38" s="2021"/>
      <c r="PZT38" s="2021"/>
      <c r="PZU38" s="2021"/>
      <c r="PZV38" s="2021"/>
      <c r="PZW38" s="2021"/>
      <c r="PZX38" s="2021"/>
      <c r="PZY38" s="2021"/>
      <c r="PZZ38" s="2021"/>
      <c r="QAA38" s="2021"/>
      <c r="QAB38" s="2021"/>
      <c r="QAC38" s="2021"/>
      <c r="QAD38" s="2021"/>
      <c r="QAE38" s="2021"/>
      <c r="QAF38" s="2021"/>
      <c r="QAG38" s="2021"/>
      <c r="QAH38" s="2021"/>
      <c r="QAI38" s="2021"/>
      <c r="QAJ38" s="2021"/>
      <c r="QAK38" s="2021"/>
      <c r="QAL38" s="2021"/>
      <c r="QAM38" s="2021"/>
      <c r="QAN38" s="2021"/>
      <c r="QAO38" s="2021"/>
      <c r="QAP38" s="2021"/>
      <c r="QAQ38" s="2021"/>
      <c r="QAR38" s="2021"/>
      <c r="QAS38" s="2021"/>
      <c r="QAT38" s="2021"/>
      <c r="QAU38" s="2021"/>
      <c r="QAV38" s="2021"/>
      <c r="QAW38" s="2021"/>
      <c r="QAX38" s="2021"/>
      <c r="QAY38" s="2021"/>
      <c r="QAZ38" s="2021"/>
      <c r="QBA38" s="2021"/>
      <c r="QBB38" s="2021"/>
      <c r="QBC38" s="2021"/>
      <c r="QBD38" s="2021"/>
      <c r="QBE38" s="2021"/>
      <c r="QBF38" s="2021"/>
      <c r="QBG38" s="2021"/>
      <c r="QBH38" s="2021"/>
      <c r="QBI38" s="2021"/>
      <c r="QBJ38" s="2021"/>
      <c r="QBK38" s="2021"/>
      <c r="QBL38" s="2021"/>
      <c r="QBM38" s="2021"/>
      <c r="QBN38" s="2021"/>
      <c r="QBO38" s="2021"/>
      <c r="QBP38" s="2021"/>
      <c r="QBQ38" s="2021"/>
      <c r="QBR38" s="2021"/>
      <c r="QBS38" s="2021"/>
      <c r="QBT38" s="2021"/>
      <c r="QBU38" s="2021"/>
      <c r="QBV38" s="2021"/>
      <c r="QBW38" s="2021"/>
      <c r="QBX38" s="2021"/>
      <c r="QBY38" s="2021"/>
      <c r="QBZ38" s="2021"/>
      <c r="QCA38" s="2021"/>
      <c r="QCB38" s="2021"/>
      <c r="QCC38" s="2021"/>
      <c r="QCD38" s="2021"/>
      <c r="QCE38" s="2021"/>
      <c r="QCF38" s="2021"/>
      <c r="QCG38" s="2021"/>
      <c r="QCH38" s="2021"/>
      <c r="QCI38" s="2021"/>
      <c r="QCJ38" s="2021"/>
      <c r="QCK38" s="2021"/>
      <c r="QCL38" s="2021"/>
      <c r="QCM38" s="2021"/>
      <c r="QCN38" s="2021"/>
      <c r="QCO38" s="2021"/>
      <c r="QCP38" s="2021"/>
      <c r="QCQ38" s="2021"/>
      <c r="QCR38" s="2021"/>
      <c r="QCS38" s="2021"/>
      <c r="QCT38" s="2021"/>
      <c r="QCU38" s="2021"/>
      <c r="QCV38" s="2021"/>
      <c r="QCW38" s="2021"/>
      <c r="QCX38" s="2021"/>
      <c r="QCY38" s="2021"/>
      <c r="QCZ38" s="2021"/>
      <c r="QDA38" s="2021"/>
      <c r="QDB38" s="2021"/>
      <c r="QDC38" s="2021"/>
      <c r="QDD38" s="2021"/>
      <c r="QDE38" s="2021"/>
      <c r="QDF38" s="2021"/>
      <c r="QDG38" s="2021"/>
      <c r="QDH38" s="2021"/>
      <c r="QDI38" s="2021"/>
      <c r="QDJ38" s="2021"/>
      <c r="QDK38" s="2021"/>
      <c r="QDL38" s="2021"/>
      <c r="QDM38" s="2021"/>
      <c r="QDN38" s="2021"/>
      <c r="QDO38" s="2021"/>
      <c r="QDP38" s="2021"/>
      <c r="QDQ38" s="2021"/>
      <c r="QDR38" s="2021"/>
      <c r="QDS38" s="2021"/>
      <c r="QDT38" s="2021"/>
      <c r="QDU38" s="2021"/>
      <c r="QDV38" s="2021"/>
      <c r="QDW38" s="2021"/>
      <c r="QDX38" s="2021"/>
      <c r="QDY38" s="2021"/>
      <c r="QDZ38" s="2021"/>
      <c r="QEA38" s="2021"/>
      <c r="QEB38" s="2021"/>
      <c r="QEC38" s="2021"/>
      <c r="QED38" s="2021"/>
      <c r="QEE38" s="2021"/>
      <c r="QEF38" s="2021"/>
      <c r="QEG38" s="2021"/>
      <c r="QEH38" s="2021"/>
      <c r="QEI38" s="2021"/>
      <c r="QEJ38" s="2021"/>
      <c r="QEK38" s="2021"/>
      <c r="QEL38" s="2021"/>
      <c r="QEM38" s="2021"/>
      <c r="QEN38" s="2021"/>
      <c r="QEO38" s="2021"/>
      <c r="QEP38" s="2021"/>
      <c r="QEQ38" s="2021"/>
      <c r="QER38" s="2021"/>
      <c r="QES38" s="2021"/>
      <c r="QET38" s="2021"/>
      <c r="QEU38" s="2021"/>
      <c r="QEV38" s="2021"/>
      <c r="QEW38" s="2021"/>
      <c r="QEX38" s="2021"/>
      <c r="QEY38" s="2021"/>
      <c r="QEZ38" s="2021"/>
      <c r="QFA38" s="2021"/>
      <c r="QFB38" s="2021"/>
      <c r="QFC38" s="2021"/>
      <c r="QFD38" s="2021"/>
      <c r="QFE38" s="2021"/>
      <c r="QFF38" s="2021"/>
      <c r="QFG38" s="2021"/>
      <c r="QFH38" s="2021"/>
      <c r="QFI38" s="2021"/>
      <c r="QFJ38" s="2021"/>
      <c r="QFK38" s="2021"/>
      <c r="QFL38" s="2021"/>
      <c r="QFM38" s="2021"/>
      <c r="QFN38" s="2021"/>
      <c r="QFO38" s="2021"/>
      <c r="QFP38" s="2021"/>
      <c r="QFQ38" s="2021"/>
      <c r="QFR38" s="2021"/>
      <c r="QFS38" s="2021"/>
      <c r="QFT38" s="2021"/>
      <c r="QFU38" s="2021"/>
      <c r="QFV38" s="2021"/>
      <c r="QFW38" s="2021"/>
      <c r="QFX38" s="2021"/>
      <c r="QFY38" s="2021"/>
      <c r="QFZ38" s="2021"/>
      <c r="QGA38" s="2021"/>
      <c r="QGB38" s="2021"/>
      <c r="QGC38" s="2021"/>
      <c r="QGD38" s="2021"/>
      <c r="QGE38" s="2021"/>
      <c r="QGF38" s="2021"/>
      <c r="QGG38" s="2021"/>
      <c r="QGH38" s="2021"/>
      <c r="QGI38" s="2021"/>
      <c r="QGJ38" s="2021"/>
      <c r="QGK38" s="2021"/>
      <c r="QGL38" s="2021"/>
      <c r="QGM38" s="2021"/>
      <c r="QGN38" s="2021"/>
      <c r="QGO38" s="2021"/>
      <c r="QGP38" s="2021"/>
      <c r="QGQ38" s="2021"/>
      <c r="QGR38" s="2021"/>
      <c r="QGS38" s="2021"/>
      <c r="QGT38" s="2021"/>
      <c r="QGU38" s="2021"/>
      <c r="QGV38" s="2021"/>
      <c r="QGW38" s="2021"/>
      <c r="QGX38" s="2021"/>
      <c r="QGY38" s="2021"/>
      <c r="QGZ38" s="2021"/>
      <c r="QHA38" s="2021"/>
      <c r="QHB38" s="2021"/>
      <c r="QHC38" s="2021"/>
      <c r="QHD38" s="2021"/>
      <c r="QHE38" s="2021"/>
      <c r="QHF38" s="2021"/>
      <c r="QHG38" s="2021"/>
      <c r="QHH38" s="2021"/>
      <c r="QHI38" s="2021"/>
      <c r="QHJ38" s="2021"/>
      <c r="QHK38" s="2021"/>
      <c r="QHL38" s="2021"/>
      <c r="QHM38" s="2021"/>
      <c r="QHN38" s="2021"/>
      <c r="QHO38" s="2021"/>
      <c r="QHP38" s="2021"/>
      <c r="QHQ38" s="2021"/>
      <c r="QHR38" s="2021"/>
      <c r="QHS38" s="2021"/>
      <c r="QHT38" s="2021"/>
      <c r="QHU38" s="2021"/>
      <c r="QHV38" s="2021"/>
      <c r="QHW38" s="2021"/>
      <c r="QHX38" s="2021"/>
      <c r="QHY38" s="2021"/>
      <c r="QHZ38" s="2021"/>
      <c r="QIA38" s="2021"/>
      <c r="QIB38" s="2021"/>
      <c r="QIC38" s="2021"/>
      <c r="QID38" s="2021"/>
      <c r="QIE38" s="2021"/>
      <c r="QIF38" s="2021"/>
      <c r="QIG38" s="2021"/>
      <c r="QIH38" s="2021"/>
      <c r="QII38" s="2021"/>
      <c r="QIJ38" s="2021"/>
      <c r="QIK38" s="2021"/>
      <c r="QIL38" s="2021"/>
      <c r="QIM38" s="2021"/>
      <c r="QIN38" s="2021"/>
      <c r="QIO38" s="2021"/>
      <c r="QIP38" s="2021"/>
      <c r="QIQ38" s="2021"/>
      <c r="QIR38" s="2021"/>
      <c r="QIS38" s="2021"/>
      <c r="QIT38" s="2021"/>
      <c r="QIU38" s="2021"/>
      <c r="QIV38" s="2021"/>
      <c r="QIW38" s="2021"/>
      <c r="QIX38" s="2021"/>
      <c r="QIY38" s="2021"/>
      <c r="QIZ38" s="2021"/>
      <c r="QJA38" s="2021"/>
      <c r="QJB38" s="2021"/>
      <c r="QJC38" s="2021"/>
      <c r="QJD38" s="2021"/>
      <c r="QJE38" s="2021"/>
      <c r="QJF38" s="2021"/>
      <c r="QJG38" s="2021"/>
      <c r="QJH38" s="2021"/>
      <c r="QJI38" s="2021"/>
      <c r="QJJ38" s="2021"/>
      <c r="QJK38" s="2021"/>
      <c r="QJL38" s="2021"/>
      <c r="QJM38" s="2021"/>
      <c r="QJN38" s="2021"/>
      <c r="QJO38" s="2021"/>
      <c r="QJP38" s="2021"/>
      <c r="QJQ38" s="2021"/>
      <c r="QJR38" s="2021"/>
      <c r="QJS38" s="2021"/>
      <c r="QJT38" s="2021"/>
      <c r="QJU38" s="2021"/>
      <c r="QJV38" s="2021"/>
      <c r="QJW38" s="2021"/>
      <c r="QJX38" s="2021"/>
      <c r="QJY38" s="2021"/>
      <c r="QJZ38" s="2021"/>
      <c r="QKA38" s="2021"/>
      <c r="QKB38" s="2021"/>
      <c r="QKC38" s="2021"/>
      <c r="QKD38" s="2021"/>
      <c r="QKE38" s="2021"/>
      <c r="QKF38" s="2021"/>
      <c r="QKG38" s="2021"/>
      <c r="QKH38" s="2021"/>
      <c r="QKI38" s="2021"/>
      <c r="QKJ38" s="2021"/>
      <c r="QKK38" s="2021"/>
      <c r="QKL38" s="2021"/>
      <c r="QKM38" s="2021"/>
      <c r="QKN38" s="2021"/>
      <c r="QKO38" s="2021"/>
      <c r="QKP38" s="2021"/>
      <c r="QKQ38" s="2021"/>
      <c r="QKR38" s="2021"/>
      <c r="QKS38" s="2021"/>
      <c r="QKT38" s="2021"/>
      <c r="QKU38" s="2021"/>
      <c r="QKV38" s="2021"/>
      <c r="QKW38" s="2021"/>
      <c r="QKX38" s="2021"/>
      <c r="QKY38" s="2021"/>
      <c r="QKZ38" s="2021"/>
      <c r="QLA38" s="2021"/>
      <c r="QLB38" s="2021"/>
      <c r="QLC38" s="2021"/>
      <c r="QLD38" s="2021"/>
      <c r="QLE38" s="2021"/>
      <c r="QLF38" s="2021"/>
      <c r="QLG38" s="2021"/>
      <c r="QLH38" s="2021"/>
      <c r="QLI38" s="2021"/>
      <c r="QLJ38" s="2021"/>
      <c r="QLK38" s="2021"/>
      <c r="QLL38" s="2021"/>
      <c r="QLM38" s="2021"/>
      <c r="QLN38" s="2021"/>
      <c r="QLO38" s="2021"/>
      <c r="QLP38" s="2021"/>
      <c r="QLQ38" s="2021"/>
      <c r="QLR38" s="2021"/>
      <c r="QLS38" s="2021"/>
      <c r="QLT38" s="2021"/>
      <c r="QLU38" s="2021"/>
      <c r="QLV38" s="2021"/>
      <c r="QLW38" s="2021"/>
      <c r="QLX38" s="2021"/>
      <c r="QLY38" s="2021"/>
      <c r="QLZ38" s="2021"/>
      <c r="QMA38" s="2021"/>
      <c r="QMB38" s="2021"/>
      <c r="QMC38" s="2021"/>
      <c r="QMD38" s="2021"/>
      <c r="QME38" s="2021"/>
      <c r="QMF38" s="2021"/>
      <c r="QMG38" s="2021"/>
      <c r="QMH38" s="2021"/>
      <c r="QMI38" s="2021"/>
      <c r="QMJ38" s="2021"/>
      <c r="QMK38" s="2021"/>
      <c r="QML38" s="2021"/>
      <c r="QMM38" s="2021"/>
      <c r="QMN38" s="2021"/>
      <c r="QMO38" s="2021"/>
      <c r="QMP38" s="2021"/>
      <c r="QMQ38" s="2021"/>
      <c r="QMR38" s="2021"/>
      <c r="QMS38" s="2021"/>
      <c r="QMT38" s="2021"/>
      <c r="QMU38" s="2021"/>
      <c r="QMV38" s="2021"/>
      <c r="QMW38" s="2021"/>
      <c r="QMX38" s="2021"/>
      <c r="QMY38" s="2021"/>
      <c r="QMZ38" s="2021"/>
      <c r="QNA38" s="2021"/>
      <c r="QNB38" s="2021"/>
      <c r="QNC38" s="2021"/>
      <c r="QND38" s="2021"/>
      <c r="QNE38" s="2021"/>
      <c r="QNF38" s="2021"/>
      <c r="QNG38" s="2021"/>
      <c r="QNH38" s="2021"/>
      <c r="QNI38" s="2021"/>
      <c r="QNJ38" s="2021"/>
      <c r="QNK38" s="2021"/>
      <c r="QNL38" s="2021"/>
      <c r="QNM38" s="2021"/>
      <c r="QNN38" s="2021"/>
      <c r="QNO38" s="2021"/>
      <c r="QNP38" s="2021"/>
      <c r="QNQ38" s="2021"/>
      <c r="QNR38" s="2021"/>
      <c r="QNS38" s="2021"/>
      <c r="QNT38" s="2021"/>
      <c r="QNU38" s="2021"/>
      <c r="QNV38" s="2021"/>
      <c r="QNW38" s="2021"/>
      <c r="QNX38" s="2021"/>
      <c r="QNY38" s="2021"/>
      <c r="QNZ38" s="2021"/>
      <c r="QOA38" s="2021"/>
      <c r="QOB38" s="2021"/>
      <c r="QOC38" s="2021"/>
      <c r="QOD38" s="2021"/>
      <c r="QOE38" s="2021"/>
      <c r="QOF38" s="2021"/>
      <c r="QOG38" s="2021"/>
      <c r="QOH38" s="2021"/>
      <c r="QOI38" s="2021"/>
      <c r="QOJ38" s="2021"/>
      <c r="QOK38" s="2021"/>
      <c r="QOL38" s="2021"/>
      <c r="QOM38" s="2021"/>
      <c r="QON38" s="2021"/>
      <c r="QOO38" s="2021"/>
      <c r="QOP38" s="2021"/>
      <c r="QOQ38" s="2021"/>
      <c r="QOR38" s="2021"/>
      <c r="QOS38" s="2021"/>
      <c r="QOT38" s="2021"/>
      <c r="QOU38" s="2021"/>
      <c r="QOV38" s="2021"/>
      <c r="QOW38" s="2021"/>
      <c r="QOX38" s="2021"/>
      <c r="QOY38" s="2021"/>
      <c r="QOZ38" s="2021"/>
      <c r="QPA38" s="2021"/>
      <c r="QPB38" s="2021"/>
      <c r="QPC38" s="2021"/>
      <c r="QPD38" s="2021"/>
      <c r="QPE38" s="2021"/>
      <c r="QPF38" s="2021"/>
      <c r="QPG38" s="2021"/>
      <c r="QPH38" s="2021"/>
      <c r="QPI38" s="2021"/>
      <c r="QPJ38" s="2021"/>
      <c r="QPK38" s="2021"/>
      <c r="QPL38" s="2021"/>
      <c r="QPM38" s="2021"/>
      <c r="QPN38" s="2021"/>
      <c r="QPO38" s="2021"/>
      <c r="QPP38" s="2021"/>
      <c r="QPQ38" s="2021"/>
      <c r="QPR38" s="2021"/>
      <c r="QPS38" s="2021"/>
      <c r="QPT38" s="2021"/>
      <c r="QPU38" s="2021"/>
      <c r="QPV38" s="2021"/>
      <c r="QPW38" s="2021"/>
      <c r="QPX38" s="2021"/>
      <c r="QPY38" s="2021"/>
      <c r="QPZ38" s="2021"/>
      <c r="QQA38" s="2021"/>
      <c r="QQB38" s="2021"/>
      <c r="QQC38" s="2021"/>
      <c r="QQD38" s="2021"/>
      <c r="QQE38" s="2021"/>
      <c r="QQF38" s="2021"/>
      <c r="QQG38" s="2021"/>
      <c r="QQH38" s="2021"/>
      <c r="QQI38" s="2021"/>
      <c r="QQJ38" s="2021"/>
      <c r="QQK38" s="2021"/>
      <c r="QQL38" s="2021"/>
      <c r="QQM38" s="2021"/>
      <c r="QQN38" s="2021"/>
      <c r="QQO38" s="2021"/>
      <c r="QQP38" s="2021"/>
      <c r="QQQ38" s="2021"/>
      <c r="QQR38" s="2021"/>
      <c r="QQS38" s="2021"/>
      <c r="QQT38" s="2021"/>
      <c r="QQU38" s="2021"/>
      <c r="QQV38" s="2021"/>
      <c r="QQW38" s="2021"/>
      <c r="QQX38" s="2021"/>
      <c r="QQY38" s="2021"/>
      <c r="QQZ38" s="2021"/>
      <c r="QRA38" s="2021"/>
      <c r="QRB38" s="2021"/>
      <c r="QRC38" s="2021"/>
      <c r="QRD38" s="2021"/>
      <c r="QRE38" s="2021"/>
      <c r="QRF38" s="2021"/>
      <c r="QRG38" s="2021"/>
      <c r="QRH38" s="2021"/>
      <c r="QRI38" s="2021"/>
      <c r="QRJ38" s="2021"/>
      <c r="QRK38" s="2021"/>
      <c r="QRL38" s="2021"/>
      <c r="QRM38" s="2021"/>
      <c r="QRN38" s="2021"/>
      <c r="QRO38" s="2021"/>
      <c r="QRP38" s="2021"/>
      <c r="QRQ38" s="2021"/>
      <c r="QRR38" s="2021"/>
      <c r="QRS38" s="2021"/>
      <c r="QRT38" s="2021"/>
      <c r="QRU38" s="2021"/>
      <c r="QRV38" s="2021"/>
      <c r="QRW38" s="2021"/>
      <c r="QRX38" s="2021"/>
      <c r="QRY38" s="2021"/>
      <c r="QRZ38" s="2021"/>
      <c r="QSA38" s="2021"/>
      <c r="QSB38" s="2021"/>
      <c r="QSC38" s="2021"/>
      <c r="QSD38" s="2021"/>
      <c r="QSE38" s="2021"/>
      <c r="QSF38" s="2021"/>
      <c r="QSG38" s="2021"/>
      <c r="QSH38" s="2021"/>
      <c r="QSI38" s="2021"/>
      <c r="QSJ38" s="2021"/>
      <c r="QSK38" s="2021"/>
      <c r="QSL38" s="2021"/>
      <c r="QSM38" s="2021"/>
      <c r="QSN38" s="2021"/>
      <c r="QSO38" s="2021"/>
      <c r="QSP38" s="2021"/>
      <c r="QSQ38" s="2021"/>
      <c r="QSR38" s="2021"/>
      <c r="QSS38" s="2021"/>
      <c r="QST38" s="2021"/>
      <c r="QSU38" s="2021"/>
      <c r="QSV38" s="2021"/>
      <c r="QSW38" s="2021"/>
      <c r="QSX38" s="2021"/>
      <c r="QSY38" s="2021"/>
      <c r="QSZ38" s="2021"/>
      <c r="QTA38" s="2021"/>
      <c r="QTB38" s="2021"/>
      <c r="QTC38" s="2021"/>
      <c r="QTD38" s="2021"/>
      <c r="QTE38" s="2021"/>
      <c r="QTF38" s="2021"/>
      <c r="QTG38" s="2021"/>
      <c r="QTH38" s="2021"/>
      <c r="QTI38" s="2021"/>
      <c r="QTJ38" s="2021"/>
      <c r="QTK38" s="2021"/>
      <c r="QTL38" s="2021"/>
      <c r="QTM38" s="2021"/>
      <c r="QTN38" s="2021"/>
      <c r="QTO38" s="2021"/>
      <c r="QTP38" s="2021"/>
      <c r="QTQ38" s="2021"/>
      <c r="QTR38" s="2021"/>
      <c r="QTS38" s="2021"/>
      <c r="QTT38" s="2021"/>
      <c r="QTU38" s="2021"/>
      <c r="QTV38" s="2021"/>
      <c r="QTW38" s="2021"/>
      <c r="QTX38" s="2021"/>
      <c r="QTY38" s="2021"/>
      <c r="QTZ38" s="2021"/>
      <c r="QUA38" s="2021"/>
      <c r="QUB38" s="2021"/>
      <c r="QUC38" s="2021"/>
      <c r="QUD38" s="2021"/>
      <c r="QUE38" s="2021"/>
      <c r="QUF38" s="2021"/>
      <c r="QUG38" s="2021"/>
      <c r="QUH38" s="2021"/>
      <c r="QUI38" s="2021"/>
      <c r="QUJ38" s="2021"/>
      <c r="QUK38" s="2021"/>
      <c r="QUL38" s="2021"/>
      <c r="QUM38" s="2021"/>
      <c r="QUN38" s="2021"/>
      <c r="QUO38" s="2021"/>
      <c r="QUP38" s="2021"/>
      <c r="QUQ38" s="2021"/>
      <c r="QUR38" s="2021"/>
      <c r="QUS38" s="2021"/>
      <c r="QUT38" s="2021"/>
      <c r="QUU38" s="2021"/>
      <c r="QUV38" s="2021"/>
      <c r="QUW38" s="2021"/>
      <c r="QUX38" s="2021"/>
      <c r="QUY38" s="2021"/>
      <c r="QUZ38" s="2021"/>
      <c r="QVA38" s="2021"/>
      <c r="QVB38" s="2021"/>
      <c r="QVC38" s="2021"/>
      <c r="QVD38" s="2021"/>
      <c r="QVE38" s="2021"/>
      <c r="QVF38" s="2021"/>
      <c r="QVG38" s="2021"/>
      <c r="QVH38" s="2021"/>
      <c r="QVI38" s="2021"/>
      <c r="QVJ38" s="2021"/>
      <c r="QVK38" s="2021"/>
      <c r="QVL38" s="2021"/>
      <c r="QVM38" s="2021"/>
      <c r="QVN38" s="2021"/>
      <c r="QVO38" s="2021"/>
      <c r="QVP38" s="2021"/>
      <c r="QVQ38" s="2021"/>
      <c r="QVR38" s="2021"/>
      <c r="QVS38" s="2021"/>
      <c r="QVT38" s="2021"/>
      <c r="QVU38" s="2021"/>
      <c r="QVV38" s="2021"/>
      <c r="QVW38" s="2021"/>
      <c r="QVX38" s="2021"/>
      <c r="QVY38" s="2021"/>
      <c r="QVZ38" s="2021"/>
      <c r="QWA38" s="2021"/>
      <c r="QWB38" s="2021"/>
      <c r="QWC38" s="2021"/>
      <c r="QWD38" s="2021"/>
      <c r="QWE38" s="2021"/>
      <c r="QWF38" s="2021"/>
      <c r="QWG38" s="2021"/>
      <c r="QWH38" s="2021"/>
      <c r="QWI38" s="2021"/>
      <c r="QWJ38" s="2021"/>
      <c r="QWK38" s="2021"/>
      <c r="QWL38" s="2021"/>
      <c r="QWM38" s="2021"/>
      <c r="QWN38" s="2021"/>
      <c r="QWO38" s="2021"/>
      <c r="QWP38" s="2021"/>
      <c r="QWQ38" s="2021"/>
      <c r="QWR38" s="2021"/>
      <c r="QWS38" s="2021"/>
      <c r="QWT38" s="2021"/>
      <c r="QWU38" s="2021"/>
      <c r="QWV38" s="2021"/>
      <c r="QWW38" s="2021"/>
      <c r="QWX38" s="2021"/>
      <c r="QWY38" s="2021"/>
      <c r="QWZ38" s="2021"/>
      <c r="QXA38" s="2021"/>
      <c r="QXB38" s="2021"/>
      <c r="QXC38" s="2021"/>
      <c r="QXD38" s="2021"/>
      <c r="QXE38" s="2021"/>
      <c r="QXF38" s="2021"/>
      <c r="QXG38" s="2021"/>
      <c r="QXH38" s="2021"/>
      <c r="QXI38" s="2021"/>
      <c r="QXJ38" s="2021"/>
      <c r="QXK38" s="2021"/>
      <c r="QXL38" s="2021"/>
      <c r="QXM38" s="2021"/>
      <c r="QXN38" s="2021"/>
      <c r="QXO38" s="2021"/>
      <c r="QXP38" s="2021"/>
      <c r="QXQ38" s="2021"/>
      <c r="QXR38" s="2021"/>
      <c r="QXS38" s="2021"/>
      <c r="QXT38" s="2021"/>
      <c r="QXU38" s="2021"/>
      <c r="QXV38" s="2021"/>
      <c r="QXW38" s="2021"/>
      <c r="QXX38" s="2021"/>
      <c r="QXY38" s="2021"/>
      <c r="QXZ38" s="2021"/>
      <c r="QYA38" s="2021"/>
      <c r="QYB38" s="2021"/>
      <c r="QYC38" s="2021"/>
      <c r="QYD38" s="2021"/>
      <c r="QYE38" s="2021"/>
      <c r="QYF38" s="2021"/>
      <c r="QYG38" s="2021"/>
      <c r="QYH38" s="2021"/>
      <c r="QYI38" s="2021"/>
      <c r="QYJ38" s="2021"/>
      <c r="QYK38" s="2021"/>
      <c r="QYL38" s="2021"/>
      <c r="QYM38" s="2021"/>
      <c r="QYN38" s="2021"/>
      <c r="QYO38" s="2021"/>
      <c r="QYP38" s="2021"/>
      <c r="QYQ38" s="2021"/>
      <c r="QYR38" s="2021"/>
      <c r="QYS38" s="2021"/>
      <c r="QYT38" s="2021"/>
      <c r="QYU38" s="2021"/>
      <c r="QYV38" s="2021"/>
      <c r="QYW38" s="2021"/>
      <c r="QYX38" s="2021"/>
      <c r="QYY38" s="2021"/>
      <c r="QYZ38" s="2021"/>
      <c r="QZA38" s="2021"/>
      <c r="QZB38" s="2021"/>
      <c r="QZC38" s="2021"/>
      <c r="QZD38" s="2021"/>
      <c r="QZE38" s="2021"/>
      <c r="QZF38" s="2021"/>
      <c r="QZG38" s="2021"/>
      <c r="QZH38" s="2021"/>
      <c r="QZI38" s="2021"/>
      <c r="QZJ38" s="2021"/>
      <c r="QZK38" s="2021"/>
      <c r="QZL38" s="2021"/>
      <c r="QZM38" s="2021"/>
      <c r="QZN38" s="2021"/>
      <c r="QZO38" s="2021"/>
      <c r="QZP38" s="2021"/>
      <c r="QZQ38" s="2021"/>
      <c r="QZR38" s="2021"/>
      <c r="QZS38" s="2021"/>
      <c r="QZT38" s="2021"/>
      <c r="QZU38" s="2021"/>
      <c r="QZV38" s="2021"/>
      <c r="QZW38" s="2021"/>
      <c r="QZX38" s="2021"/>
      <c r="QZY38" s="2021"/>
      <c r="QZZ38" s="2021"/>
      <c r="RAA38" s="2021"/>
      <c r="RAB38" s="2021"/>
      <c r="RAC38" s="2021"/>
      <c r="RAD38" s="2021"/>
      <c r="RAE38" s="2021"/>
      <c r="RAF38" s="2021"/>
      <c r="RAG38" s="2021"/>
      <c r="RAH38" s="2021"/>
      <c r="RAI38" s="2021"/>
      <c r="RAJ38" s="2021"/>
      <c r="RAK38" s="2021"/>
      <c r="RAL38" s="2021"/>
      <c r="RAM38" s="2021"/>
      <c r="RAN38" s="2021"/>
      <c r="RAO38" s="2021"/>
      <c r="RAP38" s="2021"/>
      <c r="RAQ38" s="2021"/>
      <c r="RAR38" s="2021"/>
      <c r="RAS38" s="2021"/>
      <c r="RAT38" s="2021"/>
      <c r="RAU38" s="2021"/>
      <c r="RAV38" s="2021"/>
      <c r="RAW38" s="2021"/>
      <c r="RAX38" s="2021"/>
      <c r="RAY38" s="2021"/>
      <c r="RAZ38" s="2021"/>
      <c r="RBA38" s="2021"/>
      <c r="RBB38" s="2021"/>
      <c r="RBC38" s="2021"/>
      <c r="RBD38" s="2021"/>
      <c r="RBE38" s="2021"/>
      <c r="RBF38" s="2021"/>
      <c r="RBG38" s="2021"/>
      <c r="RBH38" s="2021"/>
      <c r="RBI38" s="2021"/>
      <c r="RBJ38" s="2021"/>
      <c r="RBK38" s="2021"/>
      <c r="RBL38" s="2021"/>
      <c r="RBM38" s="2021"/>
      <c r="RBN38" s="2021"/>
      <c r="RBO38" s="2021"/>
      <c r="RBP38" s="2021"/>
      <c r="RBQ38" s="2021"/>
      <c r="RBR38" s="2021"/>
      <c r="RBS38" s="2021"/>
      <c r="RBT38" s="2021"/>
      <c r="RBU38" s="2021"/>
      <c r="RBV38" s="2021"/>
      <c r="RBW38" s="2021"/>
      <c r="RBX38" s="2021"/>
      <c r="RBY38" s="2021"/>
      <c r="RBZ38" s="2021"/>
      <c r="RCA38" s="2021"/>
      <c r="RCB38" s="2021"/>
      <c r="RCC38" s="2021"/>
      <c r="RCD38" s="2021"/>
      <c r="RCE38" s="2021"/>
      <c r="RCF38" s="2021"/>
      <c r="RCG38" s="2021"/>
      <c r="RCH38" s="2021"/>
      <c r="RCI38" s="2021"/>
      <c r="RCJ38" s="2021"/>
      <c r="RCK38" s="2021"/>
      <c r="RCL38" s="2021"/>
      <c r="RCM38" s="2021"/>
      <c r="RCN38" s="2021"/>
      <c r="RCO38" s="2021"/>
      <c r="RCP38" s="2021"/>
      <c r="RCQ38" s="2021"/>
      <c r="RCR38" s="2021"/>
      <c r="RCS38" s="2021"/>
      <c r="RCT38" s="2021"/>
      <c r="RCU38" s="2021"/>
      <c r="RCV38" s="2021"/>
      <c r="RCW38" s="2021"/>
      <c r="RCX38" s="2021"/>
      <c r="RCY38" s="2021"/>
      <c r="RCZ38" s="2021"/>
      <c r="RDA38" s="2021"/>
      <c r="RDB38" s="2021"/>
      <c r="RDC38" s="2021"/>
      <c r="RDD38" s="2021"/>
      <c r="RDE38" s="2021"/>
      <c r="RDF38" s="2021"/>
      <c r="RDG38" s="2021"/>
      <c r="RDH38" s="2021"/>
      <c r="RDI38" s="2021"/>
      <c r="RDJ38" s="2021"/>
      <c r="RDK38" s="2021"/>
      <c r="RDL38" s="2021"/>
      <c r="RDM38" s="2021"/>
      <c r="RDN38" s="2021"/>
      <c r="RDO38" s="2021"/>
      <c r="RDP38" s="2021"/>
      <c r="RDQ38" s="2021"/>
      <c r="RDR38" s="2021"/>
      <c r="RDS38" s="2021"/>
      <c r="RDT38" s="2021"/>
      <c r="RDU38" s="2021"/>
      <c r="RDV38" s="2021"/>
      <c r="RDW38" s="2021"/>
      <c r="RDX38" s="2021"/>
      <c r="RDY38" s="2021"/>
      <c r="RDZ38" s="2021"/>
      <c r="REA38" s="2021"/>
      <c r="REB38" s="2021"/>
      <c r="REC38" s="2021"/>
      <c r="RED38" s="2021"/>
      <c r="REE38" s="2021"/>
      <c r="REF38" s="2021"/>
      <c r="REG38" s="2021"/>
      <c r="REH38" s="2021"/>
      <c r="REI38" s="2021"/>
      <c r="REJ38" s="2021"/>
      <c r="REK38" s="2021"/>
      <c r="REL38" s="2021"/>
      <c r="REM38" s="2021"/>
      <c r="REN38" s="2021"/>
      <c r="REO38" s="2021"/>
      <c r="REP38" s="2021"/>
      <c r="REQ38" s="2021"/>
      <c r="RER38" s="2021"/>
      <c r="RES38" s="2021"/>
      <c r="RET38" s="2021"/>
      <c r="REU38" s="2021"/>
      <c r="REV38" s="2021"/>
      <c r="REW38" s="2021"/>
      <c r="REX38" s="2021"/>
      <c r="REY38" s="2021"/>
      <c r="REZ38" s="2021"/>
      <c r="RFA38" s="2021"/>
      <c r="RFB38" s="2021"/>
      <c r="RFC38" s="2021"/>
      <c r="RFD38" s="2021"/>
      <c r="RFE38" s="2021"/>
      <c r="RFF38" s="2021"/>
      <c r="RFG38" s="2021"/>
      <c r="RFH38" s="2021"/>
      <c r="RFI38" s="2021"/>
      <c r="RFJ38" s="2021"/>
      <c r="RFK38" s="2021"/>
      <c r="RFL38" s="2021"/>
      <c r="RFM38" s="2021"/>
      <c r="RFN38" s="2021"/>
      <c r="RFO38" s="2021"/>
      <c r="RFP38" s="2021"/>
      <c r="RFQ38" s="2021"/>
      <c r="RFR38" s="2021"/>
      <c r="RFS38" s="2021"/>
      <c r="RFT38" s="2021"/>
      <c r="RFU38" s="2021"/>
      <c r="RFV38" s="2021"/>
      <c r="RFW38" s="2021"/>
      <c r="RFX38" s="2021"/>
      <c r="RFY38" s="2021"/>
      <c r="RFZ38" s="2021"/>
      <c r="RGA38" s="2021"/>
      <c r="RGB38" s="2021"/>
      <c r="RGC38" s="2021"/>
      <c r="RGD38" s="2021"/>
      <c r="RGE38" s="2021"/>
      <c r="RGF38" s="2021"/>
      <c r="RGG38" s="2021"/>
      <c r="RGH38" s="2021"/>
      <c r="RGI38" s="2021"/>
      <c r="RGJ38" s="2021"/>
      <c r="RGK38" s="2021"/>
      <c r="RGL38" s="2021"/>
      <c r="RGM38" s="2021"/>
      <c r="RGN38" s="2021"/>
      <c r="RGO38" s="2021"/>
      <c r="RGP38" s="2021"/>
      <c r="RGQ38" s="2021"/>
      <c r="RGR38" s="2021"/>
      <c r="RGS38" s="2021"/>
      <c r="RGT38" s="2021"/>
      <c r="RGU38" s="2021"/>
      <c r="RGV38" s="2021"/>
      <c r="RGW38" s="2021"/>
      <c r="RGX38" s="2021"/>
      <c r="RGY38" s="2021"/>
      <c r="RGZ38" s="2021"/>
      <c r="RHA38" s="2021"/>
      <c r="RHB38" s="2021"/>
      <c r="RHC38" s="2021"/>
      <c r="RHD38" s="2021"/>
      <c r="RHE38" s="2021"/>
      <c r="RHF38" s="2021"/>
      <c r="RHG38" s="2021"/>
      <c r="RHH38" s="2021"/>
      <c r="RHI38" s="2021"/>
      <c r="RHJ38" s="2021"/>
      <c r="RHK38" s="2021"/>
      <c r="RHL38" s="2021"/>
      <c r="RHM38" s="2021"/>
      <c r="RHN38" s="2021"/>
      <c r="RHO38" s="2021"/>
      <c r="RHP38" s="2021"/>
      <c r="RHQ38" s="2021"/>
      <c r="RHR38" s="2021"/>
      <c r="RHS38" s="2021"/>
      <c r="RHT38" s="2021"/>
      <c r="RHU38" s="2021"/>
      <c r="RHV38" s="2021"/>
      <c r="RHW38" s="2021"/>
      <c r="RHX38" s="2021"/>
      <c r="RHY38" s="2021"/>
      <c r="RHZ38" s="2021"/>
      <c r="RIA38" s="2021"/>
      <c r="RIB38" s="2021"/>
      <c r="RIC38" s="2021"/>
      <c r="RID38" s="2021"/>
      <c r="RIE38" s="2021"/>
      <c r="RIF38" s="2021"/>
      <c r="RIG38" s="2021"/>
      <c r="RIH38" s="2021"/>
      <c r="RII38" s="2021"/>
      <c r="RIJ38" s="2021"/>
      <c r="RIK38" s="2021"/>
      <c r="RIL38" s="2021"/>
      <c r="RIM38" s="2021"/>
      <c r="RIN38" s="2021"/>
      <c r="RIO38" s="2021"/>
      <c r="RIP38" s="2021"/>
      <c r="RIQ38" s="2021"/>
      <c r="RIR38" s="2021"/>
      <c r="RIS38" s="2021"/>
      <c r="RIT38" s="2021"/>
      <c r="RIU38" s="2021"/>
      <c r="RIV38" s="2021"/>
      <c r="RIW38" s="2021"/>
      <c r="RIX38" s="2021"/>
      <c r="RIY38" s="2021"/>
      <c r="RIZ38" s="2021"/>
      <c r="RJA38" s="2021"/>
      <c r="RJB38" s="2021"/>
      <c r="RJC38" s="2021"/>
      <c r="RJD38" s="2021"/>
      <c r="RJE38" s="2021"/>
      <c r="RJF38" s="2021"/>
      <c r="RJG38" s="2021"/>
      <c r="RJH38" s="2021"/>
      <c r="RJI38" s="2021"/>
      <c r="RJJ38" s="2021"/>
      <c r="RJK38" s="2021"/>
      <c r="RJL38" s="2021"/>
      <c r="RJM38" s="2021"/>
      <c r="RJN38" s="2021"/>
      <c r="RJO38" s="2021"/>
      <c r="RJP38" s="2021"/>
      <c r="RJQ38" s="2021"/>
      <c r="RJR38" s="2021"/>
      <c r="RJS38" s="2021"/>
      <c r="RJT38" s="2021"/>
      <c r="RJU38" s="2021"/>
      <c r="RJV38" s="2021"/>
      <c r="RJW38" s="2021"/>
      <c r="RJX38" s="2021"/>
      <c r="RJY38" s="2021"/>
      <c r="RJZ38" s="2021"/>
      <c r="RKA38" s="2021"/>
      <c r="RKB38" s="2021"/>
      <c r="RKC38" s="2021"/>
      <c r="RKD38" s="2021"/>
      <c r="RKE38" s="2021"/>
      <c r="RKF38" s="2021"/>
      <c r="RKG38" s="2021"/>
      <c r="RKH38" s="2021"/>
      <c r="RKI38" s="2021"/>
      <c r="RKJ38" s="2021"/>
      <c r="RKK38" s="2021"/>
      <c r="RKL38" s="2021"/>
      <c r="RKM38" s="2021"/>
      <c r="RKN38" s="2021"/>
      <c r="RKO38" s="2021"/>
      <c r="RKP38" s="2021"/>
      <c r="RKQ38" s="2021"/>
      <c r="RKR38" s="2021"/>
      <c r="RKS38" s="2021"/>
      <c r="RKT38" s="2021"/>
      <c r="RKU38" s="2021"/>
      <c r="RKV38" s="2021"/>
      <c r="RKW38" s="2021"/>
      <c r="RKX38" s="2021"/>
      <c r="RKY38" s="2021"/>
      <c r="RKZ38" s="2021"/>
      <c r="RLA38" s="2021"/>
      <c r="RLB38" s="2021"/>
      <c r="RLC38" s="2021"/>
      <c r="RLD38" s="2021"/>
      <c r="RLE38" s="2021"/>
      <c r="RLF38" s="2021"/>
      <c r="RLG38" s="2021"/>
      <c r="RLH38" s="2021"/>
      <c r="RLI38" s="2021"/>
      <c r="RLJ38" s="2021"/>
      <c r="RLK38" s="2021"/>
      <c r="RLL38" s="2021"/>
      <c r="RLM38" s="2021"/>
      <c r="RLN38" s="2021"/>
      <c r="RLO38" s="2021"/>
      <c r="RLP38" s="2021"/>
      <c r="RLQ38" s="2021"/>
      <c r="RLR38" s="2021"/>
      <c r="RLS38" s="2021"/>
      <c r="RLT38" s="2021"/>
      <c r="RLU38" s="2021"/>
      <c r="RLV38" s="2021"/>
      <c r="RLW38" s="2021"/>
      <c r="RLX38" s="2021"/>
      <c r="RLY38" s="2021"/>
      <c r="RLZ38" s="2021"/>
      <c r="RMA38" s="2021"/>
      <c r="RMB38" s="2021"/>
      <c r="RMC38" s="2021"/>
      <c r="RMD38" s="2021"/>
      <c r="RME38" s="2021"/>
      <c r="RMF38" s="2021"/>
      <c r="RMG38" s="2021"/>
      <c r="RMH38" s="2021"/>
      <c r="RMI38" s="2021"/>
      <c r="RMJ38" s="2021"/>
      <c r="RMK38" s="2021"/>
      <c r="RML38" s="2021"/>
      <c r="RMM38" s="2021"/>
      <c r="RMN38" s="2021"/>
      <c r="RMO38" s="2021"/>
      <c r="RMP38" s="2021"/>
      <c r="RMQ38" s="2021"/>
      <c r="RMR38" s="2021"/>
      <c r="RMS38" s="2021"/>
      <c r="RMT38" s="2021"/>
      <c r="RMU38" s="2021"/>
      <c r="RMV38" s="2021"/>
      <c r="RMW38" s="2021"/>
      <c r="RMX38" s="2021"/>
      <c r="RMY38" s="2021"/>
      <c r="RMZ38" s="2021"/>
      <c r="RNA38" s="2021"/>
      <c r="RNB38" s="2021"/>
      <c r="RNC38" s="2021"/>
      <c r="RND38" s="2021"/>
      <c r="RNE38" s="2021"/>
      <c r="RNF38" s="2021"/>
      <c r="RNG38" s="2021"/>
      <c r="RNH38" s="2021"/>
      <c r="RNI38" s="2021"/>
      <c r="RNJ38" s="2021"/>
      <c r="RNK38" s="2021"/>
      <c r="RNL38" s="2021"/>
      <c r="RNM38" s="2021"/>
      <c r="RNN38" s="2021"/>
      <c r="RNO38" s="2021"/>
      <c r="RNP38" s="2021"/>
      <c r="RNQ38" s="2021"/>
      <c r="RNR38" s="2021"/>
      <c r="RNS38" s="2021"/>
      <c r="RNT38" s="2021"/>
      <c r="RNU38" s="2021"/>
      <c r="RNV38" s="2021"/>
      <c r="RNW38" s="2021"/>
      <c r="RNX38" s="2021"/>
      <c r="RNY38" s="2021"/>
      <c r="RNZ38" s="2021"/>
      <c r="ROA38" s="2021"/>
      <c r="ROB38" s="2021"/>
      <c r="ROC38" s="2021"/>
      <c r="ROD38" s="2021"/>
      <c r="ROE38" s="2021"/>
      <c r="ROF38" s="2021"/>
      <c r="ROG38" s="2021"/>
      <c r="ROH38" s="2021"/>
      <c r="ROI38" s="2021"/>
      <c r="ROJ38" s="2021"/>
      <c r="ROK38" s="2021"/>
      <c r="ROL38" s="2021"/>
      <c r="ROM38" s="2021"/>
      <c r="RON38" s="2021"/>
      <c r="ROO38" s="2021"/>
      <c r="ROP38" s="2021"/>
      <c r="ROQ38" s="2021"/>
      <c r="ROR38" s="2021"/>
      <c r="ROS38" s="2021"/>
      <c r="ROT38" s="2021"/>
      <c r="ROU38" s="2021"/>
      <c r="ROV38" s="2021"/>
      <c r="ROW38" s="2021"/>
      <c r="ROX38" s="2021"/>
      <c r="ROY38" s="2021"/>
      <c r="ROZ38" s="2021"/>
      <c r="RPA38" s="2021"/>
      <c r="RPB38" s="2021"/>
      <c r="RPC38" s="2021"/>
      <c r="RPD38" s="2021"/>
      <c r="RPE38" s="2021"/>
      <c r="RPF38" s="2021"/>
      <c r="RPG38" s="2021"/>
      <c r="RPH38" s="2021"/>
      <c r="RPI38" s="2021"/>
      <c r="RPJ38" s="2021"/>
      <c r="RPK38" s="2021"/>
      <c r="RPL38" s="2021"/>
      <c r="RPM38" s="2021"/>
      <c r="RPN38" s="2021"/>
      <c r="RPO38" s="2021"/>
      <c r="RPP38" s="2021"/>
      <c r="RPQ38" s="2021"/>
      <c r="RPR38" s="2021"/>
      <c r="RPS38" s="2021"/>
      <c r="RPT38" s="2021"/>
      <c r="RPU38" s="2021"/>
      <c r="RPV38" s="2021"/>
      <c r="RPW38" s="2021"/>
      <c r="RPX38" s="2021"/>
      <c r="RPY38" s="2021"/>
      <c r="RPZ38" s="2021"/>
      <c r="RQA38" s="2021"/>
      <c r="RQB38" s="2021"/>
      <c r="RQC38" s="2021"/>
      <c r="RQD38" s="2021"/>
      <c r="RQE38" s="2021"/>
      <c r="RQF38" s="2021"/>
      <c r="RQG38" s="2021"/>
      <c r="RQH38" s="2021"/>
      <c r="RQI38" s="2021"/>
      <c r="RQJ38" s="2021"/>
      <c r="RQK38" s="2021"/>
      <c r="RQL38" s="2021"/>
      <c r="RQM38" s="2021"/>
      <c r="RQN38" s="2021"/>
      <c r="RQO38" s="2021"/>
      <c r="RQP38" s="2021"/>
      <c r="RQQ38" s="2021"/>
      <c r="RQR38" s="2021"/>
      <c r="RQS38" s="2021"/>
      <c r="RQT38" s="2021"/>
      <c r="RQU38" s="2021"/>
      <c r="RQV38" s="2021"/>
      <c r="RQW38" s="2021"/>
      <c r="RQX38" s="2021"/>
      <c r="RQY38" s="2021"/>
      <c r="RQZ38" s="2021"/>
      <c r="RRA38" s="2021"/>
      <c r="RRB38" s="2021"/>
      <c r="RRC38" s="2021"/>
      <c r="RRD38" s="2021"/>
      <c r="RRE38" s="2021"/>
      <c r="RRF38" s="2021"/>
      <c r="RRG38" s="2021"/>
      <c r="RRH38" s="2021"/>
      <c r="RRI38" s="2021"/>
      <c r="RRJ38" s="2021"/>
      <c r="RRK38" s="2021"/>
      <c r="RRL38" s="2021"/>
      <c r="RRM38" s="2021"/>
      <c r="RRN38" s="2021"/>
      <c r="RRO38" s="2021"/>
      <c r="RRP38" s="2021"/>
      <c r="RRQ38" s="2021"/>
      <c r="RRR38" s="2021"/>
      <c r="RRS38" s="2021"/>
      <c r="RRT38" s="2021"/>
      <c r="RRU38" s="2021"/>
      <c r="RRV38" s="2021"/>
      <c r="RRW38" s="2021"/>
      <c r="RRX38" s="2021"/>
      <c r="RRY38" s="2021"/>
      <c r="RRZ38" s="2021"/>
      <c r="RSA38" s="2021"/>
      <c r="RSB38" s="2021"/>
      <c r="RSC38" s="2021"/>
      <c r="RSD38" s="2021"/>
      <c r="RSE38" s="2021"/>
      <c r="RSF38" s="2021"/>
      <c r="RSG38" s="2021"/>
      <c r="RSH38" s="2021"/>
      <c r="RSI38" s="2021"/>
      <c r="RSJ38" s="2021"/>
      <c r="RSK38" s="2021"/>
      <c r="RSL38" s="2021"/>
      <c r="RSM38" s="2021"/>
      <c r="RSN38" s="2021"/>
      <c r="RSO38" s="2021"/>
      <c r="RSP38" s="2021"/>
      <c r="RSQ38" s="2021"/>
      <c r="RSR38" s="2021"/>
      <c r="RSS38" s="2021"/>
      <c r="RST38" s="2021"/>
      <c r="RSU38" s="2021"/>
      <c r="RSV38" s="2021"/>
      <c r="RSW38" s="2021"/>
      <c r="RSX38" s="2021"/>
      <c r="RSY38" s="2021"/>
      <c r="RSZ38" s="2021"/>
      <c r="RTA38" s="2021"/>
      <c r="RTB38" s="2021"/>
      <c r="RTC38" s="2021"/>
      <c r="RTD38" s="2021"/>
      <c r="RTE38" s="2021"/>
      <c r="RTF38" s="2021"/>
      <c r="RTG38" s="2021"/>
      <c r="RTH38" s="2021"/>
      <c r="RTI38" s="2021"/>
      <c r="RTJ38" s="2021"/>
      <c r="RTK38" s="2021"/>
      <c r="RTL38" s="2021"/>
      <c r="RTM38" s="2021"/>
      <c r="RTN38" s="2021"/>
      <c r="RTO38" s="2021"/>
      <c r="RTP38" s="2021"/>
      <c r="RTQ38" s="2021"/>
      <c r="RTR38" s="2021"/>
      <c r="RTS38" s="2021"/>
      <c r="RTT38" s="2021"/>
      <c r="RTU38" s="2021"/>
      <c r="RTV38" s="2021"/>
      <c r="RTW38" s="2021"/>
      <c r="RTX38" s="2021"/>
      <c r="RTY38" s="2021"/>
      <c r="RTZ38" s="2021"/>
      <c r="RUA38" s="2021"/>
      <c r="RUB38" s="2021"/>
      <c r="RUC38" s="2021"/>
      <c r="RUD38" s="2021"/>
      <c r="RUE38" s="2021"/>
      <c r="RUF38" s="2021"/>
      <c r="RUG38" s="2021"/>
      <c r="RUH38" s="2021"/>
      <c r="RUI38" s="2021"/>
      <c r="RUJ38" s="2021"/>
      <c r="RUK38" s="2021"/>
      <c r="RUL38" s="2021"/>
      <c r="RUM38" s="2021"/>
      <c r="RUN38" s="2021"/>
      <c r="RUO38" s="2021"/>
      <c r="RUP38" s="2021"/>
      <c r="RUQ38" s="2021"/>
      <c r="RUR38" s="2021"/>
      <c r="RUS38" s="2021"/>
      <c r="RUT38" s="2021"/>
      <c r="RUU38" s="2021"/>
      <c r="RUV38" s="2021"/>
      <c r="RUW38" s="2021"/>
      <c r="RUX38" s="2021"/>
      <c r="RUY38" s="2021"/>
      <c r="RUZ38" s="2021"/>
      <c r="RVA38" s="2021"/>
      <c r="RVB38" s="2021"/>
      <c r="RVC38" s="2021"/>
      <c r="RVD38" s="2021"/>
      <c r="RVE38" s="2021"/>
      <c r="RVF38" s="2021"/>
      <c r="RVG38" s="2021"/>
      <c r="RVH38" s="2021"/>
      <c r="RVI38" s="2021"/>
      <c r="RVJ38" s="2021"/>
      <c r="RVK38" s="2021"/>
      <c r="RVL38" s="2021"/>
      <c r="RVM38" s="2021"/>
      <c r="RVN38" s="2021"/>
      <c r="RVO38" s="2021"/>
      <c r="RVP38" s="2021"/>
      <c r="RVQ38" s="2021"/>
      <c r="RVR38" s="2021"/>
      <c r="RVS38" s="2021"/>
      <c r="RVT38" s="2021"/>
      <c r="RVU38" s="2021"/>
      <c r="RVV38" s="2021"/>
      <c r="RVW38" s="2021"/>
      <c r="RVX38" s="2021"/>
      <c r="RVY38" s="2021"/>
      <c r="RVZ38" s="2021"/>
      <c r="RWA38" s="2021"/>
      <c r="RWB38" s="2021"/>
      <c r="RWC38" s="2021"/>
      <c r="RWD38" s="2021"/>
      <c r="RWE38" s="2021"/>
      <c r="RWF38" s="2021"/>
      <c r="RWG38" s="2021"/>
      <c r="RWH38" s="2021"/>
      <c r="RWI38" s="2021"/>
      <c r="RWJ38" s="2021"/>
      <c r="RWK38" s="2021"/>
      <c r="RWL38" s="2021"/>
      <c r="RWM38" s="2021"/>
      <c r="RWN38" s="2021"/>
      <c r="RWO38" s="2021"/>
      <c r="RWP38" s="2021"/>
      <c r="RWQ38" s="2021"/>
      <c r="RWR38" s="2021"/>
      <c r="RWS38" s="2021"/>
      <c r="RWT38" s="2021"/>
      <c r="RWU38" s="2021"/>
      <c r="RWV38" s="2021"/>
      <c r="RWW38" s="2021"/>
      <c r="RWX38" s="2021"/>
      <c r="RWY38" s="2021"/>
      <c r="RWZ38" s="2021"/>
      <c r="RXA38" s="2021"/>
      <c r="RXB38" s="2021"/>
      <c r="RXC38" s="2021"/>
      <c r="RXD38" s="2021"/>
      <c r="RXE38" s="2021"/>
      <c r="RXF38" s="2021"/>
      <c r="RXG38" s="2021"/>
      <c r="RXH38" s="2021"/>
      <c r="RXI38" s="2021"/>
      <c r="RXJ38" s="2021"/>
      <c r="RXK38" s="2021"/>
      <c r="RXL38" s="2021"/>
      <c r="RXM38" s="2021"/>
      <c r="RXN38" s="2021"/>
      <c r="RXO38" s="2021"/>
      <c r="RXP38" s="2021"/>
      <c r="RXQ38" s="2021"/>
      <c r="RXR38" s="2021"/>
      <c r="RXS38" s="2021"/>
      <c r="RXT38" s="2021"/>
      <c r="RXU38" s="2021"/>
      <c r="RXV38" s="2021"/>
      <c r="RXW38" s="2021"/>
      <c r="RXX38" s="2021"/>
      <c r="RXY38" s="2021"/>
      <c r="RXZ38" s="2021"/>
      <c r="RYA38" s="2021"/>
      <c r="RYB38" s="2021"/>
      <c r="RYC38" s="2021"/>
      <c r="RYD38" s="2021"/>
      <c r="RYE38" s="2021"/>
      <c r="RYF38" s="2021"/>
      <c r="RYG38" s="2021"/>
      <c r="RYH38" s="2021"/>
      <c r="RYI38" s="2021"/>
      <c r="RYJ38" s="2021"/>
      <c r="RYK38" s="2021"/>
      <c r="RYL38" s="2021"/>
      <c r="RYM38" s="2021"/>
      <c r="RYN38" s="2021"/>
      <c r="RYO38" s="2021"/>
      <c r="RYP38" s="2021"/>
      <c r="RYQ38" s="2021"/>
      <c r="RYR38" s="2021"/>
      <c r="RYS38" s="2021"/>
      <c r="RYT38" s="2021"/>
      <c r="RYU38" s="2021"/>
      <c r="RYV38" s="2021"/>
      <c r="RYW38" s="2021"/>
      <c r="RYX38" s="2021"/>
      <c r="RYY38" s="2021"/>
      <c r="RYZ38" s="2021"/>
      <c r="RZA38" s="2021"/>
      <c r="RZB38" s="2021"/>
      <c r="RZC38" s="2021"/>
      <c r="RZD38" s="2021"/>
      <c r="RZE38" s="2021"/>
      <c r="RZF38" s="2021"/>
      <c r="RZG38" s="2021"/>
      <c r="RZH38" s="2021"/>
      <c r="RZI38" s="2021"/>
      <c r="RZJ38" s="2021"/>
      <c r="RZK38" s="2021"/>
      <c r="RZL38" s="2021"/>
      <c r="RZM38" s="2021"/>
      <c r="RZN38" s="2021"/>
      <c r="RZO38" s="2021"/>
      <c r="RZP38" s="2021"/>
      <c r="RZQ38" s="2021"/>
      <c r="RZR38" s="2021"/>
      <c r="RZS38" s="2021"/>
      <c r="RZT38" s="2021"/>
      <c r="RZU38" s="2021"/>
      <c r="RZV38" s="2021"/>
      <c r="RZW38" s="2021"/>
      <c r="RZX38" s="2021"/>
      <c r="RZY38" s="2021"/>
      <c r="RZZ38" s="2021"/>
      <c r="SAA38" s="2021"/>
      <c r="SAB38" s="2021"/>
      <c r="SAC38" s="2021"/>
      <c r="SAD38" s="2021"/>
      <c r="SAE38" s="2021"/>
      <c r="SAF38" s="2021"/>
      <c r="SAG38" s="2021"/>
      <c r="SAH38" s="2021"/>
      <c r="SAI38" s="2021"/>
      <c r="SAJ38" s="2021"/>
      <c r="SAK38" s="2021"/>
      <c r="SAL38" s="2021"/>
      <c r="SAM38" s="2021"/>
      <c r="SAN38" s="2021"/>
      <c r="SAO38" s="2021"/>
      <c r="SAP38" s="2021"/>
      <c r="SAQ38" s="2021"/>
      <c r="SAR38" s="2021"/>
      <c r="SAS38" s="2021"/>
      <c r="SAT38" s="2021"/>
      <c r="SAU38" s="2021"/>
      <c r="SAV38" s="2021"/>
      <c r="SAW38" s="2021"/>
      <c r="SAX38" s="2021"/>
      <c r="SAY38" s="2021"/>
      <c r="SAZ38" s="2021"/>
      <c r="SBA38" s="2021"/>
      <c r="SBB38" s="2021"/>
      <c r="SBC38" s="2021"/>
      <c r="SBD38" s="2021"/>
      <c r="SBE38" s="2021"/>
      <c r="SBF38" s="2021"/>
      <c r="SBG38" s="2021"/>
      <c r="SBH38" s="2021"/>
      <c r="SBI38" s="2021"/>
      <c r="SBJ38" s="2021"/>
      <c r="SBK38" s="2021"/>
      <c r="SBL38" s="2021"/>
      <c r="SBM38" s="2021"/>
      <c r="SBN38" s="2021"/>
      <c r="SBO38" s="2021"/>
      <c r="SBP38" s="2021"/>
      <c r="SBQ38" s="2021"/>
      <c r="SBR38" s="2021"/>
      <c r="SBS38" s="2021"/>
      <c r="SBT38" s="2021"/>
      <c r="SBU38" s="2021"/>
      <c r="SBV38" s="2021"/>
      <c r="SBW38" s="2021"/>
      <c r="SBX38" s="2021"/>
      <c r="SBY38" s="2021"/>
      <c r="SBZ38" s="2021"/>
      <c r="SCA38" s="2021"/>
      <c r="SCB38" s="2021"/>
      <c r="SCC38" s="2021"/>
      <c r="SCD38" s="2021"/>
      <c r="SCE38" s="2021"/>
      <c r="SCF38" s="2021"/>
      <c r="SCG38" s="2021"/>
      <c r="SCH38" s="2021"/>
      <c r="SCI38" s="2021"/>
      <c r="SCJ38" s="2021"/>
      <c r="SCK38" s="2021"/>
      <c r="SCL38" s="2021"/>
      <c r="SCM38" s="2021"/>
      <c r="SCN38" s="2021"/>
      <c r="SCO38" s="2021"/>
      <c r="SCP38" s="2021"/>
      <c r="SCQ38" s="2021"/>
      <c r="SCR38" s="2021"/>
      <c r="SCS38" s="2021"/>
      <c r="SCT38" s="2021"/>
      <c r="SCU38" s="2021"/>
      <c r="SCV38" s="2021"/>
      <c r="SCW38" s="2021"/>
      <c r="SCX38" s="2021"/>
      <c r="SCY38" s="2021"/>
      <c r="SCZ38" s="2021"/>
      <c r="SDA38" s="2021"/>
      <c r="SDB38" s="2021"/>
      <c r="SDC38" s="2021"/>
      <c r="SDD38" s="2021"/>
      <c r="SDE38" s="2021"/>
      <c r="SDF38" s="2021"/>
      <c r="SDG38" s="2021"/>
      <c r="SDH38" s="2021"/>
      <c r="SDI38" s="2021"/>
      <c r="SDJ38" s="2021"/>
      <c r="SDK38" s="2021"/>
      <c r="SDL38" s="2021"/>
      <c r="SDM38" s="2021"/>
      <c r="SDN38" s="2021"/>
      <c r="SDO38" s="2021"/>
      <c r="SDP38" s="2021"/>
      <c r="SDQ38" s="2021"/>
      <c r="SDR38" s="2021"/>
      <c r="SDS38" s="2021"/>
      <c r="SDT38" s="2021"/>
      <c r="SDU38" s="2021"/>
      <c r="SDV38" s="2021"/>
      <c r="SDW38" s="2021"/>
      <c r="SDX38" s="2021"/>
      <c r="SDY38" s="2021"/>
      <c r="SDZ38" s="2021"/>
      <c r="SEA38" s="2021"/>
      <c r="SEB38" s="2021"/>
      <c r="SEC38" s="2021"/>
      <c r="SED38" s="2021"/>
      <c r="SEE38" s="2021"/>
      <c r="SEF38" s="2021"/>
      <c r="SEG38" s="2021"/>
      <c r="SEH38" s="2021"/>
      <c r="SEI38" s="2021"/>
      <c r="SEJ38" s="2021"/>
      <c r="SEK38" s="2021"/>
      <c r="SEL38" s="2021"/>
      <c r="SEM38" s="2021"/>
      <c r="SEN38" s="2021"/>
      <c r="SEO38" s="2021"/>
      <c r="SEP38" s="2021"/>
      <c r="SEQ38" s="2021"/>
      <c r="SER38" s="2021"/>
      <c r="SES38" s="2021"/>
      <c r="SET38" s="2021"/>
      <c r="SEU38" s="2021"/>
      <c r="SEV38" s="2021"/>
      <c r="SEW38" s="2021"/>
      <c r="SEX38" s="2021"/>
      <c r="SEY38" s="2021"/>
      <c r="SEZ38" s="2021"/>
      <c r="SFA38" s="2021"/>
      <c r="SFB38" s="2021"/>
      <c r="SFC38" s="2021"/>
      <c r="SFD38" s="2021"/>
      <c r="SFE38" s="2021"/>
      <c r="SFF38" s="2021"/>
      <c r="SFG38" s="2021"/>
      <c r="SFH38" s="2021"/>
      <c r="SFI38" s="2021"/>
      <c r="SFJ38" s="2021"/>
      <c r="SFK38" s="2021"/>
      <c r="SFL38" s="2021"/>
      <c r="SFM38" s="2021"/>
      <c r="SFN38" s="2021"/>
      <c r="SFO38" s="2021"/>
      <c r="SFP38" s="2021"/>
      <c r="SFQ38" s="2021"/>
      <c r="SFR38" s="2021"/>
      <c r="SFS38" s="2021"/>
      <c r="SFT38" s="2021"/>
      <c r="SFU38" s="2021"/>
      <c r="SFV38" s="2021"/>
      <c r="SFW38" s="2021"/>
      <c r="SFX38" s="2021"/>
      <c r="SFY38" s="2021"/>
      <c r="SFZ38" s="2021"/>
      <c r="SGA38" s="2021"/>
      <c r="SGB38" s="2021"/>
      <c r="SGC38" s="2021"/>
      <c r="SGD38" s="2021"/>
      <c r="SGE38" s="2021"/>
      <c r="SGF38" s="2021"/>
      <c r="SGG38" s="2021"/>
      <c r="SGH38" s="2021"/>
      <c r="SGI38" s="2021"/>
      <c r="SGJ38" s="2021"/>
      <c r="SGK38" s="2021"/>
      <c r="SGL38" s="2021"/>
      <c r="SGM38" s="2021"/>
      <c r="SGN38" s="2021"/>
      <c r="SGO38" s="2021"/>
      <c r="SGP38" s="2021"/>
      <c r="SGQ38" s="2021"/>
      <c r="SGR38" s="2021"/>
      <c r="SGS38" s="2021"/>
      <c r="SGT38" s="2021"/>
      <c r="SGU38" s="2021"/>
      <c r="SGV38" s="2021"/>
      <c r="SGW38" s="2021"/>
      <c r="SGX38" s="2021"/>
      <c r="SGY38" s="2021"/>
      <c r="SGZ38" s="2021"/>
      <c r="SHA38" s="2021"/>
      <c r="SHB38" s="2021"/>
      <c r="SHC38" s="2021"/>
      <c r="SHD38" s="2021"/>
      <c r="SHE38" s="2021"/>
      <c r="SHF38" s="2021"/>
      <c r="SHG38" s="2021"/>
      <c r="SHH38" s="2021"/>
      <c r="SHI38" s="2021"/>
      <c r="SHJ38" s="2021"/>
      <c r="SHK38" s="2021"/>
      <c r="SHL38" s="2021"/>
      <c r="SHM38" s="2021"/>
      <c r="SHN38" s="2021"/>
      <c r="SHO38" s="2021"/>
      <c r="SHP38" s="2021"/>
      <c r="SHQ38" s="2021"/>
      <c r="SHR38" s="2021"/>
      <c r="SHS38" s="2021"/>
      <c r="SHT38" s="2021"/>
      <c r="SHU38" s="2021"/>
      <c r="SHV38" s="2021"/>
      <c r="SHW38" s="2021"/>
      <c r="SHX38" s="2021"/>
      <c r="SHY38" s="2021"/>
      <c r="SHZ38" s="2021"/>
      <c r="SIA38" s="2021"/>
      <c r="SIB38" s="2021"/>
      <c r="SIC38" s="2021"/>
      <c r="SID38" s="2021"/>
      <c r="SIE38" s="2021"/>
      <c r="SIF38" s="2021"/>
      <c r="SIG38" s="2021"/>
      <c r="SIH38" s="2021"/>
      <c r="SII38" s="2021"/>
      <c r="SIJ38" s="2021"/>
      <c r="SIK38" s="2021"/>
      <c r="SIL38" s="2021"/>
      <c r="SIM38" s="2021"/>
      <c r="SIN38" s="2021"/>
      <c r="SIO38" s="2021"/>
      <c r="SIP38" s="2021"/>
      <c r="SIQ38" s="2021"/>
      <c r="SIR38" s="2021"/>
      <c r="SIS38" s="2021"/>
      <c r="SIT38" s="2021"/>
      <c r="SIU38" s="2021"/>
      <c r="SIV38" s="2021"/>
      <c r="SIW38" s="2021"/>
      <c r="SIX38" s="2021"/>
      <c r="SIY38" s="2021"/>
      <c r="SIZ38" s="2021"/>
      <c r="SJA38" s="2021"/>
      <c r="SJB38" s="2021"/>
      <c r="SJC38" s="2021"/>
      <c r="SJD38" s="2021"/>
      <c r="SJE38" s="2021"/>
      <c r="SJF38" s="2021"/>
      <c r="SJG38" s="2021"/>
      <c r="SJH38" s="2021"/>
      <c r="SJI38" s="2021"/>
      <c r="SJJ38" s="2021"/>
      <c r="SJK38" s="2021"/>
      <c r="SJL38" s="2021"/>
      <c r="SJM38" s="2021"/>
      <c r="SJN38" s="2021"/>
      <c r="SJO38" s="2021"/>
      <c r="SJP38" s="2021"/>
      <c r="SJQ38" s="2021"/>
      <c r="SJR38" s="2021"/>
      <c r="SJS38" s="2021"/>
      <c r="SJT38" s="2021"/>
      <c r="SJU38" s="2021"/>
      <c r="SJV38" s="2021"/>
      <c r="SJW38" s="2021"/>
      <c r="SJX38" s="2021"/>
      <c r="SJY38" s="2021"/>
      <c r="SJZ38" s="2021"/>
      <c r="SKA38" s="2021"/>
      <c r="SKB38" s="2021"/>
      <c r="SKC38" s="2021"/>
      <c r="SKD38" s="2021"/>
      <c r="SKE38" s="2021"/>
      <c r="SKF38" s="2021"/>
      <c r="SKG38" s="2021"/>
      <c r="SKH38" s="2021"/>
      <c r="SKI38" s="2021"/>
      <c r="SKJ38" s="2021"/>
      <c r="SKK38" s="2021"/>
      <c r="SKL38" s="2021"/>
      <c r="SKM38" s="2021"/>
      <c r="SKN38" s="2021"/>
      <c r="SKO38" s="2021"/>
      <c r="SKP38" s="2021"/>
      <c r="SKQ38" s="2021"/>
      <c r="SKR38" s="2021"/>
      <c r="SKS38" s="2021"/>
      <c r="SKT38" s="2021"/>
      <c r="SKU38" s="2021"/>
      <c r="SKV38" s="2021"/>
      <c r="SKW38" s="2021"/>
      <c r="SKX38" s="2021"/>
      <c r="SKY38" s="2021"/>
      <c r="SKZ38" s="2021"/>
      <c r="SLA38" s="2021"/>
      <c r="SLB38" s="2021"/>
      <c r="SLC38" s="2021"/>
      <c r="SLD38" s="2021"/>
      <c r="SLE38" s="2021"/>
      <c r="SLF38" s="2021"/>
      <c r="SLG38" s="2021"/>
      <c r="SLH38" s="2021"/>
      <c r="SLI38" s="2021"/>
      <c r="SLJ38" s="2021"/>
      <c r="SLK38" s="2021"/>
      <c r="SLL38" s="2021"/>
      <c r="SLM38" s="2021"/>
      <c r="SLN38" s="2021"/>
      <c r="SLO38" s="2021"/>
      <c r="SLP38" s="2021"/>
      <c r="SLQ38" s="2021"/>
      <c r="SLR38" s="2021"/>
      <c r="SLS38" s="2021"/>
      <c r="SLT38" s="2021"/>
      <c r="SLU38" s="2021"/>
      <c r="SLV38" s="2021"/>
      <c r="SLW38" s="2021"/>
      <c r="SLX38" s="2021"/>
      <c r="SLY38" s="2021"/>
      <c r="SLZ38" s="2021"/>
      <c r="SMA38" s="2021"/>
      <c r="SMB38" s="2021"/>
      <c r="SMC38" s="2021"/>
      <c r="SMD38" s="2021"/>
      <c r="SME38" s="2021"/>
      <c r="SMF38" s="2021"/>
      <c r="SMG38" s="2021"/>
      <c r="SMH38" s="2021"/>
      <c r="SMI38" s="2021"/>
      <c r="SMJ38" s="2021"/>
      <c r="SMK38" s="2021"/>
      <c r="SML38" s="2021"/>
      <c r="SMM38" s="2021"/>
      <c r="SMN38" s="2021"/>
      <c r="SMO38" s="2021"/>
      <c r="SMP38" s="2021"/>
      <c r="SMQ38" s="2021"/>
      <c r="SMR38" s="2021"/>
      <c r="SMS38" s="2021"/>
      <c r="SMT38" s="2021"/>
      <c r="SMU38" s="2021"/>
      <c r="SMV38" s="2021"/>
      <c r="SMW38" s="2021"/>
      <c r="SMX38" s="2021"/>
      <c r="SMY38" s="2021"/>
      <c r="SMZ38" s="2021"/>
      <c r="SNA38" s="2021"/>
      <c r="SNB38" s="2021"/>
      <c r="SNC38" s="2021"/>
      <c r="SND38" s="2021"/>
      <c r="SNE38" s="2021"/>
      <c r="SNF38" s="2021"/>
      <c r="SNG38" s="2021"/>
      <c r="SNH38" s="2021"/>
      <c r="SNI38" s="2021"/>
      <c r="SNJ38" s="2021"/>
      <c r="SNK38" s="2021"/>
      <c r="SNL38" s="2021"/>
      <c r="SNM38" s="2021"/>
      <c r="SNN38" s="2021"/>
      <c r="SNO38" s="2021"/>
      <c r="SNP38" s="2021"/>
      <c r="SNQ38" s="2021"/>
      <c r="SNR38" s="2021"/>
      <c r="SNS38" s="2021"/>
      <c r="SNT38" s="2021"/>
      <c r="SNU38" s="2021"/>
      <c r="SNV38" s="2021"/>
      <c r="SNW38" s="2021"/>
      <c r="SNX38" s="2021"/>
      <c r="SNY38" s="2021"/>
      <c r="SNZ38" s="2021"/>
      <c r="SOA38" s="2021"/>
      <c r="SOB38" s="2021"/>
      <c r="SOC38" s="2021"/>
      <c r="SOD38" s="2021"/>
      <c r="SOE38" s="2021"/>
      <c r="SOF38" s="2021"/>
      <c r="SOG38" s="2021"/>
      <c r="SOH38" s="2021"/>
      <c r="SOI38" s="2021"/>
      <c r="SOJ38" s="2021"/>
      <c r="SOK38" s="2021"/>
      <c r="SOL38" s="2021"/>
      <c r="SOM38" s="2021"/>
      <c r="SON38" s="2021"/>
      <c r="SOO38" s="2021"/>
      <c r="SOP38" s="2021"/>
      <c r="SOQ38" s="2021"/>
      <c r="SOR38" s="2021"/>
      <c r="SOS38" s="2021"/>
      <c r="SOT38" s="2021"/>
      <c r="SOU38" s="2021"/>
      <c r="SOV38" s="2021"/>
      <c r="SOW38" s="2021"/>
      <c r="SOX38" s="2021"/>
      <c r="SOY38" s="2021"/>
      <c r="SOZ38" s="2021"/>
      <c r="SPA38" s="2021"/>
      <c r="SPB38" s="2021"/>
      <c r="SPC38" s="2021"/>
      <c r="SPD38" s="2021"/>
      <c r="SPE38" s="2021"/>
      <c r="SPF38" s="2021"/>
      <c r="SPG38" s="2021"/>
      <c r="SPH38" s="2021"/>
      <c r="SPI38" s="2021"/>
      <c r="SPJ38" s="2021"/>
      <c r="SPK38" s="2021"/>
      <c r="SPL38" s="2021"/>
      <c r="SPM38" s="2021"/>
      <c r="SPN38" s="2021"/>
      <c r="SPO38" s="2021"/>
      <c r="SPP38" s="2021"/>
      <c r="SPQ38" s="2021"/>
      <c r="SPR38" s="2021"/>
      <c r="SPS38" s="2021"/>
      <c r="SPT38" s="2021"/>
      <c r="SPU38" s="2021"/>
      <c r="SPV38" s="2021"/>
      <c r="SPW38" s="2021"/>
      <c r="SPX38" s="2021"/>
      <c r="SPY38" s="2021"/>
      <c r="SPZ38" s="2021"/>
      <c r="SQA38" s="2021"/>
      <c r="SQB38" s="2021"/>
      <c r="SQC38" s="2021"/>
      <c r="SQD38" s="2021"/>
      <c r="SQE38" s="2021"/>
      <c r="SQF38" s="2021"/>
      <c r="SQG38" s="2021"/>
      <c r="SQH38" s="2021"/>
      <c r="SQI38" s="2021"/>
      <c r="SQJ38" s="2021"/>
      <c r="SQK38" s="2021"/>
      <c r="SQL38" s="2021"/>
      <c r="SQM38" s="2021"/>
      <c r="SQN38" s="2021"/>
      <c r="SQO38" s="2021"/>
      <c r="SQP38" s="2021"/>
      <c r="SQQ38" s="2021"/>
      <c r="SQR38" s="2021"/>
      <c r="SQS38" s="2021"/>
      <c r="SQT38" s="2021"/>
      <c r="SQU38" s="2021"/>
      <c r="SQV38" s="2021"/>
      <c r="SQW38" s="2021"/>
      <c r="SQX38" s="2021"/>
      <c r="SQY38" s="2021"/>
      <c r="SQZ38" s="2021"/>
      <c r="SRA38" s="2021"/>
      <c r="SRB38" s="2021"/>
      <c r="SRC38" s="2021"/>
      <c r="SRD38" s="2021"/>
      <c r="SRE38" s="2021"/>
      <c r="SRF38" s="2021"/>
      <c r="SRG38" s="2021"/>
      <c r="SRH38" s="2021"/>
      <c r="SRI38" s="2021"/>
      <c r="SRJ38" s="2021"/>
      <c r="SRK38" s="2021"/>
      <c r="SRL38" s="2021"/>
      <c r="SRM38" s="2021"/>
      <c r="SRN38" s="2021"/>
      <c r="SRO38" s="2021"/>
      <c r="SRP38" s="2021"/>
      <c r="SRQ38" s="2021"/>
      <c r="SRR38" s="2021"/>
      <c r="SRS38" s="2021"/>
      <c r="SRT38" s="2021"/>
      <c r="SRU38" s="2021"/>
      <c r="SRV38" s="2021"/>
      <c r="SRW38" s="2021"/>
      <c r="SRX38" s="2021"/>
      <c r="SRY38" s="2021"/>
      <c r="SRZ38" s="2021"/>
      <c r="SSA38" s="2021"/>
      <c r="SSB38" s="2021"/>
      <c r="SSC38" s="2021"/>
      <c r="SSD38" s="2021"/>
      <c r="SSE38" s="2021"/>
      <c r="SSF38" s="2021"/>
      <c r="SSG38" s="2021"/>
      <c r="SSH38" s="2021"/>
      <c r="SSI38" s="2021"/>
      <c r="SSJ38" s="2021"/>
      <c r="SSK38" s="2021"/>
      <c r="SSL38" s="2021"/>
      <c r="SSM38" s="2021"/>
      <c r="SSN38" s="2021"/>
      <c r="SSO38" s="2021"/>
      <c r="SSP38" s="2021"/>
      <c r="SSQ38" s="2021"/>
      <c r="SSR38" s="2021"/>
      <c r="SSS38" s="2021"/>
      <c r="SST38" s="2021"/>
      <c r="SSU38" s="2021"/>
      <c r="SSV38" s="2021"/>
      <c r="SSW38" s="2021"/>
      <c r="SSX38" s="2021"/>
      <c r="SSY38" s="2021"/>
      <c r="SSZ38" s="2021"/>
      <c r="STA38" s="2021"/>
      <c r="STB38" s="2021"/>
      <c r="STC38" s="2021"/>
      <c r="STD38" s="2021"/>
      <c r="STE38" s="2021"/>
      <c r="STF38" s="2021"/>
      <c r="STG38" s="2021"/>
      <c r="STH38" s="2021"/>
      <c r="STI38" s="2021"/>
      <c r="STJ38" s="2021"/>
      <c r="STK38" s="2021"/>
      <c r="STL38" s="2021"/>
      <c r="STM38" s="2021"/>
      <c r="STN38" s="2021"/>
      <c r="STO38" s="2021"/>
      <c r="STP38" s="2021"/>
      <c r="STQ38" s="2021"/>
      <c r="STR38" s="2021"/>
      <c r="STS38" s="2021"/>
      <c r="STT38" s="2021"/>
      <c r="STU38" s="2021"/>
      <c r="STV38" s="2021"/>
      <c r="STW38" s="2021"/>
      <c r="STX38" s="2021"/>
      <c r="STY38" s="2021"/>
      <c r="STZ38" s="2021"/>
      <c r="SUA38" s="2021"/>
      <c r="SUB38" s="2021"/>
      <c r="SUC38" s="2021"/>
      <c r="SUD38" s="2021"/>
      <c r="SUE38" s="2021"/>
      <c r="SUF38" s="2021"/>
      <c r="SUG38" s="2021"/>
      <c r="SUH38" s="2021"/>
      <c r="SUI38" s="2021"/>
      <c r="SUJ38" s="2021"/>
      <c r="SUK38" s="2021"/>
      <c r="SUL38" s="2021"/>
      <c r="SUM38" s="2021"/>
      <c r="SUN38" s="2021"/>
      <c r="SUO38" s="2021"/>
      <c r="SUP38" s="2021"/>
      <c r="SUQ38" s="2021"/>
      <c r="SUR38" s="2021"/>
      <c r="SUS38" s="2021"/>
      <c r="SUT38" s="2021"/>
      <c r="SUU38" s="2021"/>
      <c r="SUV38" s="2021"/>
      <c r="SUW38" s="2021"/>
      <c r="SUX38" s="2021"/>
      <c r="SUY38" s="2021"/>
      <c r="SUZ38" s="2021"/>
      <c r="SVA38" s="2021"/>
      <c r="SVB38" s="2021"/>
      <c r="SVC38" s="2021"/>
      <c r="SVD38" s="2021"/>
      <c r="SVE38" s="2021"/>
      <c r="SVF38" s="2021"/>
      <c r="SVG38" s="2021"/>
      <c r="SVH38" s="2021"/>
      <c r="SVI38" s="2021"/>
      <c r="SVJ38" s="2021"/>
      <c r="SVK38" s="2021"/>
      <c r="SVL38" s="2021"/>
      <c r="SVM38" s="2021"/>
      <c r="SVN38" s="2021"/>
      <c r="SVO38" s="2021"/>
      <c r="SVP38" s="2021"/>
      <c r="SVQ38" s="2021"/>
      <c r="SVR38" s="2021"/>
      <c r="SVS38" s="2021"/>
      <c r="SVT38" s="2021"/>
      <c r="SVU38" s="2021"/>
      <c r="SVV38" s="2021"/>
      <c r="SVW38" s="2021"/>
      <c r="SVX38" s="2021"/>
      <c r="SVY38" s="2021"/>
      <c r="SVZ38" s="2021"/>
      <c r="SWA38" s="2021"/>
      <c r="SWB38" s="2021"/>
      <c r="SWC38" s="2021"/>
      <c r="SWD38" s="2021"/>
      <c r="SWE38" s="2021"/>
      <c r="SWF38" s="2021"/>
      <c r="SWG38" s="2021"/>
      <c r="SWH38" s="2021"/>
      <c r="SWI38" s="2021"/>
      <c r="SWJ38" s="2021"/>
      <c r="SWK38" s="2021"/>
      <c r="SWL38" s="2021"/>
      <c r="SWM38" s="2021"/>
      <c r="SWN38" s="2021"/>
      <c r="SWO38" s="2021"/>
      <c r="SWP38" s="2021"/>
      <c r="SWQ38" s="2021"/>
      <c r="SWR38" s="2021"/>
      <c r="SWS38" s="2021"/>
      <c r="SWT38" s="2021"/>
      <c r="SWU38" s="2021"/>
      <c r="SWV38" s="2021"/>
      <c r="SWW38" s="2021"/>
      <c r="SWX38" s="2021"/>
      <c r="SWY38" s="2021"/>
      <c r="SWZ38" s="2021"/>
      <c r="SXA38" s="2021"/>
      <c r="SXB38" s="2021"/>
      <c r="SXC38" s="2021"/>
      <c r="SXD38" s="2021"/>
      <c r="SXE38" s="2021"/>
      <c r="SXF38" s="2021"/>
      <c r="SXG38" s="2021"/>
      <c r="SXH38" s="2021"/>
      <c r="SXI38" s="2021"/>
      <c r="SXJ38" s="2021"/>
      <c r="SXK38" s="2021"/>
      <c r="SXL38" s="2021"/>
      <c r="SXM38" s="2021"/>
      <c r="SXN38" s="2021"/>
      <c r="SXO38" s="2021"/>
      <c r="SXP38" s="2021"/>
      <c r="SXQ38" s="2021"/>
      <c r="SXR38" s="2021"/>
      <c r="SXS38" s="2021"/>
      <c r="SXT38" s="2021"/>
      <c r="SXU38" s="2021"/>
      <c r="SXV38" s="2021"/>
      <c r="SXW38" s="2021"/>
      <c r="SXX38" s="2021"/>
      <c r="SXY38" s="2021"/>
      <c r="SXZ38" s="2021"/>
      <c r="SYA38" s="2021"/>
      <c r="SYB38" s="2021"/>
      <c r="SYC38" s="2021"/>
      <c r="SYD38" s="2021"/>
      <c r="SYE38" s="2021"/>
      <c r="SYF38" s="2021"/>
      <c r="SYG38" s="2021"/>
      <c r="SYH38" s="2021"/>
      <c r="SYI38" s="2021"/>
      <c r="SYJ38" s="2021"/>
      <c r="SYK38" s="2021"/>
      <c r="SYL38" s="2021"/>
      <c r="SYM38" s="2021"/>
      <c r="SYN38" s="2021"/>
      <c r="SYO38" s="2021"/>
      <c r="SYP38" s="2021"/>
      <c r="SYQ38" s="2021"/>
      <c r="SYR38" s="2021"/>
      <c r="SYS38" s="2021"/>
      <c r="SYT38" s="2021"/>
      <c r="SYU38" s="2021"/>
      <c r="SYV38" s="2021"/>
      <c r="SYW38" s="2021"/>
      <c r="SYX38" s="2021"/>
      <c r="SYY38" s="2021"/>
      <c r="SYZ38" s="2021"/>
      <c r="SZA38" s="2021"/>
      <c r="SZB38" s="2021"/>
      <c r="SZC38" s="2021"/>
      <c r="SZD38" s="2021"/>
      <c r="SZE38" s="2021"/>
      <c r="SZF38" s="2021"/>
      <c r="SZG38" s="2021"/>
      <c r="SZH38" s="2021"/>
      <c r="SZI38" s="2021"/>
      <c r="SZJ38" s="2021"/>
      <c r="SZK38" s="2021"/>
      <c r="SZL38" s="2021"/>
      <c r="SZM38" s="2021"/>
      <c r="SZN38" s="2021"/>
      <c r="SZO38" s="2021"/>
      <c r="SZP38" s="2021"/>
      <c r="SZQ38" s="2021"/>
      <c r="SZR38" s="2021"/>
      <c r="SZS38" s="2021"/>
      <c r="SZT38" s="2021"/>
      <c r="SZU38" s="2021"/>
      <c r="SZV38" s="2021"/>
      <c r="SZW38" s="2021"/>
      <c r="SZX38" s="2021"/>
      <c r="SZY38" s="2021"/>
      <c r="SZZ38" s="2021"/>
      <c r="TAA38" s="2021"/>
      <c r="TAB38" s="2021"/>
      <c r="TAC38" s="2021"/>
      <c r="TAD38" s="2021"/>
      <c r="TAE38" s="2021"/>
      <c r="TAF38" s="2021"/>
      <c r="TAG38" s="2021"/>
      <c r="TAH38" s="2021"/>
      <c r="TAI38" s="2021"/>
      <c r="TAJ38" s="2021"/>
      <c r="TAK38" s="2021"/>
      <c r="TAL38" s="2021"/>
      <c r="TAM38" s="2021"/>
      <c r="TAN38" s="2021"/>
      <c r="TAO38" s="2021"/>
      <c r="TAP38" s="2021"/>
      <c r="TAQ38" s="2021"/>
      <c r="TAR38" s="2021"/>
      <c r="TAS38" s="2021"/>
      <c r="TAT38" s="2021"/>
      <c r="TAU38" s="2021"/>
      <c r="TAV38" s="2021"/>
      <c r="TAW38" s="2021"/>
      <c r="TAX38" s="2021"/>
      <c r="TAY38" s="2021"/>
      <c r="TAZ38" s="2021"/>
      <c r="TBA38" s="2021"/>
      <c r="TBB38" s="2021"/>
      <c r="TBC38" s="2021"/>
      <c r="TBD38" s="2021"/>
      <c r="TBE38" s="2021"/>
      <c r="TBF38" s="2021"/>
      <c r="TBG38" s="2021"/>
      <c r="TBH38" s="2021"/>
      <c r="TBI38" s="2021"/>
      <c r="TBJ38" s="2021"/>
      <c r="TBK38" s="2021"/>
      <c r="TBL38" s="2021"/>
      <c r="TBM38" s="2021"/>
      <c r="TBN38" s="2021"/>
      <c r="TBO38" s="2021"/>
      <c r="TBP38" s="2021"/>
      <c r="TBQ38" s="2021"/>
      <c r="TBR38" s="2021"/>
      <c r="TBS38" s="2021"/>
      <c r="TBT38" s="2021"/>
      <c r="TBU38" s="2021"/>
      <c r="TBV38" s="2021"/>
      <c r="TBW38" s="2021"/>
      <c r="TBX38" s="2021"/>
      <c r="TBY38" s="2021"/>
      <c r="TBZ38" s="2021"/>
      <c r="TCA38" s="2021"/>
      <c r="TCB38" s="2021"/>
      <c r="TCC38" s="2021"/>
      <c r="TCD38" s="2021"/>
      <c r="TCE38" s="2021"/>
      <c r="TCF38" s="2021"/>
      <c r="TCG38" s="2021"/>
      <c r="TCH38" s="2021"/>
      <c r="TCI38" s="2021"/>
      <c r="TCJ38" s="2021"/>
      <c r="TCK38" s="2021"/>
      <c r="TCL38" s="2021"/>
      <c r="TCM38" s="2021"/>
      <c r="TCN38" s="2021"/>
      <c r="TCO38" s="2021"/>
      <c r="TCP38" s="2021"/>
      <c r="TCQ38" s="2021"/>
      <c r="TCR38" s="2021"/>
      <c r="TCS38" s="2021"/>
      <c r="TCT38" s="2021"/>
      <c r="TCU38" s="2021"/>
      <c r="TCV38" s="2021"/>
      <c r="TCW38" s="2021"/>
      <c r="TCX38" s="2021"/>
      <c r="TCY38" s="2021"/>
      <c r="TCZ38" s="2021"/>
      <c r="TDA38" s="2021"/>
      <c r="TDB38" s="2021"/>
      <c r="TDC38" s="2021"/>
      <c r="TDD38" s="2021"/>
      <c r="TDE38" s="2021"/>
      <c r="TDF38" s="2021"/>
      <c r="TDG38" s="2021"/>
      <c r="TDH38" s="2021"/>
      <c r="TDI38" s="2021"/>
      <c r="TDJ38" s="2021"/>
      <c r="TDK38" s="2021"/>
      <c r="TDL38" s="2021"/>
      <c r="TDM38" s="2021"/>
      <c r="TDN38" s="2021"/>
      <c r="TDO38" s="2021"/>
      <c r="TDP38" s="2021"/>
      <c r="TDQ38" s="2021"/>
      <c r="TDR38" s="2021"/>
      <c r="TDS38" s="2021"/>
      <c r="TDT38" s="2021"/>
      <c r="TDU38" s="2021"/>
      <c r="TDV38" s="2021"/>
      <c r="TDW38" s="2021"/>
      <c r="TDX38" s="2021"/>
      <c r="TDY38" s="2021"/>
      <c r="TDZ38" s="2021"/>
      <c r="TEA38" s="2021"/>
      <c r="TEB38" s="2021"/>
      <c r="TEC38" s="2021"/>
      <c r="TED38" s="2021"/>
      <c r="TEE38" s="2021"/>
      <c r="TEF38" s="2021"/>
      <c r="TEG38" s="2021"/>
      <c r="TEH38" s="2021"/>
      <c r="TEI38" s="2021"/>
      <c r="TEJ38" s="2021"/>
      <c r="TEK38" s="2021"/>
      <c r="TEL38" s="2021"/>
      <c r="TEM38" s="2021"/>
      <c r="TEN38" s="2021"/>
      <c r="TEO38" s="2021"/>
      <c r="TEP38" s="2021"/>
      <c r="TEQ38" s="2021"/>
      <c r="TER38" s="2021"/>
      <c r="TES38" s="2021"/>
      <c r="TET38" s="2021"/>
      <c r="TEU38" s="2021"/>
      <c r="TEV38" s="2021"/>
      <c r="TEW38" s="2021"/>
      <c r="TEX38" s="2021"/>
      <c r="TEY38" s="2021"/>
      <c r="TEZ38" s="2021"/>
      <c r="TFA38" s="2021"/>
      <c r="TFB38" s="2021"/>
      <c r="TFC38" s="2021"/>
      <c r="TFD38" s="2021"/>
      <c r="TFE38" s="2021"/>
      <c r="TFF38" s="2021"/>
      <c r="TFG38" s="2021"/>
      <c r="TFH38" s="2021"/>
      <c r="TFI38" s="2021"/>
      <c r="TFJ38" s="2021"/>
      <c r="TFK38" s="2021"/>
      <c r="TFL38" s="2021"/>
      <c r="TFM38" s="2021"/>
      <c r="TFN38" s="2021"/>
      <c r="TFO38" s="2021"/>
      <c r="TFP38" s="2021"/>
      <c r="TFQ38" s="2021"/>
      <c r="TFR38" s="2021"/>
      <c r="TFS38" s="2021"/>
      <c r="TFT38" s="2021"/>
      <c r="TFU38" s="2021"/>
      <c r="TFV38" s="2021"/>
      <c r="TFW38" s="2021"/>
      <c r="TFX38" s="2021"/>
      <c r="TFY38" s="2021"/>
      <c r="TFZ38" s="2021"/>
      <c r="TGA38" s="2021"/>
      <c r="TGB38" s="2021"/>
      <c r="TGC38" s="2021"/>
      <c r="TGD38" s="2021"/>
      <c r="TGE38" s="2021"/>
      <c r="TGF38" s="2021"/>
      <c r="TGG38" s="2021"/>
      <c r="TGH38" s="2021"/>
      <c r="TGI38" s="2021"/>
      <c r="TGJ38" s="2021"/>
      <c r="TGK38" s="2021"/>
      <c r="TGL38" s="2021"/>
      <c r="TGM38" s="2021"/>
      <c r="TGN38" s="2021"/>
      <c r="TGO38" s="2021"/>
      <c r="TGP38" s="2021"/>
      <c r="TGQ38" s="2021"/>
      <c r="TGR38" s="2021"/>
      <c r="TGS38" s="2021"/>
      <c r="TGT38" s="2021"/>
      <c r="TGU38" s="2021"/>
      <c r="TGV38" s="2021"/>
      <c r="TGW38" s="2021"/>
      <c r="TGX38" s="2021"/>
      <c r="TGY38" s="2021"/>
      <c r="TGZ38" s="2021"/>
      <c r="THA38" s="2021"/>
      <c r="THB38" s="2021"/>
      <c r="THC38" s="2021"/>
      <c r="THD38" s="2021"/>
      <c r="THE38" s="2021"/>
      <c r="THF38" s="2021"/>
      <c r="THG38" s="2021"/>
      <c r="THH38" s="2021"/>
      <c r="THI38" s="2021"/>
      <c r="THJ38" s="2021"/>
      <c r="THK38" s="2021"/>
      <c r="THL38" s="2021"/>
      <c r="THM38" s="2021"/>
      <c r="THN38" s="2021"/>
      <c r="THO38" s="2021"/>
      <c r="THP38" s="2021"/>
      <c r="THQ38" s="2021"/>
      <c r="THR38" s="2021"/>
      <c r="THS38" s="2021"/>
      <c r="THT38" s="2021"/>
      <c r="THU38" s="2021"/>
      <c r="THV38" s="2021"/>
      <c r="THW38" s="2021"/>
      <c r="THX38" s="2021"/>
      <c r="THY38" s="2021"/>
      <c r="THZ38" s="2021"/>
      <c r="TIA38" s="2021"/>
      <c r="TIB38" s="2021"/>
      <c r="TIC38" s="2021"/>
      <c r="TID38" s="2021"/>
      <c r="TIE38" s="2021"/>
      <c r="TIF38" s="2021"/>
      <c r="TIG38" s="2021"/>
      <c r="TIH38" s="2021"/>
      <c r="TII38" s="2021"/>
      <c r="TIJ38" s="2021"/>
      <c r="TIK38" s="2021"/>
      <c r="TIL38" s="2021"/>
      <c r="TIM38" s="2021"/>
      <c r="TIN38" s="2021"/>
      <c r="TIO38" s="2021"/>
      <c r="TIP38" s="2021"/>
      <c r="TIQ38" s="2021"/>
      <c r="TIR38" s="2021"/>
      <c r="TIS38" s="2021"/>
      <c r="TIT38" s="2021"/>
      <c r="TIU38" s="2021"/>
      <c r="TIV38" s="2021"/>
      <c r="TIW38" s="2021"/>
      <c r="TIX38" s="2021"/>
      <c r="TIY38" s="2021"/>
      <c r="TIZ38" s="2021"/>
      <c r="TJA38" s="2021"/>
      <c r="TJB38" s="2021"/>
      <c r="TJC38" s="2021"/>
      <c r="TJD38" s="2021"/>
      <c r="TJE38" s="2021"/>
      <c r="TJF38" s="2021"/>
      <c r="TJG38" s="2021"/>
      <c r="TJH38" s="2021"/>
      <c r="TJI38" s="2021"/>
      <c r="TJJ38" s="2021"/>
      <c r="TJK38" s="2021"/>
      <c r="TJL38" s="2021"/>
      <c r="TJM38" s="2021"/>
      <c r="TJN38" s="2021"/>
      <c r="TJO38" s="2021"/>
      <c r="TJP38" s="2021"/>
      <c r="TJQ38" s="2021"/>
      <c r="TJR38" s="2021"/>
      <c r="TJS38" s="2021"/>
      <c r="TJT38" s="2021"/>
      <c r="TJU38" s="2021"/>
      <c r="TJV38" s="2021"/>
      <c r="TJW38" s="2021"/>
      <c r="TJX38" s="2021"/>
      <c r="TJY38" s="2021"/>
      <c r="TJZ38" s="2021"/>
      <c r="TKA38" s="2021"/>
      <c r="TKB38" s="2021"/>
      <c r="TKC38" s="2021"/>
      <c r="TKD38" s="2021"/>
      <c r="TKE38" s="2021"/>
      <c r="TKF38" s="2021"/>
      <c r="TKG38" s="2021"/>
      <c r="TKH38" s="2021"/>
      <c r="TKI38" s="2021"/>
      <c r="TKJ38" s="2021"/>
      <c r="TKK38" s="2021"/>
      <c r="TKL38" s="2021"/>
      <c r="TKM38" s="2021"/>
      <c r="TKN38" s="2021"/>
      <c r="TKO38" s="2021"/>
      <c r="TKP38" s="2021"/>
      <c r="TKQ38" s="2021"/>
      <c r="TKR38" s="2021"/>
      <c r="TKS38" s="2021"/>
      <c r="TKT38" s="2021"/>
      <c r="TKU38" s="2021"/>
      <c r="TKV38" s="2021"/>
      <c r="TKW38" s="2021"/>
      <c r="TKX38" s="2021"/>
      <c r="TKY38" s="2021"/>
      <c r="TKZ38" s="2021"/>
      <c r="TLA38" s="2021"/>
      <c r="TLB38" s="2021"/>
      <c r="TLC38" s="2021"/>
      <c r="TLD38" s="2021"/>
      <c r="TLE38" s="2021"/>
      <c r="TLF38" s="2021"/>
      <c r="TLG38" s="2021"/>
      <c r="TLH38" s="2021"/>
      <c r="TLI38" s="2021"/>
      <c r="TLJ38" s="2021"/>
      <c r="TLK38" s="2021"/>
      <c r="TLL38" s="2021"/>
      <c r="TLM38" s="2021"/>
      <c r="TLN38" s="2021"/>
      <c r="TLO38" s="2021"/>
      <c r="TLP38" s="2021"/>
      <c r="TLQ38" s="2021"/>
      <c r="TLR38" s="2021"/>
      <c r="TLS38" s="2021"/>
      <c r="TLT38" s="2021"/>
      <c r="TLU38" s="2021"/>
      <c r="TLV38" s="2021"/>
      <c r="TLW38" s="2021"/>
      <c r="TLX38" s="2021"/>
      <c r="TLY38" s="2021"/>
      <c r="TLZ38" s="2021"/>
      <c r="TMA38" s="2021"/>
      <c r="TMB38" s="2021"/>
      <c r="TMC38" s="2021"/>
      <c r="TMD38" s="2021"/>
      <c r="TME38" s="2021"/>
      <c r="TMF38" s="2021"/>
      <c r="TMG38" s="2021"/>
      <c r="TMH38" s="2021"/>
      <c r="TMI38" s="2021"/>
      <c r="TMJ38" s="2021"/>
      <c r="TMK38" s="2021"/>
      <c r="TML38" s="2021"/>
      <c r="TMM38" s="2021"/>
      <c r="TMN38" s="2021"/>
      <c r="TMO38" s="2021"/>
      <c r="TMP38" s="2021"/>
      <c r="TMQ38" s="2021"/>
      <c r="TMR38" s="2021"/>
      <c r="TMS38" s="2021"/>
      <c r="TMT38" s="2021"/>
      <c r="TMU38" s="2021"/>
      <c r="TMV38" s="2021"/>
      <c r="TMW38" s="2021"/>
      <c r="TMX38" s="2021"/>
      <c r="TMY38" s="2021"/>
      <c r="TMZ38" s="2021"/>
      <c r="TNA38" s="2021"/>
      <c r="TNB38" s="2021"/>
      <c r="TNC38" s="2021"/>
      <c r="TND38" s="2021"/>
      <c r="TNE38" s="2021"/>
      <c r="TNF38" s="2021"/>
      <c r="TNG38" s="2021"/>
      <c r="TNH38" s="2021"/>
      <c r="TNI38" s="2021"/>
      <c r="TNJ38" s="2021"/>
      <c r="TNK38" s="2021"/>
      <c r="TNL38" s="2021"/>
      <c r="TNM38" s="2021"/>
      <c r="TNN38" s="2021"/>
      <c r="TNO38" s="2021"/>
      <c r="TNP38" s="2021"/>
      <c r="TNQ38" s="2021"/>
      <c r="TNR38" s="2021"/>
      <c r="TNS38" s="2021"/>
      <c r="TNT38" s="2021"/>
      <c r="TNU38" s="2021"/>
      <c r="TNV38" s="2021"/>
      <c r="TNW38" s="2021"/>
      <c r="TNX38" s="2021"/>
      <c r="TNY38" s="2021"/>
      <c r="TNZ38" s="2021"/>
      <c r="TOA38" s="2021"/>
      <c r="TOB38" s="2021"/>
      <c r="TOC38" s="2021"/>
      <c r="TOD38" s="2021"/>
      <c r="TOE38" s="2021"/>
      <c r="TOF38" s="2021"/>
      <c r="TOG38" s="2021"/>
      <c r="TOH38" s="2021"/>
      <c r="TOI38" s="2021"/>
      <c r="TOJ38" s="2021"/>
      <c r="TOK38" s="2021"/>
      <c r="TOL38" s="2021"/>
      <c r="TOM38" s="2021"/>
      <c r="TON38" s="2021"/>
      <c r="TOO38" s="2021"/>
      <c r="TOP38" s="2021"/>
      <c r="TOQ38" s="2021"/>
      <c r="TOR38" s="2021"/>
      <c r="TOS38" s="2021"/>
      <c r="TOT38" s="2021"/>
      <c r="TOU38" s="2021"/>
      <c r="TOV38" s="2021"/>
      <c r="TOW38" s="2021"/>
      <c r="TOX38" s="2021"/>
      <c r="TOY38" s="2021"/>
      <c r="TOZ38" s="2021"/>
      <c r="TPA38" s="2021"/>
      <c r="TPB38" s="2021"/>
      <c r="TPC38" s="2021"/>
      <c r="TPD38" s="2021"/>
      <c r="TPE38" s="2021"/>
      <c r="TPF38" s="2021"/>
      <c r="TPG38" s="2021"/>
      <c r="TPH38" s="2021"/>
      <c r="TPI38" s="2021"/>
      <c r="TPJ38" s="2021"/>
      <c r="TPK38" s="2021"/>
      <c r="TPL38" s="2021"/>
      <c r="TPM38" s="2021"/>
      <c r="TPN38" s="2021"/>
      <c r="TPO38" s="2021"/>
      <c r="TPP38" s="2021"/>
      <c r="TPQ38" s="2021"/>
      <c r="TPR38" s="2021"/>
      <c r="TPS38" s="2021"/>
      <c r="TPT38" s="2021"/>
      <c r="TPU38" s="2021"/>
      <c r="TPV38" s="2021"/>
      <c r="TPW38" s="2021"/>
      <c r="TPX38" s="2021"/>
      <c r="TPY38" s="2021"/>
      <c r="TPZ38" s="2021"/>
      <c r="TQA38" s="2021"/>
      <c r="TQB38" s="2021"/>
      <c r="TQC38" s="2021"/>
      <c r="TQD38" s="2021"/>
      <c r="TQE38" s="2021"/>
      <c r="TQF38" s="2021"/>
      <c r="TQG38" s="2021"/>
      <c r="TQH38" s="2021"/>
      <c r="TQI38" s="2021"/>
      <c r="TQJ38" s="2021"/>
      <c r="TQK38" s="2021"/>
      <c r="TQL38" s="2021"/>
      <c r="TQM38" s="2021"/>
      <c r="TQN38" s="2021"/>
      <c r="TQO38" s="2021"/>
      <c r="TQP38" s="2021"/>
      <c r="TQQ38" s="2021"/>
      <c r="TQR38" s="2021"/>
      <c r="TQS38" s="2021"/>
      <c r="TQT38" s="2021"/>
      <c r="TQU38" s="2021"/>
      <c r="TQV38" s="2021"/>
      <c r="TQW38" s="2021"/>
      <c r="TQX38" s="2021"/>
      <c r="TQY38" s="2021"/>
      <c r="TQZ38" s="2021"/>
      <c r="TRA38" s="2021"/>
      <c r="TRB38" s="2021"/>
      <c r="TRC38" s="2021"/>
      <c r="TRD38" s="2021"/>
      <c r="TRE38" s="2021"/>
      <c r="TRF38" s="2021"/>
      <c r="TRG38" s="2021"/>
      <c r="TRH38" s="2021"/>
      <c r="TRI38" s="2021"/>
      <c r="TRJ38" s="2021"/>
      <c r="TRK38" s="2021"/>
      <c r="TRL38" s="2021"/>
      <c r="TRM38" s="2021"/>
      <c r="TRN38" s="2021"/>
      <c r="TRO38" s="2021"/>
      <c r="TRP38" s="2021"/>
      <c r="TRQ38" s="2021"/>
      <c r="TRR38" s="2021"/>
      <c r="TRS38" s="2021"/>
      <c r="TRT38" s="2021"/>
      <c r="TRU38" s="2021"/>
      <c r="TRV38" s="2021"/>
      <c r="TRW38" s="2021"/>
      <c r="TRX38" s="2021"/>
      <c r="TRY38" s="2021"/>
      <c r="TRZ38" s="2021"/>
      <c r="TSA38" s="2021"/>
      <c r="TSB38" s="2021"/>
      <c r="TSC38" s="2021"/>
      <c r="TSD38" s="2021"/>
      <c r="TSE38" s="2021"/>
      <c r="TSF38" s="2021"/>
      <c r="TSG38" s="2021"/>
      <c r="TSH38" s="2021"/>
      <c r="TSI38" s="2021"/>
      <c r="TSJ38" s="2021"/>
      <c r="TSK38" s="2021"/>
      <c r="TSL38" s="2021"/>
      <c r="TSM38" s="2021"/>
      <c r="TSN38" s="2021"/>
      <c r="TSO38" s="2021"/>
      <c r="TSP38" s="2021"/>
      <c r="TSQ38" s="2021"/>
      <c r="TSR38" s="2021"/>
      <c r="TSS38" s="2021"/>
      <c r="TST38" s="2021"/>
      <c r="TSU38" s="2021"/>
      <c r="TSV38" s="2021"/>
      <c r="TSW38" s="2021"/>
      <c r="TSX38" s="2021"/>
      <c r="TSY38" s="2021"/>
      <c r="TSZ38" s="2021"/>
      <c r="TTA38" s="2021"/>
      <c r="TTB38" s="2021"/>
      <c r="TTC38" s="2021"/>
      <c r="TTD38" s="2021"/>
      <c r="TTE38" s="2021"/>
      <c r="TTF38" s="2021"/>
      <c r="TTG38" s="2021"/>
      <c r="TTH38" s="2021"/>
      <c r="TTI38" s="2021"/>
      <c r="TTJ38" s="2021"/>
      <c r="TTK38" s="2021"/>
      <c r="TTL38" s="2021"/>
      <c r="TTM38" s="2021"/>
      <c r="TTN38" s="2021"/>
      <c r="TTO38" s="2021"/>
      <c r="TTP38" s="2021"/>
      <c r="TTQ38" s="2021"/>
      <c r="TTR38" s="2021"/>
      <c r="TTS38" s="2021"/>
      <c r="TTT38" s="2021"/>
      <c r="TTU38" s="2021"/>
      <c r="TTV38" s="2021"/>
      <c r="TTW38" s="2021"/>
      <c r="TTX38" s="2021"/>
      <c r="TTY38" s="2021"/>
      <c r="TTZ38" s="2021"/>
      <c r="TUA38" s="2021"/>
      <c r="TUB38" s="2021"/>
      <c r="TUC38" s="2021"/>
      <c r="TUD38" s="2021"/>
      <c r="TUE38" s="2021"/>
      <c r="TUF38" s="2021"/>
      <c r="TUG38" s="2021"/>
      <c r="TUH38" s="2021"/>
      <c r="TUI38" s="2021"/>
      <c r="TUJ38" s="2021"/>
      <c r="TUK38" s="2021"/>
      <c r="TUL38" s="2021"/>
      <c r="TUM38" s="2021"/>
      <c r="TUN38" s="2021"/>
      <c r="TUO38" s="2021"/>
      <c r="TUP38" s="2021"/>
      <c r="TUQ38" s="2021"/>
      <c r="TUR38" s="2021"/>
      <c r="TUS38" s="2021"/>
      <c r="TUT38" s="2021"/>
      <c r="TUU38" s="2021"/>
      <c r="TUV38" s="2021"/>
      <c r="TUW38" s="2021"/>
      <c r="TUX38" s="2021"/>
      <c r="TUY38" s="2021"/>
      <c r="TUZ38" s="2021"/>
      <c r="TVA38" s="2021"/>
      <c r="TVB38" s="2021"/>
      <c r="TVC38" s="2021"/>
      <c r="TVD38" s="2021"/>
      <c r="TVE38" s="2021"/>
      <c r="TVF38" s="2021"/>
      <c r="TVG38" s="2021"/>
      <c r="TVH38" s="2021"/>
      <c r="TVI38" s="2021"/>
      <c r="TVJ38" s="2021"/>
      <c r="TVK38" s="2021"/>
      <c r="TVL38" s="2021"/>
      <c r="TVM38" s="2021"/>
      <c r="TVN38" s="2021"/>
      <c r="TVO38" s="2021"/>
      <c r="TVP38" s="2021"/>
      <c r="TVQ38" s="2021"/>
      <c r="TVR38" s="2021"/>
      <c r="TVS38" s="2021"/>
      <c r="TVT38" s="2021"/>
      <c r="TVU38" s="2021"/>
      <c r="TVV38" s="2021"/>
      <c r="TVW38" s="2021"/>
      <c r="TVX38" s="2021"/>
      <c r="TVY38" s="2021"/>
      <c r="TVZ38" s="2021"/>
      <c r="TWA38" s="2021"/>
      <c r="TWB38" s="2021"/>
      <c r="TWC38" s="2021"/>
      <c r="TWD38" s="2021"/>
      <c r="TWE38" s="2021"/>
      <c r="TWF38" s="2021"/>
      <c r="TWG38" s="2021"/>
      <c r="TWH38" s="2021"/>
      <c r="TWI38" s="2021"/>
      <c r="TWJ38" s="2021"/>
      <c r="TWK38" s="2021"/>
      <c r="TWL38" s="2021"/>
      <c r="TWM38" s="2021"/>
      <c r="TWN38" s="2021"/>
      <c r="TWO38" s="2021"/>
      <c r="TWP38" s="2021"/>
      <c r="TWQ38" s="2021"/>
      <c r="TWR38" s="2021"/>
      <c r="TWS38" s="2021"/>
      <c r="TWT38" s="2021"/>
      <c r="TWU38" s="2021"/>
      <c r="TWV38" s="2021"/>
      <c r="TWW38" s="2021"/>
      <c r="TWX38" s="2021"/>
      <c r="TWY38" s="2021"/>
      <c r="TWZ38" s="2021"/>
      <c r="TXA38" s="2021"/>
      <c r="TXB38" s="2021"/>
      <c r="TXC38" s="2021"/>
      <c r="TXD38" s="2021"/>
      <c r="TXE38" s="2021"/>
      <c r="TXF38" s="2021"/>
      <c r="TXG38" s="2021"/>
      <c r="TXH38" s="2021"/>
      <c r="TXI38" s="2021"/>
      <c r="TXJ38" s="2021"/>
      <c r="TXK38" s="2021"/>
      <c r="TXL38" s="2021"/>
      <c r="TXM38" s="2021"/>
      <c r="TXN38" s="2021"/>
      <c r="TXO38" s="2021"/>
      <c r="TXP38" s="2021"/>
      <c r="TXQ38" s="2021"/>
      <c r="TXR38" s="2021"/>
      <c r="TXS38" s="2021"/>
      <c r="TXT38" s="2021"/>
      <c r="TXU38" s="2021"/>
      <c r="TXV38" s="2021"/>
      <c r="TXW38" s="2021"/>
      <c r="TXX38" s="2021"/>
      <c r="TXY38" s="2021"/>
      <c r="TXZ38" s="2021"/>
      <c r="TYA38" s="2021"/>
      <c r="TYB38" s="2021"/>
      <c r="TYC38" s="2021"/>
      <c r="TYD38" s="2021"/>
      <c r="TYE38" s="2021"/>
      <c r="TYF38" s="2021"/>
      <c r="TYG38" s="2021"/>
      <c r="TYH38" s="2021"/>
      <c r="TYI38" s="2021"/>
      <c r="TYJ38" s="2021"/>
      <c r="TYK38" s="2021"/>
      <c r="TYL38" s="2021"/>
      <c r="TYM38" s="2021"/>
      <c r="TYN38" s="2021"/>
      <c r="TYO38" s="2021"/>
      <c r="TYP38" s="2021"/>
      <c r="TYQ38" s="2021"/>
      <c r="TYR38" s="2021"/>
      <c r="TYS38" s="2021"/>
      <c r="TYT38" s="2021"/>
      <c r="TYU38" s="2021"/>
      <c r="TYV38" s="2021"/>
      <c r="TYW38" s="2021"/>
      <c r="TYX38" s="2021"/>
      <c r="TYY38" s="2021"/>
      <c r="TYZ38" s="2021"/>
      <c r="TZA38" s="2021"/>
      <c r="TZB38" s="2021"/>
      <c r="TZC38" s="2021"/>
      <c r="TZD38" s="2021"/>
      <c r="TZE38" s="2021"/>
      <c r="TZF38" s="2021"/>
      <c r="TZG38" s="2021"/>
      <c r="TZH38" s="2021"/>
      <c r="TZI38" s="2021"/>
      <c r="TZJ38" s="2021"/>
      <c r="TZK38" s="2021"/>
      <c r="TZL38" s="2021"/>
      <c r="TZM38" s="2021"/>
      <c r="TZN38" s="2021"/>
      <c r="TZO38" s="2021"/>
      <c r="TZP38" s="2021"/>
      <c r="TZQ38" s="2021"/>
      <c r="TZR38" s="2021"/>
      <c r="TZS38" s="2021"/>
      <c r="TZT38" s="2021"/>
      <c r="TZU38" s="2021"/>
      <c r="TZV38" s="2021"/>
      <c r="TZW38" s="2021"/>
      <c r="TZX38" s="2021"/>
      <c r="TZY38" s="2021"/>
      <c r="TZZ38" s="2021"/>
      <c r="UAA38" s="2021"/>
      <c r="UAB38" s="2021"/>
      <c r="UAC38" s="2021"/>
      <c r="UAD38" s="2021"/>
      <c r="UAE38" s="2021"/>
      <c r="UAF38" s="2021"/>
      <c r="UAG38" s="2021"/>
      <c r="UAH38" s="2021"/>
      <c r="UAI38" s="2021"/>
      <c r="UAJ38" s="2021"/>
      <c r="UAK38" s="2021"/>
      <c r="UAL38" s="2021"/>
      <c r="UAM38" s="2021"/>
      <c r="UAN38" s="2021"/>
      <c r="UAO38" s="2021"/>
      <c r="UAP38" s="2021"/>
      <c r="UAQ38" s="2021"/>
      <c r="UAR38" s="2021"/>
      <c r="UAS38" s="2021"/>
      <c r="UAT38" s="2021"/>
      <c r="UAU38" s="2021"/>
      <c r="UAV38" s="2021"/>
      <c r="UAW38" s="2021"/>
      <c r="UAX38" s="2021"/>
      <c r="UAY38" s="2021"/>
      <c r="UAZ38" s="2021"/>
      <c r="UBA38" s="2021"/>
      <c r="UBB38" s="2021"/>
      <c r="UBC38" s="2021"/>
      <c r="UBD38" s="2021"/>
      <c r="UBE38" s="2021"/>
      <c r="UBF38" s="2021"/>
      <c r="UBG38" s="2021"/>
      <c r="UBH38" s="2021"/>
      <c r="UBI38" s="2021"/>
      <c r="UBJ38" s="2021"/>
      <c r="UBK38" s="2021"/>
      <c r="UBL38" s="2021"/>
      <c r="UBM38" s="2021"/>
      <c r="UBN38" s="2021"/>
      <c r="UBO38" s="2021"/>
      <c r="UBP38" s="2021"/>
      <c r="UBQ38" s="2021"/>
      <c r="UBR38" s="2021"/>
      <c r="UBS38" s="2021"/>
      <c r="UBT38" s="2021"/>
      <c r="UBU38" s="2021"/>
      <c r="UBV38" s="2021"/>
      <c r="UBW38" s="2021"/>
      <c r="UBX38" s="2021"/>
      <c r="UBY38" s="2021"/>
      <c r="UBZ38" s="2021"/>
      <c r="UCA38" s="2021"/>
      <c r="UCB38" s="2021"/>
      <c r="UCC38" s="2021"/>
      <c r="UCD38" s="2021"/>
      <c r="UCE38" s="2021"/>
      <c r="UCF38" s="2021"/>
      <c r="UCG38" s="2021"/>
      <c r="UCH38" s="2021"/>
      <c r="UCI38" s="2021"/>
      <c r="UCJ38" s="2021"/>
      <c r="UCK38" s="2021"/>
      <c r="UCL38" s="2021"/>
      <c r="UCM38" s="2021"/>
      <c r="UCN38" s="2021"/>
      <c r="UCO38" s="2021"/>
      <c r="UCP38" s="2021"/>
      <c r="UCQ38" s="2021"/>
      <c r="UCR38" s="2021"/>
      <c r="UCS38" s="2021"/>
      <c r="UCT38" s="2021"/>
      <c r="UCU38" s="2021"/>
      <c r="UCV38" s="2021"/>
      <c r="UCW38" s="2021"/>
      <c r="UCX38" s="2021"/>
      <c r="UCY38" s="2021"/>
      <c r="UCZ38" s="2021"/>
      <c r="UDA38" s="2021"/>
      <c r="UDB38" s="2021"/>
      <c r="UDC38" s="2021"/>
      <c r="UDD38" s="2021"/>
      <c r="UDE38" s="2021"/>
      <c r="UDF38" s="2021"/>
      <c r="UDG38" s="2021"/>
      <c r="UDH38" s="2021"/>
      <c r="UDI38" s="2021"/>
      <c r="UDJ38" s="2021"/>
      <c r="UDK38" s="2021"/>
      <c r="UDL38" s="2021"/>
      <c r="UDM38" s="2021"/>
      <c r="UDN38" s="2021"/>
      <c r="UDO38" s="2021"/>
      <c r="UDP38" s="2021"/>
      <c r="UDQ38" s="2021"/>
      <c r="UDR38" s="2021"/>
      <c r="UDS38" s="2021"/>
      <c r="UDT38" s="2021"/>
      <c r="UDU38" s="2021"/>
      <c r="UDV38" s="2021"/>
      <c r="UDW38" s="2021"/>
      <c r="UDX38" s="2021"/>
      <c r="UDY38" s="2021"/>
      <c r="UDZ38" s="2021"/>
      <c r="UEA38" s="2021"/>
      <c r="UEB38" s="2021"/>
      <c r="UEC38" s="2021"/>
      <c r="UED38" s="2021"/>
      <c r="UEE38" s="2021"/>
      <c r="UEF38" s="2021"/>
      <c r="UEG38" s="2021"/>
      <c r="UEH38" s="2021"/>
      <c r="UEI38" s="2021"/>
      <c r="UEJ38" s="2021"/>
      <c r="UEK38" s="2021"/>
      <c r="UEL38" s="2021"/>
      <c r="UEM38" s="2021"/>
      <c r="UEN38" s="2021"/>
      <c r="UEO38" s="2021"/>
      <c r="UEP38" s="2021"/>
      <c r="UEQ38" s="2021"/>
      <c r="UER38" s="2021"/>
      <c r="UES38" s="2021"/>
      <c r="UET38" s="2021"/>
      <c r="UEU38" s="2021"/>
      <c r="UEV38" s="2021"/>
      <c r="UEW38" s="2021"/>
      <c r="UEX38" s="2021"/>
      <c r="UEY38" s="2021"/>
      <c r="UEZ38" s="2021"/>
      <c r="UFA38" s="2021"/>
      <c r="UFB38" s="2021"/>
      <c r="UFC38" s="2021"/>
      <c r="UFD38" s="2021"/>
      <c r="UFE38" s="2021"/>
      <c r="UFF38" s="2021"/>
      <c r="UFG38" s="2021"/>
      <c r="UFH38" s="2021"/>
      <c r="UFI38" s="2021"/>
      <c r="UFJ38" s="2021"/>
      <c r="UFK38" s="2021"/>
      <c r="UFL38" s="2021"/>
      <c r="UFM38" s="2021"/>
      <c r="UFN38" s="2021"/>
      <c r="UFO38" s="2021"/>
      <c r="UFP38" s="2021"/>
      <c r="UFQ38" s="2021"/>
      <c r="UFR38" s="2021"/>
      <c r="UFS38" s="2021"/>
      <c r="UFT38" s="2021"/>
      <c r="UFU38" s="2021"/>
      <c r="UFV38" s="2021"/>
      <c r="UFW38" s="2021"/>
      <c r="UFX38" s="2021"/>
      <c r="UFY38" s="2021"/>
      <c r="UFZ38" s="2021"/>
      <c r="UGA38" s="2021"/>
      <c r="UGB38" s="2021"/>
      <c r="UGC38" s="2021"/>
      <c r="UGD38" s="2021"/>
      <c r="UGE38" s="2021"/>
      <c r="UGF38" s="2021"/>
      <c r="UGG38" s="2021"/>
      <c r="UGH38" s="2021"/>
      <c r="UGI38" s="2021"/>
      <c r="UGJ38" s="2021"/>
      <c r="UGK38" s="2021"/>
      <c r="UGL38" s="2021"/>
      <c r="UGM38" s="2021"/>
      <c r="UGN38" s="2021"/>
      <c r="UGO38" s="2021"/>
      <c r="UGP38" s="2021"/>
      <c r="UGQ38" s="2021"/>
      <c r="UGR38" s="2021"/>
      <c r="UGS38" s="2021"/>
      <c r="UGT38" s="2021"/>
      <c r="UGU38" s="2021"/>
      <c r="UGV38" s="2021"/>
      <c r="UGW38" s="2021"/>
      <c r="UGX38" s="2021"/>
      <c r="UGY38" s="2021"/>
      <c r="UGZ38" s="2021"/>
      <c r="UHA38" s="2021"/>
      <c r="UHB38" s="2021"/>
      <c r="UHC38" s="2021"/>
      <c r="UHD38" s="2021"/>
      <c r="UHE38" s="2021"/>
      <c r="UHF38" s="2021"/>
      <c r="UHG38" s="2021"/>
      <c r="UHH38" s="2021"/>
      <c r="UHI38" s="2021"/>
      <c r="UHJ38" s="2021"/>
      <c r="UHK38" s="2021"/>
      <c r="UHL38" s="2021"/>
      <c r="UHM38" s="2021"/>
      <c r="UHN38" s="2021"/>
      <c r="UHO38" s="2021"/>
      <c r="UHP38" s="2021"/>
      <c r="UHQ38" s="2021"/>
      <c r="UHR38" s="2021"/>
      <c r="UHS38" s="2021"/>
      <c r="UHT38" s="2021"/>
      <c r="UHU38" s="2021"/>
      <c r="UHV38" s="2021"/>
      <c r="UHW38" s="2021"/>
      <c r="UHX38" s="2021"/>
      <c r="UHY38" s="2021"/>
      <c r="UHZ38" s="2021"/>
      <c r="UIA38" s="2021"/>
      <c r="UIB38" s="2021"/>
      <c r="UIC38" s="2021"/>
      <c r="UID38" s="2021"/>
      <c r="UIE38" s="2021"/>
      <c r="UIF38" s="2021"/>
      <c r="UIG38" s="2021"/>
      <c r="UIH38" s="2021"/>
      <c r="UII38" s="2021"/>
      <c r="UIJ38" s="2021"/>
      <c r="UIK38" s="2021"/>
      <c r="UIL38" s="2021"/>
      <c r="UIM38" s="2021"/>
      <c r="UIN38" s="2021"/>
      <c r="UIO38" s="2021"/>
      <c r="UIP38" s="2021"/>
      <c r="UIQ38" s="2021"/>
      <c r="UIR38" s="2021"/>
      <c r="UIS38" s="2021"/>
      <c r="UIT38" s="2021"/>
      <c r="UIU38" s="2021"/>
      <c r="UIV38" s="2021"/>
      <c r="UIW38" s="2021"/>
      <c r="UIX38" s="2021"/>
      <c r="UIY38" s="2021"/>
      <c r="UIZ38" s="2021"/>
      <c r="UJA38" s="2021"/>
      <c r="UJB38" s="2021"/>
      <c r="UJC38" s="2021"/>
      <c r="UJD38" s="2021"/>
      <c r="UJE38" s="2021"/>
      <c r="UJF38" s="2021"/>
      <c r="UJG38" s="2021"/>
      <c r="UJH38" s="2021"/>
      <c r="UJI38" s="2021"/>
      <c r="UJJ38" s="2021"/>
      <c r="UJK38" s="2021"/>
      <c r="UJL38" s="2021"/>
      <c r="UJM38" s="2021"/>
      <c r="UJN38" s="2021"/>
      <c r="UJO38" s="2021"/>
      <c r="UJP38" s="2021"/>
      <c r="UJQ38" s="2021"/>
      <c r="UJR38" s="2021"/>
      <c r="UJS38" s="2021"/>
      <c r="UJT38" s="2021"/>
      <c r="UJU38" s="2021"/>
      <c r="UJV38" s="2021"/>
      <c r="UJW38" s="2021"/>
      <c r="UJX38" s="2021"/>
      <c r="UJY38" s="2021"/>
      <c r="UJZ38" s="2021"/>
      <c r="UKA38" s="2021"/>
      <c r="UKB38" s="2021"/>
      <c r="UKC38" s="2021"/>
      <c r="UKD38" s="2021"/>
      <c r="UKE38" s="2021"/>
      <c r="UKF38" s="2021"/>
      <c r="UKG38" s="2021"/>
      <c r="UKH38" s="2021"/>
      <c r="UKI38" s="2021"/>
      <c r="UKJ38" s="2021"/>
      <c r="UKK38" s="2021"/>
      <c r="UKL38" s="2021"/>
      <c r="UKM38" s="2021"/>
      <c r="UKN38" s="2021"/>
      <c r="UKO38" s="2021"/>
      <c r="UKP38" s="2021"/>
      <c r="UKQ38" s="2021"/>
      <c r="UKR38" s="2021"/>
      <c r="UKS38" s="2021"/>
      <c r="UKT38" s="2021"/>
      <c r="UKU38" s="2021"/>
      <c r="UKV38" s="2021"/>
      <c r="UKW38" s="2021"/>
      <c r="UKX38" s="2021"/>
      <c r="UKY38" s="2021"/>
      <c r="UKZ38" s="2021"/>
      <c r="ULA38" s="2021"/>
      <c r="ULB38" s="2021"/>
      <c r="ULC38" s="2021"/>
      <c r="ULD38" s="2021"/>
      <c r="ULE38" s="2021"/>
      <c r="ULF38" s="2021"/>
      <c r="ULG38" s="2021"/>
      <c r="ULH38" s="2021"/>
      <c r="ULI38" s="2021"/>
      <c r="ULJ38" s="2021"/>
      <c r="ULK38" s="2021"/>
      <c r="ULL38" s="2021"/>
      <c r="ULM38" s="2021"/>
      <c r="ULN38" s="2021"/>
      <c r="ULO38" s="2021"/>
      <c r="ULP38" s="2021"/>
      <c r="ULQ38" s="2021"/>
      <c r="ULR38" s="2021"/>
      <c r="ULS38" s="2021"/>
      <c r="ULT38" s="2021"/>
      <c r="ULU38" s="2021"/>
      <c r="ULV38" s="2021"/>
      <c r="ULW38" s="2021"/>
      <c r="ULX38" s="2021"/>
      <c r="ULY38" s="2021"/>
      <c r="ULZ38" s="2021"/>
      <c r="UMA38" s="2021"/>
      <c r="UMB38" s="2021"/>
      <c r="UMC38" s="2021"/>
      <c r="UMD38" s="2021"/>
      <c r="UME38" s="2021"/>
      <c r="UMF38" s="2021"/>
      <c r="UMG38" s="2021"/>
      <c r="UMH38" s="2021"/>
      <c r="UMI38" s="2021"/>
      <c r="UMJ38" s="2021"/>
      <c r="UMK38" s="2021"/>
      <c r="UML38" s="2021"/>
      <c r="UMM38" s="2021"/>
      <c r="UMN38" s="2021"/>
      <c r="UMO38" s="2021"/>
      <c r="UMP38" s="2021"/>
      <c r="UMQ38" s="2021"/>
      <c r="UMR38" s="2021"/>
      <c r="UMS38" s="2021"/>
      <c r="UMT38" s="2021"/>
      <c r="UMU38" s="2021"/>
      <c r="UMV38" s="2021"/>
      <c r="UMW38" s="2021"/>
      <c r="UMX38" s="2021"/>
      <c r="UMY38" s="2021"/>
      <c r="UMZ38" s="2021"/>
      <c r="UNA38" s="2021"/>
      <c r="UNB38" s="2021"/>
      <c r="UNC38" s="2021"/>
      <c r="UND38" s="2021"/>
      <c r="UNE38" s="2021"/>
      <c r="UNF38" s="2021"/>
      <c r="UNG38" s="2021"/>
      <c r="UNH38" s="2021"/>
      <c r="UNI38" s="2021"/>
      <c r="UNJ38" s="2021"/>
      <c r="UNK38" s="2021"/>
      <c r="UNL38" s="2021"/>
      <c r="UNM38" s="2021"/>
      <c r="UNN38" s="2021"/>
      <c r="UNO38" s="2021"/>
      <c r="UNP38" s="2021"/>
      <c r="UNQ38" s="2021"/>
      <c r="UNR38" s="2021"/>
      <c r="UNS38" s="2021"/>
      <c r="UNT38" s="2021"/>
      <c r="UNU38" s="2021"/>
      <c r="UNV38" s="2021"/>
      <c r="UNW38" s="2021"/>
      <c r="UNX38" s="2021"/>
      <c r="UNY38" s="2021"/>
      <c r="UNZ38" s="2021"/>
      <c r="UOA38" s="2021"/>
      <c r="UOB38" s="2021"/>
      <c r="UOC38" s="2021"/>
      <c r="UOD38" s="2021"/>
      <c r="UOE38" s="2021"/>
      <c r="UOF38" s="2021"/>
      <c r="UOG38" s="2021"/>
      <c r="UOH38" s="2021"/>
      <c r="UOI38" s="2021"/>
      <c r="UOJ38" s="2021"/>
      <c r="UOK38" s="2021"/>
      <c r="UOL38" s="2021"/>
      <c r="UOM38" s="2021"/>
      <c r="UON38" s="2021"/>
      <c r="UOO38" s="2021"/>
      <c r="UOP38" s="2021"/>
      <c r="UOQ38" s="2021"/>
      <c r="UOR38" s="2021"/>
      <c r="UOS38" s="2021"/>
      <c r="UOT38" s="2021"/>
      <c r="UOU38" s="2021"/>
      <c r="UOV38" s="2021"/>
      <c r="UOW38" s="2021"/>
      <c r="UOX38" s="2021"/>
      <c r="UOY38" s="2021"/>
      <c r="UOZ38" s="2021"/>
      <c r="UPA38" s="2021"/>
      <c r="UPB38" s="2021"/>
      <c r="UPC38" s="2021"/>
      <c r="UPD38" s="2021"/>
      <c r="UPE38" s="2021"/>
      <c r="UPF38" s="2021"/>
      <c r="UPG38" s="2021"/>
      <c r="UPH38" s="2021"/>
      <c r="UPI38" s="2021"/>
      <c r="UPJ38" s="2021"/>
      <c r="UPK38" s="2021"/>
      <c r="UPL38" s="2021"/>
      <c r="UPM38" s="2021"/>
      <c r="UPN38" s="2021"/>
      <c r="UPO38" s="2021"/>
      <c r="UPP38" s="2021"/>
      <c r="UPQ38" s="2021"/>
      <c r="UPR38" s="2021"/>
      <c r="UPS38" s="2021"/>
      <c r="UPT38" s="2021"/>
      <c r="UPU38" s="2021"/>
      <c r="UPV38" s="2021"/>
      <c r="UPW38" s="2021"/>
      <c r="UPX38" s="2021"/>
      <c r="UPY38" s="2021"/>
      <c r="UPZ38" s="2021"/>
      <c r="UQA38" s="2021"/>
      <c r="UQB38" s="2021"/>
      <c r="UQC38" s="2021"/>
      <c r="UQD38" s="2021"/>
      <c r="UQE38" s="2021"/>
      <c r="UQF38" s="2021"/>
      <c r="UQG38" s="2021"/>
      <c r="UQH38" s="2021"/>
      <c r="UQI38" s="2021"/>
      <c r="UQJ38" s="2021"/>
      <c r="UQK38" s="2021"/>
      <c r="UQL38" s="2021"/>
      <c r="UQM38" s="2021"/>
      <c r="UQN38" s="2021"/>
      <c r="UQO38" s="2021"/>
      <c r="UQP38" s="2021"/>
      <c r="UQQ38" s="2021"/>
      <c r="UQR38" s="2021"/>
      <c r="UQS38" s="2021"/>
      <c r="UQT38" s="2021"/>
      <c r="UQU38" s="2021"/>
      <c r="UQV38" s="2021"/>
      <c r="UQW38" s="2021"/>
      <c r="UQX38" s="2021"/>
      <c r="UQY38" s="2021"/>
      <c r="UQZ38" s="2021"/>
      <c r="URA38" s="2021"/>
      <c r="URB38" s="2021"/>
      <c r="URC38" s="2021"/>
      <c r="URD38" s="2021"/>
      <c r="URE38" s="2021"/>
      <c r="URF38" s="2021"/>
      <c r="URG38" s="2021"/>
      <c r="URH38" s="2021"/>
      <c r="URI38" s="2021"/>
      <c r="URJ38" s="2021"/>
      <c r="URK38" s="2021"/>
      <c r="URL38" s="2021"/>
      <c r="URM38" s="2021"/>
      <c r="URN38" s="2021"/>
      <c r="URO38" s="2021"/>
      <c r="URP38" s="2021"/>
      <c r="URQ38" s="2021"/>
      <c r="URR38" s="2021"/>
      <c r="URS38" s="2021"/>
      <c r="URT38" s="2021"/>
      <c r="URU38" s="2021"/>
      <c r="URV38" s="2021"/>
      <c r="URW38" s="2021"/>
      <c r="URX38" s="2021"/>
      <c r="URY38" s="2021"/>
      <c r="URZ38" s="2021"/>
      <c r="USA38" s="2021"/>
      <c r="USB38" s="2021"/>
      <c r="USC38" s="2021"/>
      <c r="USD38" s="2021"/>
      <c r="USE38" s="2021"/>
      <c r="USF38" s="2021"/>
      <c r="USG38" s="2021"/>
      <c r="USH38" s="2021"/>
      <c r="USI38" s="2021"/>
      <c r="USJ38" s="2021"/>
      <c r="USK38" s="2021"/>
      <c r="USL38" s="2021"/>
      <c r="USM38" s="2021"/>
      <c r="USN38" s="2021"/>
      <c r="USO38" s="2021"/>
      <c r="USP38" s="2021"/>
      <c r="USQ38" s="2021"/>
      <c r="USR38" s="2021"/>
      <c r="USS38" s="2021"/>
      <c r="UST38" s="2021"/>
      <c r="USU38" s="2021"/>
      <c r="USV38" s="2021"/>
      <c r="USW38" s="2021"/>
      <c r="USX38" s="2021"/>
      <c r="USY38" s="2021"/>
      <c r="USZ38" s="2021"/>
      <c r="UTA38" s="2021"/>
      <c r="UTB38" s="2021"/>
      <c r="UTC38" s="2021"/>
      <c r="UTD38" s="2021"/>
      <c r="UTE38" s="2021"/>
      <c r="UTF38" s="2021"/>
      <c r="UTG38" s="2021"/>
      <c r="UTH38" s="2021"/>
      <c r="UTI38" s="2021"/>
      <c r="UTJ38" s="2021"/>
      <c r="UTK38" s="2021"/>
      <c r="UTL38" s="2021"/>
      <c r="UTM38" s="2021"/>
      <c r="UTN38" s="2021"/>
      <c r="UTO38" s="2021"/>
      <c r="UTP38" s="2021"/>
      <c r="UTQ38" s="2021"/>
      <c r="UTR38" s="2021"/>
      <c r="UTS38" s="2021"/>
      <c r="UTT38" s="2021"/>
      <c r="UTU38" s="2021"/>
      <c r="UTV38" s="2021"/>
      <c r="UTW38" s="2021"/>
      <c r="UTX38" s="2021"/>
      <c r="UTY38" s="2021"/>
      <c r="UTZ38" s="2021"/>
      <c r="UUA38" s="2021"/>
      <c r="UUB38" s="2021"/>
      <c r="UUC38" s="2021"/>
      <c r="UUD38" s="2021"/>
      <c r="UUE38" s="2021"/>
      <c r="UUF38" s="2021"/>
      <c r="UUG38" s="2021"/>
      <c r="UUH38" s="2021"/>
      <c r="UUI38" s="2021"/>
      <c r="UUJ38" s="2021"/>
      <c r="UUK38" s="2021"/>
      <c r="UUL38" s="2021"/>
      <c r="UUM38" s="2021"/>
      <c r="UUN38" s="2021"/>
      <c r="UUO38" s="2021"/>
      <c r="UUP38" s="2021"/>
      <c r="UUQ38" s="2021"/>
      <c r="UUR38" s="2021"/>
      <c r="UUS38" s="2021"/>
      <c r="UUT38" s="2021"/>
      <c r="UUU38" s="2021"/>
      <c r="UUV38" s="2021"/>
      <c r="UUW38" s="2021"/>
      <c r="UUX38" s="2021"/>
      <c r="UUY38" s="2021"/>
      <c r="UUZ38" s="2021"/>
      <c r="UVA38" s="2021"/>
      <c r="UVB38" s="2021"/>
      <c r="UVC38" s="2021"/>
      <c r="UVD38" s="2021"/>
      <c r="UVE38" s="2021"/>
      <c r="UVF38" s="2021"/>
      <c r="UVG38" s="2021"/>
      <c r="UVH38" s="2021"/>
      <c r="UVI38" s="2021"/>
      <c r="UVJ38" s="2021"/>
      <c r="UVK38" s="2021"/>
      <c r="UVL38" s="2021"/>
      <c r="UVM38" s="2021"/>
      <c r="UVN38" s="2021"/>
      <c r="UVO38" s="2021"/>
      <c r="UVP38" s="2021"/>
      <c r="UVQ38" s="2021"/>
      <c r="UVR38" s="2021"/>
      <c r="UVS38" s="2021"/>
      <c r="UVT38" s="2021"/>
      <c r="UVU38" s="2021"/>
      <c r="UVV38" s="2021"/>
      <c r="UVW38" s="2021"/>
      <c r="UVX38" s="2021"/>
      <c r="UVY38" s="2021"/>
      <c r="UVZ38" s="2021"/>
      <c r="UWA38" s="2021"/>
      <c r="UWB38" s="2021"/>
      <c r="UWC38" s="2021"/>
      <c r="UWD38" s="2021"/>
      <c r="UWE38" s="2021"/>
      <c r="UWF38" s="2021"/>
      <c r="UWG38" s="2021"/>
      <c r="UWH38" s="2021"/>
      <c r="UWI38" s="2021"/>
      <c r="UWJ38" s="2021"/>
      <c r="UWK38" s="2021"/>
      <c r="UWL38" s="2021"/>
      <c r="UWM38" s="2021"/>
      <c r="UWN38" s="2021"/>
      <c r="UWO38" s="2021"/>
      <c r="UWP38" s="2021"/>
      <c r="UWQ38" s="2021"/>
      <c r="UWR38" s="2021"/>
      <c r="UWS38" s="2021"/>
      <c r="UWT38" s="2021"/>
      <c r="UWU38" s="2021"/>
      <c r="UWV38" s="2021"/>
      <c r="UWW38" s="2021"/>
      <c r="UWX38" s="2021"/>
      <c r="UWY38" s="2021"/>
      <c r="UWZ38" s="2021"/>
      <c r="UXA38" s="2021"/>
      <c r="UXB38" s="2021"/>
      <c r="UXC38" s="2021"/>
      <c r="UXD38" s="2021"/>
      <c r="UXE38" s="2021"/>
      <c r="UXF38" s="2021"/>
      <c r="UXG38" s="2021"/>
      <c r="UXH38" s="2021"/>
      <c r="UXI38" s="2021"/>
      <c r="UXJ38" s="2021"/>
      <c r="UXK38" s="2021"/>
      <c r="UXL38" s="2021"/>
      <c r="UXM38" s="2021"/>
      <c r="UXN38" s="2021"/>
      <c r="UXO38" s="2021"/>
      <c r="UXP38" s="2021"/>
      <c r="UXQ38" s="2021"/>
      <c r="UXR38" s="2021"/>
      <c r="UXS38" s="2021"/>
      <c r="UXT38" s="2021"/>
      <c r="UXU38" s="2021"/>
      <c r="UXV38" s="2021"/>
      <c r="UXW38" s="2021"/>
      <c r="UXX38" s="2021"/>
      <c r="UXY38" s="2021"/>
      <c r="UXZ38" s="2021"/>
      <c r="UYA38" s="2021"/>
      <c r="UYB38" s="2021"/>
      <c r="UYC38" s="2021"/>
      <c r="UYD38" s="2021"/>
      <c r="UYE38" s="2021"/>
      <c r="UYF38" s="2021"/>
      <c r="UYG38" s="2021"/>
      <c r="UYH38" s="2021"/>
      <c r="UYI38" s="2021"/>
      <c r="UYJ38" s="2021"/>
      <c r="UYK38" s="2021"/>
      <c r="UYL38" s="2021"/>
      <c r="UYM38" s="2021"/>
      <c r="UYN38" s="2021"/>
      <c r="UYO38" s="2021"/>
      <c r="UYP38" s="2021"/>
      <c r="UYQ38" s="2021"/>
      <c r="UYR38" s="2021"/>
      <c r="UYS38" s="2021"/>
      <c r="UYT38" s="2021"/>
      <c r="UYU38" s="2021"/>
      <c r="UYV38" s="2021"/>
      <c r="UYW38" s="2021"/>
      <c r="UYX38" s="2021"/>
      <c r="UYY38" s="2021"/>
      <c r="UYZ38" s="2021"/>
      <c r="UZA38" s="2021"/>
      <c r="UZB38" s="2021"/>
      <c r="UZC38" s="2021"/>
      <c r="UZD38" s="2021"/>
      <c r="UZE38" s="2021"/>
      <c r="UZF38" s="2021"/>
      <c r="UZG38" s="2021"/>
      <c r="UZH38" s="2021"/>
      <c r="UZI38" s="2021"/>
      <c r="UZJ38" s="2021"/>
      <c r="UZK38" s="2021"/>
      <c r="UZL38" s="2021"/>
      <c r="UZM38" s="2021"/>
      <c r="UZN38" s="2021"/>
      <c r="UZO38" s="2021"/>
      <c r="UZP38" s="2021"/>
      <c r="UZQ38" s="2021"/>
      <c r="UZR38" s="2021"/>
      <c r="UZS38" s="2021"/>
      <c r="UZT38" s="2021"/>
      <c r="UZU38" s="2021"/>
      <c r="UZV38" s="2021"/>
      <c r="UZW38" s="2021"/>
      <c r="UZX38" s="2021"/>
      <c r="UZY38" s="2021"/>
      <c r="UZZ38" s="2021"/>
      <c r="VAA38" s="2021"/>
      <c r="VAB38" s="2021"/>
      <c r="VAC38" s="2021"/>
      <c r="VAD38" s="2021"/>
      <c r="VAE38" s="2021"/>
      <c r="VAF38" s="2021"/>
      <c r="VAG38" s="2021"/>
      <c r="VAH38" s="2021"/>
      <c r="VAI38" s="2021"/>
      <c r="VAJ38" s="2021"/>
      <c r="VAK38" s="2021"/>
      <c r="VAL38" s="2021"/>
      <c r="VAM38" s="2021"/>
      <c r="VAN38" s="2021"/>
      <c r="VAO38" s="2021"/>
      <c r="VAP38" s="2021"/>
      <c r="VAQ38" s="2021"/>
      <c r="VAR38" s="2021"/>
      <c r="VAS38" s="2021"/>
      <c r="VAT38" s="2021"/>
      <c r="VAU38" s="2021"/>
      <c r="VAV38" s="2021"/>
      <c r="VAW38" s="2021"/>
      <c r="VAX38" s="2021"/>
      <c r="VAY38" s="2021"/>
      <c r="VAZ38" s="2021"/>
      <c r="VBA38" s="2021"/>
      <c r="VBB38" s="2021"/>
      <c r="VBC38" s="2021"/>
      <c r="VBD38" s="2021"/>
      <c r="VBE38" s="2021"/>
      <c r="VBF38" s="2021"/>
      <c r="VBG38" s="2021"/>
      <c r="VBH38" s="2021"/>
      <c r="VBI38" s="2021"/>
      <c r="VBJ38" s="2021"/>
      <c r="VBK38" s="2021"/>
      <c r="VBL38" s="2021"/>
      <c r="VBM38" s="2021"/>
      <c r="VBN38" s="2021"/>
      <c r="VBO38" s="2021"/>
      <c r="VBP38" s="2021"/>
      <c r="VBQ38" s="2021"/>
      <c r="VBR38" s="2021"/>
      <c r="VBS38" s="2021"/>
      <c r="VBT38" s="2021"/>
      <c r="VBU38" s="2021"/>
      <c r="VBV38" s="2021"/>
      <c r="VBW38" s="2021"/>
      <c r="VBX38" s="2021"/>
      <c r="VBY38" s="2021"/>
      <c r="VBZ38" s="2021"/>
      <c r="VCA38" s="2021"/>
      <c r="VCB38" s="2021"/>
      <c r="VCC38" s="2021"/>
      <c r="VCD38" s="2021"/>
      <c r="VCE38" s="2021"/>
      <c r="VCF38" s="2021"/>
      <c r="VCG38" s="2021"/>
      <c r="VCH38" s="2021"/>
      <c r="VCI38" s="2021"/>
      <c r="VCJ38" s="2021"/>
      <c r="VCK38" s="2021"/>
      <c r="VCL38" s="2021"/>
      <c r="VCM38" s="2021"/>
      <c r="VCN38" s="2021"/>
      <c r="VCO38" s="2021"/>
      <c r="VCP38" s="2021"/>
      <c r="VCQ38" s="2021"/>
      <c r="VCR38" s="2021"/>
      <c r="VCS38" s="2021"/>
      <c r="VCT38" s="2021"/>
      <c r="VCU38" s="2021"/>
      <c r="VCV38" s="2021"/>
      <c r="VCW38" s="2021"/>
      <c r="VCX38" s="2021"/>
      <c r="VCY38" s="2021"/>
      <c r="VCZ38" s="2021"/>
      <c r="VDA38" s="2021"/>
      <c r="VDB38" s="2021"/>
      <c r="VDC38" s="2021"/>
      <c r="VDD38" s="2021"/>
      <c r="VDE38" s="2021"/>
      <c r="VDF38" s="2021"/>
      <c r="VDG38" s="2021"/>
      <c r="VDH38" s="2021"/>
      <c r="VDI38" s="2021"/>
      <c r="VDJ38" s="2021"/>
      <c r="VDK38" s="2021"/>
      <c r="VDL38" s="2021"/>
      <c r="VDM38" s="2021"/>
      <c r="VDN38" s="2021"/>
      <c r="VDO38" s="2021"/>
      <c r="VDP38" s="2021"/>
      <c r="VDQ38" s="2021"/>
      <c r="VDR38" s="2021"/>
      <c r="VDS38" s="2021"/>
      <c r="VDT38" s="2021"/>
      <c r="VDU38" s="2021"/>
      <c r="VDV38" s="2021"/>
      <c r="VDW38" s="2021"/>
      <c r="VDX38" s="2021"/>
      <c r="VDY38" s="2021"/>
      <c r="VDZ38" s="2021"/>
      <c r="VEA38" s="2021"/>
      <c r="VEB38" s="2021"/>
      <c r="VEC38" s="2021"/>
      <c r="VED38" s="2021"/>
      <c r="VEE38" s="2021"/>
      <c r="VEF38" s="2021"/>
      <c r="VEG38" s="2021"/>
      <c r="VEH38" s="2021"/>
      <c r="VEI38" s="2021"/>
      <c r="VEJ38" s="2021"/>
      <c r="VEK38" s="2021"/>
      <c r="VEL38" s="2021"/>
      <c r="VEM38" s="2021"/>
      <c r="VEN38" s="2021"/>
      <c r="VEO38" s="2021"/>
      <c r="VEP38" s="2021"/>
      <c r="VEQ38" s="2021"/>
      <c r="VER38" s="2021"/>
      <c r="VES38" s="2021"/>
      <c r="VET38" s="2021"/>
      <c r="VEU38" s="2021"/>
      <c r="VEV38" s="2021"/>
      <c r="VEW38" s="2021"/>
      <c r="VEX38" s="2021"/>
      <c r="VEY38" s="2021"/>
      <c r="VEZ38" s="2021"/>
      <c r="VFA38" s="2021"/>
      <c r="VFB38" s="2021"/>
      <c r="VFC38" s="2021"/>
      <c r="VFD38" s="2021"/>
      <c r="VFE38" s="2021"/>
      <c r="VFF38" s="2021"/>
      <c r="VFG38" s="2021"/>
      <c r="VFH38" s="2021"/>
      <c r="VFI38" s="2021"/>
      <c r="VFJ38" s="2021"/>
      <c r="VFK38" s="2021"/>
      <c r="VFL38" s="2021"/>
      <c r="VFM38" s="2021"/>
      <c r="VFN38" s="2021"/>
      <c r="VFO38" s="2021"/>
      <c r="VFP38" s="2021"/>
      <c r="VFQ38" s="2021"/>
      <c r="VFR38" s="2021"/>
      <c r="VFS38" s="2021"/>
      <c r="VFT38" s="2021"/>
      <c r="VFU38" s="2021"/>
      <c r="VFV38" s="2021"/>
      <c r="VFW38" s="2021"/>
      <c r="VFX38" s="2021"/>
      <c r="VFY38" s="2021"/>
      <c r="VFZ38" s="2021"/>
      <c r="VGA38" s="2021"/>
      <c r="VGB38" s="2021"/>
      <c r="VGC38" s="2021"/>
      <c r="VGD38" s="2021"/>
      <c r="VGE38" s="2021"/>
      <c r="VGF38" s="2021"/>
      <c r="VGG38" s="2021"/>
      <c r="VGH38" s="2021"/>
      <c r="VGI38" s="2021"/>
      <c r="VGJ38" s="2021"/>
      <c r="VGK38" s="2021"/>
      <c r="VGL38" s="2021"/>
      <c r="VGM38" s="2021"/>
      <c r="VGN38" s="2021"/>
      <c r="VGO38" s="2021"/>
      <c r="VGP38" s="2021"/>
      <c r="VGQ38" s="2021"/>
      <c r="VGR38" s="2021"/>
      <c r="VGS38" s="2021"/>
      <c r="VGT38" s="2021"/>
      <c r="VGU38" s="2021"/>
      <c r="VGV38" s="2021"/>
      <c r="VGW38" s="2021"/>
      <c r="VGX38" s="2021"/>
      <c r="VGY38" s="2021"/>
      <c r="VGZ38" s="2021"/>
      <c r="VHA38" s="2021"/>
      <c r="VHB38" s="2021"/>
      <c r="VHC38" s="2021"/>
      <c r="VHD38" s="2021"/>
      <c r="VHE38" s="2021"/>
      <c r="VHF38" s="2021"/>
      <c r="VHG38" s="2021"/>
      <c r="VHH38" s="2021"/>
      <c r="VHI38" s="2021"/>
      <c r="VHJ38" s="2021"/>
      <c r="VHK38" s="2021"/>
      <c r="VHL38" s="2021"/>
      <c r="VHM38" s="2021"/>
      <c r="VHN38" s="2021"/>
      <c r="VHO38" s="2021"/>
      <c r="VHP38" s="2021"/>
      <c r="VHQ38" s="2021"/>
      <c r="VHR38" s="2021"/>
      <c r="VHS38" s="2021"/>
      <c r="VHT38" s="2021"/>
      <c r="VHU38" s="2021"/>
      <c r="VHV38" s="2021"/>
      <c r="VHW38" s="2021"/>
      <c r="VHX38" s="2021"/>
      <c r="VHY38" s="2021"/>
      <c r="VHZ38" s="2021"/>
      <c r="VIA38" s="2021"/>
      <c r="VIB38" s="2021"/>
      <c r="VIC38" s="2021"/>
      <c r="VID38" s="2021"/>
      <c r="VIE38" s="2021"/>
      <c r="VIF38" s="2021"/>
      <c r="VIG38" s="2021"/>
      <c r="VIH38" s="2021"/>
      <c r="VII38" s="2021"/>
      <c r="VIJ38" s="2021"/>
      <c r="VIK38" s="2021"/>
      <c r="VIL38" s="2021"/>
      <c r="VIM38" s="2021"/>
      <c r="VIN38" s="2021"/>
      <c r="VIO38" s="2021"/>
      <c r="VIP38" s="2021"/>
      <c r="VIQ38" s="2021"/>
      <c r="VIR38" s="2021"/>
      <c r="VIS38" s="2021"/>
      <c r="VIT38" s="2021"/>
      <c r="VIU38" s="2021"/>
      <c r="VIV38" s="2021"/>
      <c r="VIW38" s="2021"/>
      <c r="VIX38" s="2021"/>
      <c r="VIY38" s="2021"/>
      <c r="VIZ38" s="2021"/>
      <c r="VJA38" s="2021"/>
      <c r="VJB38" s="2021"/>
      <c r="VJC38" s="2021"/>
      <c r="VJD38" s="2021"/>
      <c r="VJE38" s="2021"/>
      <c r="VJF38" s="2021"/>
      <c r="VJG38" s="2021"/>
      <c r="VJH38" s="2021"/>
      <c r="VJI38" s="2021"/>
      <c r="VJJ38" s="2021"/>
      <c r="VJK38" s="2021"/>
      <c r="VJL38" s="2021"/>
      <c r="VJM38" s="2021"/>
      <c r="VJN38" s="2021"/>
      <c r="VJO38" s="2021"/>
      <c r="VJP38" s="2021"/>
      <c r="VJQ38" s="2021"/>
      <c r="VJR38" s="2021"/>
      <c r="VJS38" s="2021"/>
      <c r="VJT38" s="2021"/>
      <c r="VJU38" s="2021"/>
      <c r="VJV38" s="2021"/>
      <c r="VJW38" s="2021"/>
      <c r="VJX38" s="2021"/>
      <c r="VJY38" s="2021"/>
      <c r="VJZ38" s="2021"/>
      <c r="VKA38" s="2021"/>
      <c r="VKB38" s="2021"/>
      <c r="VKC38" s="2021"/>
      <c r="VKD38" s="2021"/>
      <c r="VKE38" s="2021"/>
      <c r="VKF38" s="2021"/>
      <c r="VKG38" s="2021"/>
      <c r="VKH38" s="2021"/>
      <c r="VKI38" s="2021"/>
      <c r="VKJ38" s="2021"/>
      <c r="VKK38" s="2021"/>
      <c r="VKL38" s="2021"/>
      <c r="VKM38" s="2021"/>
      <c r="VKN38" s="2021"/>
      <c r="VKO38" s="2021"/>
      <c r="VKP38" s="2021"/>
      <c r="VKQ38" s="2021"/>
      <c r="VKR38" s="2021"/>
      <c r="VKS38" s="2021"/>
      <c r="VKT38" s="2021"/>
      <c r="VKU38" s="2021"/>
      <c r="VKV38" s="2021"/>
      <c r="VKW38" s="2021"/>
      <c r="VKX38" s="2021"/>
      <c r="VKY38" s="2021"/>
      <c r="VKZ38" s="2021"/>
      <c r="VLA38" s="2021"/>
      <c r="VLB38" s="2021"/>
      <c r="VLC38" s="2021"/>
      <c r="VLD38" s="2021"/>
      <c r="VLE38" s="2021"/>
      <c r="VLF38" s="2021"/>
      <c r="VLG38" s="2021"/>
      <c r="VLH38" s="2021"/>
      <c r="VLI38" s="2021"/>
      <c r="VLJ38" s="2021"/>
      <c r="VLK38" s="2021"/>
      <c r="VLL38" s="2021"/>
      <c r="VLM38" s="2021"/>
      <c r="VLN38" s="2021"/>
      <c r="VLO38" s="2021"/>
      <c r="VLP38" s="2021"/>
      <c r="VLQ38" s="2021"/>
      <c r="VLR38" s="2021"/>
      <c r="VLS38" s="2021"/>
      <c r="VLT38" s="2021"/>
      <c r="VLU38" s="2021"/>
      <c r="VLV38" s="2021"/>
      <c r="VLW38" s="2021"/>
      <c r="VLX38" s="2021"/>
      <c r="VLY38" s="2021"/>
      <c r="VLZ38" s="2021"/>
      <c r="VMA38" s="2021"/>
      <c r="VMB38" s="2021"/>
      <c r="VMC38" s="2021"/>
      <c r="VMD38" s="2021"/>
      <c r="VME38" s="2021"/>
      <c r="VMF38" s="2021"/>
      <c r="VMG38" s="2021"/>
      <c r="VMH38" s="2021"/>
      <c r="VMI38" s="2021"/>
      <c r="VMJ38" s="2021"/>
      <c r="VMK38" s="2021"/>
      <c r="VML38" s="2021"/>
      <c r="VMM38" s="2021"/>
      <c r="VMN38" s="2021"/>
      <c r="VMO38" s="2021"/>
      <c r="VMP38" s="2021"/>
      <c r="VMQ38" s="2021"/>
      <c r="VMR38" s="2021"/>
      <c r="VMS38" s="2021"/>
      <c r="VMT38" s="2021"/>
      <c r="VMU38" s="2021"/>
      <c r="VMV38" s="2021"/>
      <c r="VMW38" s="2021"/>
      <c r="VMX38" s="2021"/>
      <c r="VMY38" s="2021"/>
      <c r="VMZ38" s="2021"/>
      <c r="VNA38" s="2021"/>
      <c r="VNB38" s="2021"/>
      <c r="VNC38" s="2021"/>
      <c r="VND38" s="2021"/>
      <c r="VNE38" s="2021"/>
      <c r="VNF38" s="2021"/>
      <c r="VNG38" s="2021"/>
      <c r="VNH38" s="2021"/>
      <c r="VNI38" s="2021"/>
      <c r="VNJ38" s="2021"/>
      <c r="VNK38" s="2021"/>
      <c r="VNL38" s="2021"/>
      <c r="VNM38" s="2021"/>
      <c r="VNN38" s="2021"/>
      <c r="VNO38" s="2021"/>
      <c r="VNP38" s="2021"/>
      <c r="VNQ38" s="2021"/>
      <c r="VNR38" s="2021"/>
      <c r="VNS38" s="2021"/>
      <c r="VNT38" s="2021"/>
      <c r="VNU38" s="2021"/>
      <c r="VNV38" s="2021"/>
      <c r="VNW38" s="2021"/>
      <c r="VNX38" s="2021"/>
      <c r="VNY38" s="2021"/>
      <c r="VNZ38" s="2021"/>
      <c r="VOA38" s="2021"/>
      <c r="VOB38" s="2021"/>
      <c r="VOC38" s="2021"/>
      <c r="VOD38" s="2021"/>
      <c r="VOE38" s="2021"/>
      <c r="VOF38" s="2021"/>
      <c r="VOG38" s="2021"/>
      <c r="VOH38" s="2021"/>
      <c r="VOI38" s="2021"/>
      <c r="VOJ38" s="2021"/>
      <c r="VOK38" s="2021"/>
      <c r="VOL38" s="2021"/>
      <c r="VOM38" s="2021"/>
      <c r="VON38" s="2021"/>
      <c r="VOO38" s="2021"/>
      <c r="VOP38" s="2021"/>
      <c r="VOQ38" s="2021"/>
      <c r="VOR38" s="2021"/>
      <c r="VOS38" s="2021"/>
      <c r="VOT38" s="2021"/>
      <c r="VOU38" s="2021"/>
      <c r="VOV38" s="2021"/>
      <c r="VOW38" s="2021"/>
      <c r="VOX38" s="2021"/>
      <c r="VOY38" s="2021"/>
      <c r="VOZ38" s="2021"/>
      <c r="VPA38" s="2021"/>
      <c r="VPB38" s="2021"/>
      <c r="VPC38" s="2021"/>
      <c r="VPD38" s="2021"/>
      <c r="VPE38" s="2021"/>
      <c r="VPF38" s="2021"/>
      <c r="VPG38" s="2021"/>
      <c r="VPH38" s="2021"/>
      <c r="VPI38" s="2021"/>
      <c r="VPJ38" s="2021"/>
      <c r="VPK38" s="2021"/>
      <c r="VPL38" s="2021"/>
      <c r="VPM38" s="2021"/>
      <c r="VPN38" s="2021"/>
      <c r="VPO38" s="2021"/>
      <c r="VPP38" s="2021"/>
      <c r="VPQ38" s="2021"/>
      <c r="VPR38" s="2021"/>
      <c r="VPS38" s="2021"/>
      <c r="VPT38" s="2021"/>
      <c r="VPU38" s="2021"/>
      <c r="VPV38" s="2021"/>
      <c r="VPW38" s="2021"/>
      <c r="VPX38" s="2021"/>
      <c r="VPY38" s="2021"/>
      <c r="VPZ38" s="2021"/>
      <c r="VQA38" s="2021"/>
      <c r="VQB38" s="2021"/>
      <c r="VQC38" s="2021"/>
      <c r="VQD38" s="2021"/>
      <c r="VQE38" s="2021"/>
      <c r="VQF38" s="2021"/>
      <c r="VQG38" s="2021"/>
      <c r="VQH38" s="2021"/>
      <c r="VQI38" s="2021"/>
      <c r="VQJ38" s="2021"/>
      <c r="VQK38" s="2021"/>
      <c r="VQL38" s="2021"/>
      <c r="VQM38" s="2021"/>
      <c r="VQN38" s="2021"/>
      <c r="VQO38" s="2021"/>
      <c r="VQP38" s="2021"/>
      <c r="VQQ38" s="2021"/>
      <c r="VQR38" s="2021"/>
      <c r="VQS38" s="2021"/>
      <c r="VQT38" s="2021"/>
      <c r="VQU38" s="2021"/>
      <c r="VQV38" s="2021"/>
      <c r="VQW38" s="2021"/>
      <c r="VQX38" s="2021"/>
      <c r="VQY38" s="2021"/>
      <c r="VQZ38" s="2021"/>
      <c r="VRA38" s="2021"/>
      <c r="VRB38" s="2021"/>
      <c r="VRC38" s="2021"/>
      <c r="VRD38" s="2021"/>
      <c r="VRE38" s="2021"/>
      <c r="VRF38" s="2021"/>
      <c r="VRG38" s="2021"/>
      <c r="VRH38" s="2021"/>
      <c r="VRI38" s="2021"/>
      <c r="VRJ38" s="2021"/>
      <c r="VRK38" s="2021"/>
      <c r="VRL38" s="2021"/>
      <c r="VRM38" s="2021"/>
      <c r="VRN38" s="2021"/>
      <c r="VRO38" s="2021"/>
      <c r="VRP38" s="2021"/>
      <c r="VRQ38" s="2021"/>
      <c r="VRR38" s="2021"/>
      <c r="VRS38" s="2021"/>
      <c r="VRT38" s="2021"/>
      <c r="VRU38" s="2021"/>
      <c r="VRV38" s="2021"/>
      <c r="VRW38" s="2021"/>
      <c r="VRX38" s="2021"/>
      <c r="VRY38" s="2021"/>
      <c r="VRZ38" s="2021"/>
      <c r="VSA38" s="2021"/>
      <c r="VSB38" s="2021"/>
      <c r="VSC38" s="2021"/>
      <c r="VSD38" s="2021"/>
      <c r="VSE38" s="2021"/>
      <c r="VSF38" s="2021"/>
      <c r="VSG38" s="2021"/>
      <c r="VSH38" s="2021"/>
      <c r="VSI38" s="2021"/>
      <c r="VSJ38" s="2021"/>
      <c r="VSK38" s="2021"/>
      <c r="VSL38" s="2021"/>
      <c r="VSM38" s="2021"/>
      <c r="VSN38" s="2021"/>
      <c r="VSO38" s="2021"/>
      <c r="VSP38" s="2021"/>
      <c r="VSQ38" s="2021"/>
      <c r="VSR38" s="2021"/>
      <c r="VSS38" s="2021"/>
      <c r="VST38" s="2021"/>
      <c r="VSU38" s="2021"/>
      <c r="VSV38" s="2021"/>
      <c r="VSW38" s="2021"/>
      <c r="VSX38" s="2021"/>
      <c r="VSY38" s="2021"/>
      <c r="VSZ38" s="2021"/>
      <c r="VTA38" s="2021"/>
      <c r="VTB38" s="2021"/>
      <c r="VTC38" s="2021"/>
      <c r="VTD38" s="2021"/>
      <c r="VTE38" s="2021"/>
      <c r="VTF38" s="2021"/>
      <c r="VTG38" s="2021"/>
      <c r="VTH38" s="2021"/>
      <c r="VTI38" s="2021"/>
      <c r="VTJ38" s="2021"/>
      <c r="VTK38" s="2021"/>
      <c r="VTL38" s="2021"/>
      <c r="VTM38" s="2021"/>
      <c r="VTN38" s="2021"/>
      <c r="VTO38" s="2021"/>
      <c r="VTP38" s="2021"/>
      <c r="VTQ38" s="2021"/>
      <c r="VTR38" s="2021"/>
      <c r="VTS38" s="2021"/>
      <c r="VTT38" s="2021"/>
      <c r="VTU38" s="2021"/>
      <c r="VTV38" s="2021"/>
      <c r="VTW38" s="2021"/>
      <c r="VTX38" s="2021"/>
      <c r="VTY38" s="2021"/>
      <c r="VTZ38" s="2021"/>
      <c r="VUA38" s="2021"/>
      <c r="VUB38" s="2021"/>
      <c r="VUC38" s="2021"/>
      <c r="VUD38" s="2021"/>
      <c r="VUE38" s="2021"/>
      <c r="VUF38" s="2021"/>
      <c r="VUG38" s="2021"/>
      <c r="VUH38" s="2021"/>
      <c r="VUI38" s="2021"/>
      <c r="VUJ38" s="2021"/>
      <c r="VUK38" s="2021"/>
      <c r="VUL38" s="2021"/>
      <c r="VUM38" s="2021"/>
      <c r="VUN38" s="2021"/>
      <c r="VUO38" s="2021"/>
      <c r="VUP38" s="2021"/>
      <c r="VUQ38" s="2021"/>
      <c r="VUR38" s="2021"/>
      <c r="VUS38" s="2021"/>
      <c r="VUT38" s="2021"/>
      <c r="VUU38" s="2021"/>
      <c r="VUV38" s="2021"/>
      <c r="VUW38" s="2021"/>
      <c r="VUX38" s="2021"/>
      <c r="VUY38" s="2021"/>
      <c r="VUZ38" s="2021"/>
      <c r="VVA38" s="2021"/>
      <c r="VVB38" s="2021"/>
      <c r="VVC38" s="2021"/>
      <c r="VVD38" s="2021"/>
      <c r="VVE38" s="2021"/>
      <c r="VVF38" s="2021"/>
      <c r="VVG38" s="2021"/>
      <c r="VVH38" s="2021"/>
      <c r="VVI38" s="2021"/>
      <c r="VVJ38" s="2021"/>
      <c r="VVK38" s="2021"/>
      <c r="VVL38" s="2021"/>
      <c r="VVM38" s="2021"/>
      <c r="VVN38" s="2021"/>
      <c r="VVO38" s="2021"/>
      <c r="VVP38" s="2021"/>
      <c r="VVQ38" s="2021"/>
      <c r="VVR38" s="2021"/>
      <c r="VVS38" s="2021"/>
      <c r="VVT38" s="2021"/>
      <c r="VVU38" s="2021"/>
      <c r="VVV38" s="2021"/>
      <c r="VVW38" s="2021"/>
      <c r="VVX38" s="2021"/>
      <c r="VVY38" s="2021"/>
      <c r="VVZ38" s="2021"/>
      <c r="VWA38" s="2021"/>
      <c r="VWB38" s="2021"/>
      <c r="VWC38" s="2021"/>
      <c r="VWD38" s="2021"/>
      <c r="VWE38" s="2021"/>
      <c r="VWF38" s="2021"/>
      <c r="VWG38" s="2021"/>
      <c r="VWH38" s="2021"/>
      <c r="VWI38" s="2021"/>
      <c r="VWJ38" s="2021"/>
      <c r="VWK38" s="2021"/>
      <c r="VWL38" s="2021"/>
      <c r="VWM38" s="2021"/>
      <c r="VWN38" s="2021"/>
      <c r="VWO38" s="2021"/>
      <c r="VWP38" s="2021"/>
      <c r="VWQ38" s="2021"/>
      <c r="VWR38" s="2021"/>
      <c r="VWS38" s="2021"/>
      <c r="VWT38" s="2021"/>
      <c r="VWU38" s="2021"/>
      <c r="VWV38" s="2021"/>
      <c r="VWW38" s="2021"/>
      <c r="VWX38" s="2021"/>
      <c r="VWY38" s="2021"/>
      <c r="VWZ38" s="2021"/>
      <c r="VXA38" s="2021"/>
      <c r="VXB38" s="2021"/>
      <c r="VXC38" s="2021"/>
      <c r="VXD38" s="2021"/>
      <c r="VXE38" s="2021"/>
      <c r="VXF38" s="2021"/>
      <c r="VXG38" s="2021"/>
      <c r="VXH38" s="2021"/>
      <c r="VXI38" s="2021"/>
      <c r="VXJ38" s="2021"/>
      <c r="VXK38" s="2021"/>
      <c r="VXL38" s="2021"/>
      <c r="VXM38" s="2021"/>
      <c r="VXN38" s="2021"/>
      <c r="VXO38" s="2021"/>
      <c r="VXP38" s="2021"/>
      <c r="VXQ38" s="2021"/>
      <c r="VXR38" s="2021"/>
      <c r="VXS38" s="2021"/>
      <c r="VXT38" s="2021"/>
      <c r="VXU38" s="2021"/>
      <c r="VXV38" s="2021"/>
      <c r="VXW38" s="2021"/>
      <c r="VXX38" s="2021"/>
      <c r="VXY38" s="2021"/>
      <c r="VXZ38" s="2021"/>
      <c r="VYA38" s="2021"/>
      <c r="VYB38" s="2021"/>
      <c r="VYC38" s="2021"/>
      <c r="VYD38" s="2021"/>
      <c r="VYE38" s="2021"/>
      <c r="VYF38" s="2021"/>
      <c r="VYG38" s="2021"/>
      <c r="VYH38" s="2021"/>
      <c r="VYI38" s="2021"/>
      <c r="VYJ38" s="2021"/>
      <c r="VYK38" s="2021"/>
      <c r="VYL38" s="2021"/>
      <c r="VYM38" s="2021"/>
      <c r="VYN38" s="2021"/>
      <c r="VYO38" s="2021"/>
      <c r="VYP38" s="2021"/>
      <c r="VYQ38" s="2021"/>
      <c r="VYR38" s="2021"/>
      <c r="VYS38" s="2021"/>
      <c r="VYT38" s="2021"/>
      <c r="VYU38" s="2021"/>
      <c r="VYV38" s="2021"/>
      <c r="VYW38" s="2021"/>
      <c r="VYX38" s="2021"/>
      <c r="VYY38" s="2021"/>
      <c r="VYZ38" s="2021"/>
      <c r="VZA38" s="2021"/>
      <c r="VZB38" s="2021"/>
      <c r="VZC38" s="2021"/>
      <c r="VZD38" s="2021"/>
      <c r="VZE38" s="2021"/>
      <c r="VZF38" s="2021"/>
      <c r="VZG38" s="2021"/>
      <c r="VZH38" s="2021"/>
      <c r="VZI38" s="2021"/>
      <c r="VZJ38" s="2021"/>
      <c r="VZK38" s="2021"/>
      <c r="VZL38" s="2021"/>
      <c r="VZM38" s="2021"/>
      <c r="VZN38" s="2021"/>
      <c r="VZO38" s="2021"/>
      <c r="VZP38" s="2021"/>
      <c r="VZQ38" s="2021"/>
      <c r="VZR38" s="2021"/>
      <c r="VZS38" s="2021"/>
      <c r="VZT38" s="2021"/>
      <c r="VZU38" s="2021"/>
      <c r="VZV38" s="2021"/>
      <c r="VZW38" s="2021"/>
      <c r="VZX38" s="2021"/>
      <c r="VZY38" s="2021"/>
      <c r="VZZ38" s="2021"/>
      <c r="WAA38" s="2021"/>
      <c r="WAB38" s="2021"/>
      <c r="WAC38" s="2021"/>
      <c r="WAD38" s="2021"/>
      <c r="WAE38" s="2021"/>
      <c r="WAF38" s="2021"/>
      <c r="WAG38" s="2021"/>
      <c r="WAH38" s="2021"/>
      <c r="WAI38" s="2021"/>
      <c r="WAJ38" s="2021"/>
      <c r="WAK38" s="2021"/>
      <c r="WAL38" s="2021"/>
      <c r="WAM38" s="2021"/>
      <c r="WAN38" s="2021"/>
      <c r="WAO38" s="2021"/>
      <c r="WAP38" s="2021"/>
      <c r="WAQ38" s="2021"/>
      <c r="WAR38" s="2021"/>
      <c r="WAS38" s="2021"/>
      <c r="WAT38" s="2021"/>
      <c r="WAU38" s="2021"/>
      <c r="WAV38" s="2021"/>
      <c r="WAW38" s="2021"/>
      <c r="WAX38" s="2021"/>
      <c r="WAY38" s="2021"/>
      <c r="WAZ38" s="2021"/>
      <c r="WBA38" s="2021"/>
      <c r="WBB38" s="2021"/>
      <c r="WBC38" s="2021"/>
      <c r="WBD38" s="2021"/>
      <c r="WBE38" s="2021"/>
      <c r="WBF38" s="2021"/>
      <c r="WBG38" s="2021"/>
      <c r="WBH38" s="2021"/>
      <c r="WBI38" s="2021"/>
      <c r="WBJ38" s="2021"/>
      <c r="WBK38" s="2021"/>
      <c r="WBL38" s="2021"/>
      <c r="WBM38" s="2021"/>
      <c r="WBN38" s="2021"/>
      <c r="WBO38" s="2021"/>
      <c r="WBP38" s="2021"/>
      <c r="WBQ38" s="2021"/>
      <c r="WBR38" s="2021"/>
      <c r="WBS38" s="2021"/>
      <c r="WBT38" s="2021"/>
      <c r="WBU38" s="2021"/>
      <c r="WBV38" s="2021"/>
      <c r="WBW38" s="2021"/>
      <c r="WBX38" s="2021"/>
      <c r="WBY38" s="2021"/>
      <c r="WBZ38" s="2021"/>
      <c r="WCA38" s="2021"/>
      <c r="WCB38" s="2021"/>
      <c r="WCC38" s="2021"/>
      <c r="WCD38" s="2021"/>
      <c r="WCE38" s="2021"/>
      <c r="WCF38" s="2021"/>
      <c r="WCG38" s="2021"/>
      <c r="WCH38" s="2021"/>
      <c r="WCI38" s="2021"/>
      <c r="WCJ38" s="2021"/>
      <c r="WCK38" s="2021"/>
      <c r="WCL38" s="2021"/>
      <c r="WCM38" s="2021"/>
      <c r="WCN38" s="2021"/>
      <c r="WCO38" s="2021"/>
      <c r="WCP38" s="2021"/>
      <c r="WCQ38" s="2021"/>
      <c r="WCR38" s="2021"/>
      <c r="WCS38" s="2021"/>
      <c r="WCT38" s="2021"/>
      <c r="WCU38" s="2021"/>
      <c r="WCV38" s="2021"/>
      <c r="WCW38" s="2021"/>
      <c r="WCX38" s="2021"/>
      <c r="WCY38" s="2021"/>
      <c r="WCZ38" s="2021"/>
      <c r="WDA38" s="2021"/>
      <c r="WDB38" s="2021"/>
      <c r="WDC38" s="2021"/>
      <c r="WDD38" s="2021"/>
      <c r="WDE38" s="2021"/>
      <c r="WDF38" s="2021"/>
      <c r="WDG38" s="2021"/>
      <c r="WDH38" s="2021"/>
      <c r="WDI38" s="2021"/>
      <c r="WDJ38" s="2021"/>
      <c r="WDK38" s="2021"/>
      <c r="WDL38" s="2021"/>
      <c r="WDM38" s="2021"/>
      <c r="WDN38" s="2021"/>
      <c r="WDO38" s="2021"/>
      <c r="WDP38" s="2021"/>
      <c r="WDQ38" s="2021"/>
      <c r="WDR38" s="2021"/>
      <c r="WDS38" s="2021"/>
      <c r="WDT38" s="2021"/>
      <c r="WDU38" s="2021"/>
      <c r="WDV38" s="2021"/>
      <c r="WDW38" s="2021"/>
      <c r="WDX38" s="2021"/>
      <c r="WDY38" s="2021"/>
      <c r="WDZ38" s="2021"/>
      <c r="WEA38" s="2021"/>
      <c r="WEB38" s="2021"/>
      <c r="WEC38" s="2021"/>
      <c r="WED38" s="2021"/>
      <c r="WEE38" s="2021"/>
      <c r="WEF38" s="2021"/>
      <c r="WEG38" s="2021"/>
      <c r="WEH38" s="2021"/>
      <c r="WEI38" s="2021"/>
      <c r="WEJ38" s="2021"/>
      <c r="WEK38" s="2021"/>
      <c r="WEL38" s="2021"/>
      <c r="WEM38" s="2021"/>
      <c r="WEN38" s="2021"/>
      <c r="WEO38" s="2021"/>
      <c r="WEP38" s="2021"/>
      <c r="WEQ38" s="2021"/>
      <c r="WER38" s="2021"/>
      <c r="WES38" s="2021"/>
      <c r="WET38" s="2021"/>
      <c r="WEU38" s="2021"/>
      <c r="WEV38" s="2021"/>
      <c r="WEW38" s="2021"/>
      <c r="WEX38" s="2021"/>
      <c r="WEY38" s="2021"/>
      <c r="WEZ38" s="2021"/>
      <c r="WFA38" s="2021"/>
      <c r="WFB38" s="2021"/>
      <c r="WFC38" s="2021"/>
      <c r="WFD38" s="2021"/>
      <c r="WFE38" s="2021"/>
      <c r="WFF38" s="2021"/>
      <c r="WFG38" s="2021"/>
      <c r="WFH38" s="2021"/>
      <c r="WFI38" s="2021"/>
      <c r="WFJ38" s="2021"/>
      <c r="WFK38" s="2021"/>
      <c r="WFL38" s="2021"/>
      <c r="WFM38" s="2021"/>
      <c r="WFN38" s="2021"/>
      <c r="WFO38" s="2021"/>
      <c r="WFP38" s="2021"/>
      <c r="WFQ38" s="2021"/>
      <c r="WFR38" s="2021"/>
      <c r="WFS38" s="2021"/>
      <c r="WFT38" s="2021"/>
      <c r="WFU38" s="2021"/>
      <c r="WFV38" s="2021"/>
      <c r="WFW38" s="2021"/>
      <c r="WFX38" s="2021"/>
      <c r="WFY38" s="2021"/>
      <c r="WFZ38" s="2021"/>
      <c r="WGA38" s="2021"/>
      <c r="WGB38" s="2021"/>
      <c r="WGC38" s="2021"/>
      <c r="WGD38" s="2021"/>
      <c r="WGE38" s="2021"/>
      <c r="WGF38" s="2021"/>
      <c r="WGG38" s="2021"/>
      <c r="WGH38" s="2021"/>
      <c r="WGI38" s="2021"/>
      <c r="WGJ38" s="2021"/>
      <c r="WGK38" s="2021"/>
      <c r="WGL38" s="2021"/>
      <c r="WGM38" s="2021"/>
      <c r="WGN38" s="2021"/>
      <c r="WGO38" s="2021"/>
      <c r="WGP38" s="2021"/>
      <c r="WGQ38" s="2021"/>
      <c r="WGR38" s="2021"/>
      <c r="WGS38" s="2021"/>
      <c r="WGT38" s="2021"/>
      <c r="WGU38" s="2021"/>
      <c r="WGV38" s="2021"/>
      <c r="WGW38" s="2021"/>
      <c r="WGX38" s="2021"/>
      <c r="WGY38" s="2021"/>
      <c r="WGZ38" s="2021"/>
      <c r="WHA38" s="2021"/>
      <c r="WHB38" s="2021"/>
      <c r="WHC38" s="2021"/>
      <c r="WHD38" s="2021"/>
      <c r="WHE38" s="2021"/>
      <c r="WHF38" s="2021"/>
      <c r="WHG38" s="2021"/>
      <c r="WHH38" s="2021"/>
      <c r="WHI38" s="2021"/>
      <c r="WHJ38" s="2021"/>
      <c r="WHK38" s="2021"/>
      <c r="WHL38" s="2021"/>
      <c r="WHM38" s="2021"/>
      <c r="WHN38" s="2021"/>
      <c r="WHO38" s="2021"/>
      <c r="WHP38" s="2021"/>
      <c r="WHQ38" s="2021"/>
      <c r="WHR38" s="2021"/>
      <c r="WHS38" s="2021"/>
      <c r="WHT38" s="2021"/>
      <c r="WHU38" s="2021"/>
      <c r="WHV38" s="2021"/>
      <c r="WHW38" s="2021"/>
      <c r="WHX38" s="2021"/>
      <c r="WHY38" s="2021"/>
      <c r="WHZ38" s="2021"/>
      <c r="WIA38" s="2021"/>
      <c r="WIB38" s="2021"/>
      <c r="WIC38" s="2021"/>
      <c r="WID38" s="2021"/>
      <c r="WIE38" s="2021"/>
      <c r="WIF38" s="2021"/>
      <c r="WIG38" s="2021"/>
      <c r="WIH38" s="2021"/>
      <c r="WII38" s="2021"/>
      <c r="WIJ38" s="2021"/>
      <c r="WIK38" s="2021"/>
      <c r="WIL38" s="2021"/>
      <c r="WIM38" s="2021"/>
      <c r="WIN38" s="2021"/>
      <c r="WIO38" s="2021"/>
      <c r="WIP38" s="2021"/>
      <c r="WIQ38" s="2021"/>
      <c r="WIR38" s="2021"/>
      <c r="WIS38" s="2021"/>
      <c r="WIT38" s="2021"/>
      <c r="WIU38" s="2021"/>
      <c r="WIV38" s="2021"/>
      <c r="WIW38" s="2021"/>
      <c r="WIX38" s="2021"/>
      <c r="WIY38" s="2021"/>
      <c r="WIZ38" s="2021"/>
      <c r="WJA38" s="2021"/>
      <c r="WJB38" s="2021"/>
      <c r="WJC38" s="2021"/>
      <c r="WJD38" s="2021"/>
      <c r="WJE38" s="2021"/>
      <c r="WJF38" s="2021"/>
      <c r="WJG38" s="2021"/>
      <c r="WJH38" s="2021"/>
      <c r="WJI38" s="2021"/>
      <c r="WJJ38" s="2021"/>
      <c r="WJK38" s="2021"/>
      <c r="WJL38" s="2021"/>
      <c r="WJM38" s="2021"/>
      <c r="WJN38" s="2021"/>
      <c r="WJO38" s="2021"/>
      <c r="WJP38" s="2021"/>
      <c r="WJQ38" s="2021"/>
      <c r="WJR38" s="2021"/>
      <c r="WJS38" s="2021"/>
      <c r="WJT38" s="2021"/>
      <c r="WJU38" s="2021"/>
      <c r="WJV38" s="2021"/>
      <c r="WJW38" s="2021"/>
      <c r="WJX38" s="2021"/>
      <c r="WJY38" s="2021"/>
      <c r="WJZ38" s="2021"/>
      <c r="WKA38" s="2021"/>
      <c r="WKB38" s="2021"/>
      <c r="WKC38" s="2021"/>
      <c r="WKD38" s="2021"/>
      <c r="WKE38" s="2021"/>
      <c r="WKF38" s="2021"/>
      <c r="WKG38" s="2021"/>
      <c r="WKH38" s="2021"/>
      <c r="WKI38" s="2021"/>
      <c r="WKJ38" s="2021"/>
      <c r="WKK38" s="2021"/>
      <c r="WKL38" s="2021"/>
      <c r="WKM38" s="2021"/>
      <c r="WKN38" s="2021"/>
      <c r="WKO38" s="2021"/>
      <c r="WKP38" s="2021"/>
      <c r="WKQ38" s="2021"/>
      <c r="WKR38" s="2021"/>
      <c r="WKS38" s="2021"/>
      <c r="WKT38" s="2021"/>
      <c r="WKU38" s="2021"/>
      <c r="WKV38" s="2021"/>
      <c r="WKW38" s="2021"/>
      <c r="WKX38" s="2021"/>
      <c r="WKY38" s="2021"/>
      <c r="WKZ38" s="2021"/>
      <c r="WLA38" s="2021"/>
      <c r="WLB38" s="2021"/>
      <c r="WLC38" s="2021"/>
      <c r="WLD38" s="2021"/>
      <c r="WLE38" s="2021"/>
      <c r="WLF38" s="2021"/>
      <c r="WLG38" s="2021"/>
      <c r="WLH38" s="2021"/>
      <c r="WLI38" s="2021"/>
      <c r="WLJ38" s="2021"/>
      <c r="WLK38" s="2021"/>
      <c r="WLL38" s="2021"/>
      <c r="WLM38" s="2021"/>
      <c r="WLN38" s="2021"/>
      <c r="WLO38" s="2021"/>
      <c r="WLP38" s="2021"/>
      <c r="WLQ38" s="2021"/>
      <c r="WLR38" s="2021"/>
      <c r="WLS38" s="2021"/>
      <c r="WLT38" s="2021"/>
      <c r="WLU38" s="2021"/>
      <c r="WLV38" s="2021"/>
      <c r="WLW38" s="2021"/>
      <c r="WLX38" s="2021"/>
      <c r="WLY38" s="2021"/>
      <c r="WLZ38" s="2021"/>
      <c r="WMA38" s="2021"/>
      <c r="WMB38" s="2021"/>
      <c r="WMC38" s="2021"/>
      <c r="WMD38" s="2021"/>
      <c r="WME38" s="2021"/>
      <c r="WMF38" s="2021"/>
      <c r="WMG38" s="2021"/>
      <c r="WMH38" s="2021"/>
      <c r="WMI38" s="2021"/>
      <c r="WMJ38" s="2021"/>
      <c r="WMK38" s="2021"/>
      <c r="WML38" s="2021"/>
      <c r="WMM38" s="2021"/>
      <c r="WMN38" s="2021"/>
      <c r="WMO38" s="2021"/>
      <c r="WMP38" s="2021"/>
      <c r="WMQ38" s="2021"/>
      <c r="WMR38" s="2021"/>
      <c r="WMS38" s="2021"/>
      <c r="WMT38" s="2021"/>
      <c r="WMU38" s="2021"/>
      <c r="WMV38" s="2021"/>
      <c r="WMW38" s="2021"/>
      <c r="WMX38" s="2021"/>
      <c r="WMY38" s="2021"/>
      <c r="WMZ38" s="2021"/>
      <c r="WNA38" s="2021"/>
      <c r="WNB38" s="2021"/>
      <c r="WNC38" s="2021"/>
      <c r="WND38" s="2021"/>
      <c r="WNE38" s="2021"/>
      <c r="WNF38" s="2021"/>
      <c r="WNG38" s="2021"/>
      <c r="WNH38" s="2021"/>
      <c r="WNI38" s="2021"/>
      <c r="WNJ38" s="2021"/>
      <c r="WNK38" s="2021"/>
      <c r="WNL38" s="2021"/>
      <c r="WNM38" s="2021"/>
      <c r="WNN38" s="2021"/>
      <c r="WNO38" s="2021"/>
      <c r="WNP38" s="2021"/>
      <c r="WNQ38" s="2021"/>
      <c r="WNR38" s="2021"/>
      <c r="WNS38" s="2021"/>
      <c r="WNT38" s="2021"/>
      <c r="WNU38" s="2021"/>
      <c r="WNV38" s="2021"/>
      <c r="WNW38" s="2021"/>
      <c r="WNX38" s="2021"/>
      <c r="WNY38" s="2021"/>
      <c r="WNZ38" s="2021"/>
      <c r="WOA38" s="2021"/>
      <c r="WOB38" s="2021"/>
      <c r="WOC38" s="2021"/>
      <c r="WOD38" s="2021"/>
      <c r="WOE38" s="2021"/>
      <c r="WOF38" s="2021"/>
      <c r="WOG38" s="2021"/>
      <c r="WOH38" s="2021"/>
      <c r="WOI38" s="2021"/>
      <c r="WOJ38" s="2021"/>
      <c r="WOK38" s="2021"/>
      <c r="WOL38" s="2021"/>
      <c r="WOM38" s="2021"/>
      <c r="WON38" s="2021"/>
      <c r="WOO38" s="2021"/>
      <c r="WOP38" s="2021"/>
      <c r="WOQ38" s="2021"/>
      <c r="WOR38" s="2021"/>
      <c r="WOS38" s="2021"/>
      <c r="WOT38" s="2021"/>
      <c r="WOU38" s="2021"/>
      <c r="WOV38" s="2021"/>
      <c r="WOW38" s="2021"/>
      <c r="WOX38" s="2021"/>
      <c r="WOY38" s="2021"/>
      <c r="WOZ38" s="2021"/>
      <c r="WPA38" s="2021"/>
      <c r="WPB38" s="2021"/>
      <c r="WPC38" s="2021"/>
      <c r="WPD38" s="2021"/>
      <c r="WPE38" s="2021"/>
      <c r="WPF38" s="2021"/>
      <c r="WPG38" s="2021"/>
      <c r="WPH38" s="2021"/>
      <c r="WPI38" s="2021"/>
      <c r="WPJ38" s="2021"/>
      <c r="WPK38" s="2021"/>
      <c r="WPL38" s="2021"/>
      <c r="WPM38" s="2021"/>
      <c r="WPN38" s="2021"/>
      <c r="WPO38" s="2021"/>
      <c r="WPP38" s="2021"/>
      <c r="WPQ38" s="2021"/>
      <c r="WPR38" s="2021"/>
      <c r="WPS38" s="2021"/>
      <c r="WPT38" s="2021"/>
      <c r="WPU38" s="2021"/>
      <c r="WPV38" s="2021"/>
      <c r="WPW38" s="2021"/>
      <c r="WPX38" s="2021"/>
      <c r="WPY38" s="2021"/>
      <c r="WPZ38" s="2021"/>
      <c r="WQA38" s="2021"/>
      <c r="WQB38" s="2021"/>
      <c r="WQC38" s="2021"/>
      <c r="WQD38" s="2021"/>
      <c r="WQE38" s="2021"/>
      <c r="WQF38" s="2021"/>
      <c r="WQG38" s="2021"/>
      <c r="WQH38" s="2021"/>
      <c r="WQI38" s="2021"/>
      <c r="WQJ38" s="2021"/>
      <c r="WQK38" s="2021"/>
      <c r="WQL38" s="2021"/>
      <c r="WQM38" s="2021"/>
      <c r="WQN38" s="2021"/>
      <c r="WQO38" s="2021"/>
      <c r="WQP38" s="2021"/>
      <c r="WQQ38" s="2021"/>
      <c r="WQR38" s="2021"/>
      <c r="WQS38" s="2021"/>
      <c r="WQT38" s="2021"/>
      <c r="WQU38" s="2021"/>
      <c r="WQV38" s="2021"/>
      <c r="WQW38" s="2021"/>
      <c r="WQX38" s="2021"/>
      <c r="WQY38" s="2021"/>
      <c r="WQZ38" s="2021"/>
      <c r="WRA38" s="2021"/>
      <c r="WRB38" s="2021"/>
      <c r="WRC38" s="2021"/>
      <c r="WRD38" s="2021"/>
      <c r="WRE38" s="2021"/>
      <c r="WRF38" s="2021"/>
      <c r="WRG38" s="2021"/>
      <c r="WRH38" s="2021"/>
      <c r="WRI38" s="2021"/>
      <c r="WRJ38" s="2021"/>
      <c r="WRK38" s="2021"/>
      <c r="WRL38" s="2021"/>
      <c r="WRM38" s="2021"/>
      <c r="WRN38" s="2021"/>
      <c r="WRO38" s="2021"/>
      <c r="WRP38" s="2021"/>
      <c r="WRQ38" s="2021"/>
      <c r="WRR38" s="2021"/>
      <c r="WRS38" s="2021"/>
      <c r="WRT38" s="2021"/>
      <c r="WRU38" s="2021"/>
      <c r="WRV38" s="2021"/>
      <c r="WRW38" s="2021"/>
      <c r="WRX38" s="2021"/>
      <c r="WRY38" s="2021"/>
      <c r="WRZ38" s="2021"/>
      <c r="WSA38" s="2021"/>
      <c r="WSB38" s="2021"/>
      <c r="WSC38" s="2021"/>
      <c r="WSD38" s="2021"/>
      <c r="WSE38" s="2021"/>
      <c r="WSF38" s="2021"/>
      <c r="WSG38" s="2021"/>
      <c r="WSH38" s="2021"/>
      <c r="WSI38" s="2021"/>
      <c r="WSJ38" s="2021"/>
      <c r="WSK38" s="2021"/>
      <c r="WSL38" s="2021"/>
      <c r="WSM38" s="2021"/>
      <c r="WSN38" s="2021"/>
      <c r="WSO38" s="2021"/>
      <c r="WSP38" s="2021"/>
      <c r="WSQ38" s="2021"/>
      <c r="WSR38" s="2021"/>
      <c r="WSS38" s="2021"/>
      <c r="WST38" s="2021"/>
      <c r="WSU38" s="2021"/>
      <c r="WSV38" s="2021"/>
      <c r="WSW38" s="2021"/>
      <c r="WSX38" s="2021"/>
      <c r="WSY38" s="2021"/>
      <c r="WSZ38" s="2021"/>
      <c r="WTA38" s="2021"/>
      <c r="WTB38" s="2021"/>
      <c r="WTC38" s="2021"/>
      <c r="WTD38" s="2021"/>
      <c r="WTE38" s="2021"/>
      <c r="WTF38" s="2021"/>
      <c r="WTG38" s="2021"/>
      <c r="WTH38" s="2021"/>
      <c r="WTI38" s="2021"/>
      <c r="WTJ38" s="2021"/>
      <c r="WTK38" s="2021"/>
      <c r="WTL38" s="2021"/>
      <c r="WTM38" s="2021"/>
      <c r="WTN38" s="2021"/>
      <c r="WTO38" s="2021"/>
      <c r="WTP38" s="2021"/>
      <c r="WTQ38" s="2021"/>
      <c r="WTR38" s="2021"/>
      <c r="WTS38" s="2021"/>
      <c r="WTT38" s="2021"/>
      <c r="WTU38" s="2021"/>
      <c r="WTV38" s="2021"/>
      <c r="WTW38" s="2021"/>
      <c r="WTX38" s="2021"/>
      <c r="WTY38" s="2021"/>
      <c r="WTZ38" s="2021"/>
      <c r="WUA38" s="2021"/>
      <c r="WUB38" s="2021"/>
      <c r="WUC38" s="2021"/>
      <c r="WUD38" s="2021"/>
      <c r="WUE38" s="2021"/>
      <c r="WUF38" s="2021"/>
      <c r="WUG38" s="2021"/>
      <c r="WUH38" s="2021"/>
      <c r="WUI38" s="2021"/>
      <c r="WUJ38" s="2021"/>
      <c r="WUK38" s="2021"/>
      <c r="WUL38" s="2021"/>
      <c r="WUM38" s="2021"/>
      <c r="WUN38" s="2021"/>
      <c r="WUO38" s="2021"/>
      <c r="WUP38" s="2021"/>
      <c r="WUQ38" s="2021"/>
      <c r="WUR38" s="2021"/>
      <c r="WUS38" s="2021"/>
      <c r="WUT38" s="2021"/>
      <c r="WUU38" s="2021"/>
      <c r="WUV38" s="2021"/>
      <c r="WUW38" s="2021"/>
      <c r="WUX38" s="2021"/>
      <c r="WUY38" s="2021"/>
      <c r="WUZ38" s="2021"/>
      <c r="WVA38" s="2021"/>
      <c r="WVB38" s="2021"/>
      <c r="WVC38" s="2021"/>
      <c r="WVD38" s="2021"/>
      <c r="WVE38" s="2021"/>
      <c r="WVF38" s="2021"/>
      <c r="WVG38" s="2021"/>
      <c r="WVH38" s="2021"/>
      <c r="WVI38" s="2021"/>
      <c r="WVJ38" s="2021"/>
      <c r="WVK38" s="2021"/>
      <c r="WVL38" s="2021"/>
      <c r="WVM38" s="2021"/>
      <c r="WVN38" s="2021"/>
      <c r="WVO38" s="2021"/>
      <c r="WVP38" s="2021"/>
      <c r="WVQ38" s="2021"/>
      <c r="WVR38" s="2021"/>
      <c r="WVS38" s="2021"/>
      <c r="WVT38" s="2021"/>
      <c r="WVU38" s="2021"/>
      <c r="WVV38" s="2021"/>
      <c r="WVW38" s="2021"/>
      <c r="WVX38" s="2021"/>
      <c r="WVY38" s="2021"/>
      <c r="WVZ38" s="2021"/>
      <c r="WWA38" s="2021"/>
      <c r="WWB38" s="2021"/>
      <c r="WWC38" s="2021"/>
      <c r="WWD38" s="2021"/>
      <c r="WWE38" s="2021"/>
      <c r="WWF38" s="2021"/>
      <c r="WWG38" s="2021"/>
      <c r="WWH38" s="2021"/>
      <c r="WWI38" s="2021"/>
      <c r="WWJ38" s="2021"/>
      <c r="WWK38" s="2021"/>
      <c r="WWL38" s="2021"/>
      <c r="WWM38" s="2021"/>
      <c r="WWN38" s="2021"/>
      <c r="WWO38" s="2021"/>
      <c r="WWP38" s="2021"/>
      <c r="WWQ38" s="2021"/>
      <c r="WWR38" s="2021"/>
      <c r="WWS38" s="2021"/>
      <c r="WWT38" s="2021"/>
      <c r="WWU38" s="2021"/>
      <c r="WWV38" s="2021"/>
      <c r="WWW38" s="2021"/>
      <c r="WWX38" s="2021"/>
      <c r="WWY38" s="2021"/>
      <c r="WWZ38" s="2021"/>
      <c r="WXA38" s="2021"/>
      <c r="WXB38" s="2021"/>
      <c r="WXC38" s="2021"/>
      <c r="WXD38" s="2021"/>
      <c r="WXE38" s="2021"/>
      <c r="WXF38" s="2021"/>
      <c r="WXG38" s="2021"/>
      <c r="WXH38" s="2021"/>
      <c r="WXI38" s="2021"/>
      <c r="WXJ38" s="2021"/>
      <c r="WXK38" s="2021"/>
      <c r="WXL38" s="2021"/>
      <c r="WXM38" s="2021"/>
      <c r="WXN38" s="2021"/>
      <c r="WXO38" s="2021"/>
      <c r="WXP38" s="2021"/>
      <c r="WXQ38" s="2021"/>
      <c r="WXR38" s="2021"/>
      <c r="WXS38" s="2021"/>
      <c r="WXT38" s="2021"/>
      <c r="WXU38" s="2021"/>
      <c r="WXV38" s="2021"/>
      <c r="WXW38" s="2021"/>
      <c r="WXX38" s="2021"/>
      <c r="WXY38" s="2021"/>
      <c r="WXZ38" s="2021"/>
      <c r="WYA38" s="2021"/>
      <c r="WYB38" s="2021"/>
      <c r="WYC38" s="2021"/>
      <c r="WYD38" s="2021"/>
      <c r="WYE38" s="2021"/>
      <c r="WYF38" s="2021"/>
      <c r="WYG38" s="2021"/>
      <c r="WYH38" s="2021"/>
      <c r="WYI38" s="2021"/>
      <c r="WYJ38" s="2021"/>
      <c r="WYK38" s="2021"/>
      <c r="WYL38" s="2021"/>
      <c r="WYM38" s="2021"/>
      <c r="WYN38" s="2021"/>
      <c r="WYO38" s="2021"/>
      <c r="WYP38" s="2021"/>
      <c r="WYQ38" s="2021"/>
      <c r="WYR38" s="2021"/>
      <c r="WYS38" s="2021"/>
      <c r="WYT38" s="2021"/>
      <c r="WYU38" s="2021"/>
      <c r="WYV38" s="2021"/>
      <c r="WYW38" s="2021"/>
      <c r="WYX38" s="2021"/>
      <c r="WYY38" s="2021"/>
      <c r="WYZ38" s="2021"/>
      <c r="WZA38" s="2021"/>
      <c r="WZB38" s="2021"/>
      <c r="WZC38" s="2021"/>
      <c r="WZD38" s="2021"/>
      <c r="WZE38" s="2021"/>
      <c r="WZF38" s="2021"/>
      <c r="WZG38" s="2021"/>
      <c r="WZH38" s="2021"/>
      <c r="WZI38" s="2021"/>
      <c r="WZJ38" s="2021"/>
      <c r="WZK38" s="2021"/>
      <c r="WZL38" s="2021"/>
      <c r="WZM38" s="2021"/>
      <c r="WZN38" s="2021"/>
      <c r="WZO38" s="2021"/>
      <c r="WZP38" s="2021"/>
      <c r="WZQ38" s="2021"/>
      <c r="WZR38" s="2021"/>
      <c r="WZS38" s="2021"/>
      <c r="WZT38" s="2021"/>
      <c r="WZU38" s="2021"/>
      <c r="WZV38" s="2021"/>
      <c r="WZW38" s="2021"/>
      <c r="WZX38" s="2021"/>
      <c r="WZY38" s="2021"/>
      <c r="WZZ38" s="2021"/>
      <c r="XAA38" s="2021"/>
      <c r="XAB38" s="2021"/>
      <c r="XAC38" s="2021"/>
      <c r="XAD38" s="2021"/>
      <c r="XAE38" s="2021"/>
      <c r="XAF38" s="2021"/>
      <c r="XAG38" s="2021"/>
      <c r="XAH38" s="2021"/>
      <c r="XAI38" s="2021"/>
      <c r="XAJ38" s="2021"/>
      <c r="XAK38" s="2021"/>
      <c r="XAL38" s="2021"/>
      <c r="XAM38" s="2021"/>
      <c r="XAN38" s="2021"/>
      <c r="XAO38" s="2021"/>
      <c r="XAP38" s="2021"/>
      <c r="XAQ38" s="2021"/>
      <c r="XAR38" s="2021"/>
      <c r="XAS38" s="2021"/>
      <c r="XAT38" s="2021"/>
      <c r="XAU38" s="2021"/>
      <c r="XAV38" s="2021"/>
      <c r="XAW38" s="2021"/>
      <c r="XAX38" s="2021"/>
      <c r="XAY38" s="2021"/>
      <c r="XAZ38" s="2021"/>
      <c r="XBA38" s="2021"/>
      <c r="XBB38" s="2021"/>
      <c r="XBC38" s="2021"/>
      <c r="XBD38" s="2021"/>
      <c r="XBE38" s="2021"/>
      <c r="XBF38" s="2021"/>
      <c r="XBG38" s="2021"/>
      <c r="XBH38" s="2021"/>
      <c r="XBI38" s="2021"/>
      <c r="XBJ38" s="2021"/>
      <c r="XBK38" s="2021"/>
      <c r="XBL38" s="2021"/>
      <c r="XBM38" s="2021"/>
      <c r="XBN38" s="2021"/>
      <c r="XBO38" s="2021"/>
      <c r="XBP38" s="2021"/>
      <c r="XBQ38" s="2021"/>
      <c r="XBR38" s="2021"/>
      <c r="XBS38" s="2021"/>
      <c r="XBT38" s="2021"/>
      <c r="XBU38" s="2021"/>
      <c r="XBV38" s="2021"/>
      <c r="XBW38" s="2021"/>
      <c r="XBX38" s="2021"/>
      <c r="XBY38" s="2021"/>
      <c r="XBZ38" s="2021"/>
      <c r="XCA38" s="2021"/>
      <c r="XCB38" s="2021"/>
      <c r="XCC38" s="2021"/>
      <c r="XCD38" s="2021"/>
      <c r="XCE38" s="2021"/>
      <c r="XCF38" s="2021"/>
      <c r="XCG38" s="2021"/>
      <c r="XCH38" s="2021"/>
      <c r="XCI38" s="2021"/>
      <c r="XCJ38" s="2021"/>
      <c r="XCK38" s="2021"/>
      <c r="XCL38" s="2021"/>
      <c r="XCM38" s="2021"/>
      <c r="XCN38" s="2021"/>
      <c r="XCO38" s="2021"/>
      <c r="XCP38" s="2021"/>
      <c r="XCQ38" s="2021"/>
      <c r="XCR38" s="2021"/>
      <c r="XCS38" s="2021"/>
      <c r="XCT38" s="2021"/>
      <c r="XCU38" s="2021"/>
      <c r="XCV38" s="2021"/>
      <c r="XCW38" s="2021"/>
      <c r="XCX38" s="2021"/>
      <c r="XCY38" s="2021"/>
      <c r="XCZ38" s="2021"/>
      <c r="XDA38" s="2021"/>
      <c r="XDB38" s="2021"/>
      <c r="XDC38" s="2021"/>
      <c r="XDD38" s="2021"/>
      <c r="XDE38" s="2021"/>
      <c r="XDF38" s="2021"/>
      <c r="XDG38" s="2021"/>
      <c r="XDH38" s="2021"/>
      <c r="XDI38" s="2021"/>
      <c r="XDJ38" s="2021"/>
      <c r="XDK38" s="2021"/>
      <c r="XDL38" s="2021"/>
      <c r="XDM38" s="2021"/>
      <c r="XDN38" s="2021"/>
      <c r="XDO38" s="2021"/>
      <c r="XDP38" s="2021"/>
      <c r="XDQ38" s="2021"/>
      <c r="XDR38" s="2021"/>
      <c r="XDS38" s="2021"/>
      <c r="XDT38" s="2021"/>
      <c r="XDU38" s="2021"/>
      <c r="XDV38" s="2021"/>
      <c r="XDW38" s="2021"/>
      <c r="XDX38" s="2021"/>
      <c r="XDY38" s="2021"/>
      <c r="XDZ38" s="2021"/>
      <c r="XEA38" s="2021"/>
      <c r="XEB38" s="2021"/>
      <c r="XEC38" s="2021"/>
      <c r="XED38" s="2021"/>
      <c r="XEE38" s="2021"/>
      <c r="XEF38" s="2021"/>
      <c r="XEG38" s="2021"/>
      <c r="XEH38" s="2021"/>
      <c r="XEI38" s="2021"/>
      <c r="XEJ38" s="2021"/>
      <c r="XEK38" s="2021"/>
      <c r="XEL38" s="2021"/>
      <c r="XEM38" s="2021"/>
      <c r="XEN38" s="2021"/>
      <c r="XEO38" s="2021"/>
      <c r="XEP38" s="2021"/>
      <c r="XEQ38" s="2021"/>
      <c r="XER38" s="2021"/>
      <c r="XES38" s="2021"/>
      <c r="XET38" s="2021"/>
      <c r="XEU38" s="2021"/>
      <c r="XEV38" s="2021"/>
      <c r="XEW38" s="2021"/>
      <c r="XEX38" s="2021"/>
      <c r="XEY38" s="2021"/>
      <c r="XEZ38" s="2021"/>
      <c r="XFA38" s="2021"/>
      <c r="XFB38" s="2021"/>
      <c r="XFC38" s="2021"/>
      <c r="XFD38" s="2021"/>
    </row>
    <row r="39" spans="1:16384" ht="15">
      <c r="A39" s="520"/>
      <c r="B39" s="520"/>
      <c r="C39" s="520"/>
      <c r="D39" s="520"/>
      <c r="E39" s="520"/>
      <c r="F39" s="520"/>
      <c r="G39" s="520"/>
      <c r="H39" s="520"/>
      <c r="I39" s="520"/>
      <c r="J39" s="520"/>
      <c r="K39" s="520"/>
      <c r="L39" s="520"/>
      <c r="M39" s="520"/>
      <c r="N39" s="197"/>
    </row>
    <row r="40" spans="1:16384" ht="15.6">
      <c r="A40" s="197"/>
      <c r="B40" s="197"/>
      <c r="C40" s="197"/>
      <c r="D40" s="2017" t="s">
        <v>2347</v>
      </c>
      <c r="E40" s="2017" t="s">
        <v>2348</v>
      </c>
      <c r="F40" s="2017" t="s">
        <v>1899</v>
      </c>
      <c r="G40" s="2017" t="s">
        <v>1017</v>
      </c>
      <c r="H40" s="543"/>
      <c r="I40" s="2017" t="s">
        <v>1036</v>
      </c>
      <c r="J40" s="2021"/>
      <c r="K40" s="2021"/>
      <c r="L40" s="2021"/>
      <c r="M40" s="2021"/>
      <c r="N40" s="197"/>
    </row>
    <row r="41" spans="1:16384" ht="15.6">
      <c r="A41" s="696" t="s">
        <v>644</v>
      </c>
      <c r="B41" s="539" t="s">
        <v>235</v>
      </c>
      <c r="C41" s="696"/>
      <c r="D41" s="535">
        <f>'GSN Benchmarks'!B11</f>
        <v>6037.2</v>
      </c>
      <c r="E41" s="535">
        <f>'GSN Benchmarks'!B12</f>
        <v>5518.24</v>
      </c>
      <c r="F41" s="535">
        <f>'GSN Benchmarks'!B14</f>
        <v>4596.4399999999996</v>
      </c>
      <c r="G41" s="535">
        <f>'GSN Benchmarks'!B16</f>
        <v>5732.86</v>
      </c>
      <c r="H41" s="520"/>
      <c r="I41" s="520"/>
      <c r="J41" s="2021"/>
      <c r="K41" s="2021"/>
      <c r="L41" s="2021"/>
      <c r="M41" s="2021"/>
      <c r="N41" s="197"/>
    </row>
    <row r="42" spans="1:16384" ht="15">
      <c r="A42" s="522" t="s">
        <v>645</v>
      </c>
      <c r="B42" s="697" t="s">
        <v>2993</v>
      </c>
      <c r="C42" s="641"/>
      <c r="D42" s="530">
        <f>IF($F$3=0,0,VLOOKUP($F$3,Tables!$A$5:$AW8,48,FALSE))</f>
        <v>0</v>
      </c>
      <c r="E42" s="530">
        <f>IF($F$3=0,0,VLOOKUP($F$3,Tables!$A$5:$AW8,49,FALSE))</f>
        <v>0</v>
      </c>
      <c r="F42" s="530">
        <f>IF($F$3=0,0,VLOOKUP($F$3,Tables!$A$5:$AN8,32,FALSE))</f>
        <v>0</v>
      </c>
      <c r="G42" s="530">
        <f>IF($F$3=0,0,VLOOKUP($F$3,Tables!$A$5:$AN8,33,FALSE))</f>
        <v>0</v>
      </c>
      <c r="H42" s="520"/>
      <c r="I42" s="520"/>
      <c r="J42" s="2021"/>
      <c r="K42" s="2021"/>
      <c r="L42" s="2021"/>
      <c r="M42" s="2021"/>
      <c r="N42" s="197"/>
    </row>
    <row r="43" spans="1:16384" ht="15">
      <c r="A43" s="522" t="s">
        <v>646</v>
      </c>
      <c r="B43" s="324" t="s">
        <v>647</v>
      </c>
      <c r="C43" s="522"/>
      <c r="D43" s="546">
        <v>0</v>
      </c>
      <c r="E43" s="546">
        <v>0</v>
      </c>
      <c r="F43" s="546">
        <v>0</v>
      </c>
      <c r="G43" s="546">
        <v>0</v>
      </c>
      <c r="H43" s="520"/>
      <c r="I43" s="520"/>
      <c r="J43" s="2021"/>
      <c r="K43" s="2021"/>
      <c r="L43" s="2021"/>
      <c r="M43" s="2021"/>
      <c r="N43" s="197"/>
    </row>
    <row r="44" spans="1:16384" ht="15">
      <c r="A44" s="522" t="s">
        <v>648</v>
      </c>
      <c r="B44" s="324" t="s">
        <v>1965</v>
      </c>
      <c r="C44" s="522"/>
      <c r="D44" s="535">
        <f>D42+D43</f>
        <v>0</v>
      </c>
      <c r="E44" s="535">
        <f>E42+E43</f>
        <v>0</v>
      </c>
      <c r="F44" s="535">
        <f>F42+F43</f>
        <v>0</v>
      </c>
      <c r="G44" s="535">
        <f>G42+G43</f>
        <v>0</v>
      </c>
      <c r="H44" s="520"/>
      <c r="I44" s="536">
        <f>SUM(D44:G44)</f>
        <v>0</v>
      </c>
      <c r="J44" s="2021"/>
      <c r="K44" s="2021"/>
      <c r="L44" s="2021"/>
      <c r="M44" s="2021"/>
      <c r="N44" s="197"/>
    </row>
    <row r="45" spans="1:16384" ht="15">
      <c r="A45" s="2029" t="s">
        <v>1966</v>
      </c>
      <c r="B45" s="2030" t="s">
        <v>2514</v>
      </c>
      <c r="C45" s="2031"/>
      <c r="D45" s="2032">
        <f>D44*D41</f>
        <v>0</v>
      </c>
      <c r="E45" s="2032">
        <f>E44*E41</f>
        <v>0</v>
      </c>
      <c r="F45" s="2032">
        <f>F44*F41</f>
        <v>0</v>
      </c>
      <c r="G45" s="2032">
        <f>G44*G41</f>
        <v>0</v>
      </c>
      <c r="H45" s="2033"/>
      <c r="I45" s="2033"/>
      <c r="J45" s="2021"/>
      <c r="K45" s="2021"/>
      <c r="L45" s="2021"/>
      <c r="M45" s="2021"/>
      <c r="N45" s="197"/>
    </row>
    <row r="46" spans="1:16384" ht="15.6">
      <c r="A46" s="696" t="s">
        <v>1967</v>
      </c>
      <c r="B46" s="539" t="s">
        <v>235</v>
      </c>
      <c r="C46" s="696"/>
      <c r="D46" s="700">
        <f>D45*0.13</f>
        <v>0</v>
      </c>
      <c r="E46" s="700">
        <f>E45*0.13</f>
        <v>0</v>
      </c>
      <c r="F46" s="700">
        <f>F45*0.13</f>
        <v>0</v>
      </c>
      <c r="G46" s="700">
        <f>G45*0.13</f>
        <v>0</v>
      </c>
      <c r="H46" s="543"/>
      <c r="I46" s="700">
        <f>SUM(D46:G46)</f>
        <v>0</v>
      </c>
      <c r="J46" s="2021"/>
      <c r="K46" s="2021"/>
      <c r="L46" s="2021"/>
      <c r="M46" s="2021"/>
      <c r="N46" s="197"/>
    </row>
    <row r="47" spans="1:16384" ht="15.6">
      <c r="A47" s="543"/>
      <c r="B47" s="539" t="s">
        <v>1968</v>
      </c>
      <c r="C47" s="696"/>
      <c r="D47" s="543"/>
      <c r="E47" s="543"/>
      <c r="F47" s="543"/>
      <c r="G47" s="543"/>
      <c r="H47" s="543"/>
      <c r="I47" s="543"/>
      <c r="J47" s="2021"/>
      <c r="K47" s="2021"/>
      <c r="L47" s="2021"/>
      <c r="M47" s="2021"/>
      <c r="N47" s="197"/>
    </row>
    <row r="48" spans="1:16384" ht="15">
      <c r="A48" s="520"/>
      <c r="B48" s="307"/>
      <c r="C48" s="520"/>
      <c r="D48" s="520"/>
      <c r="E48" s="520"/>
      <c r="F48" s="520"/>
      <c r="G48" s="520"/>
      <c r="H48" s="520"/>
      <c r="I48" s="520"/>
      <c r="J48" s="2021"/>
      <c r="K48" s="2021"/>
      <c r="L48" s="2021"/>
      <c r="M48" s="2021"/>
      <c r="N48" s="197"/>
    </row>
    <row r="49" spans="1:14" ht="15">
      <c r="A49" s="520"/>
      <c r="B49" s="307"/>
      <c r="C49" s="520"/>
      <c r="D49" s="520"/>
      <c r="E49" s="520"/>
      <c r="F49" s="520"/>
      <c r="G49" s="520"/>
      <c r="H49" s="520"/>
      <c r="I49" s="520"/>
      <c r="J49" s="2021"/>
      <c r="K49" s="2021"/>
      <c r="L49" s="2021"/>
      <c r="M49" s="2021"/>
      <c r="N49" s="197"/>
    </row>
    <row r="50" spans="1:14" ht="15.6">
      <c r="A50" s="696" t="s">
        <v>1969</v>
      </c>
      <c r="B50" s="539" t="s">
        <v>2871</v>
      </c>
      <c r="C50" s="696"/>
      <c r="D50" s="520"/>
      <c r="E50" s="2017" t="s">
        <v>643</v>
      </c>
      <c r="F50" s="2017" t="s">
        <v>1899</v>
      </c>
      <c r="G50" s="2017" t="s">
        <v>1017</v>
      </c>
      <c r="H50" s="543"/>
      <c r="I50" s="2017" t="s">
        <v>1036</v>
      </c>
      <c r="J50" s="2021"/>
      <c r="K50" s="2021"/>
      <c r="L50" s="2021"/>
      <c r="M50" s="2021"/>
      <c r="N50" s="197"/>
    </row>
    <row r="51" spans="1:14" ht="15">
      <c r="A51" s="522" t="s">
        <v>1970</v>
      </c>
      <c r="B51" s="697" t="s">
        <v>2993</v>
      </c>
      <c r="C51" s="641"/>
      <c r="D51" s="520"/>
      <c r="E51" s="535">
        <f>+D42+E42</f>
        <v>0</v>
      </c>
      <c r="F51" s="535">
        <f>F44</f>
        <v>0</v>
      </c>
      <c r="G51" s="535">
        <f>G44</f>
        <v>0</v>
      </c>
      <c r="H51" s="520"/>
      <c r="I51" s="520"/>
      <c r="J51" s="2021"/>
      <c r="K51" s="2021"/>
      <c r="L51" s="2021"/>
      <c r="M51" s="2021"/>
      <c r="N51" s="197"/>
    </row>
    <row r="52" spans="1:14" ht="15">
      <c r="A52" s="2029" t="s">
        <v>1971</v>
      </c>
      <c r="B52" s="2030" t="s">
        <v>2515</v>
      </c>
      <c r="C52" s="2031"/>
      <c r="D52" s="2033"/>
      <c r="E52" s="2035">
        <f>'GSN Benchmarks'!B39</f>
        <v>931.12</v>
      </c>
      <c r="F52" s="2035">
        <f>'GSN Benchmarks'!B40</f>
        <v>715.22</v>
      </c>
      <c r="G52" s="2035">
        <f>'GSN Benchmarks'!B41</f>
        <v>472.48</v>
      </c>
      <c r="H52" s="2033"/>
      <c r="I52" s="2033"/>
      <c r="J52" s="2021"/>
      <c r="K52" s="2021"/>
      <c r="L52" s="2021"/>
      <c r="M52" s="2021"/>
      <c r="N52" s="197"/>
    </row>
    <row r="53" spans="1:14" ht="15.6">
      <c r="A53" s="696" t="s">
        <v>1972</v>
      </c>
      <c r="B53" s="539" t="s">
        <v>2871</v>
      </c>
      <c r="C53" s="696"/>
      <c r="D53" s="543"/>
      <c r="E53" s="2034">
        <f>E51*E52</f>
        <v>0</v>
      </c>
      <c r="F53" s="2034">
        <f>F51*F52</f>
        <v>0</v>
      </c>
      <c r="G53" s="2034">
        <f>G51*G52</f>
        <v>0</v>
      </c>
      <c r="H53" s="543"/>
      <c r="I53" s="2034">
        <f>SUM(E53:G53)</f>
        <v>0</v>
      </c>
      <c r="J53" s="2021"/>
      <c r="K53" s="2021"/>
      <c r="L53" s="2021"/>
      <c r="M53" s="2021"/>
      <c r="N53" s="197"/>
    </row>
    <row r="54" spans="1:14" ht="15.6">
      <c r="A54" s="543"/>
      <c r="B54" s="539" t="s">
        <v>932</v>
      </c>
      <c r="C54" s="696"/>
      <c r="D54" s="543"/>
      <c r="E54" s="543"/>
      <c r="F54" s="543"/>
      <c r="G54" s="543"/>
      <c r="H54" s="543"/>
      <c r="I54" s="543"/>
      <c r="J54" s="2021"/>
      <c r="K54" s="2021"/>
      <c r="L54" s="2021"/>
      <c r="M54" s="2021"/>
      <c r="N54" s="197"/>
    </row>
    <row r="55" spans="1:14" ht="15">
      <c r="A55" s="520"/>
      <c r="B55" s="520"/>
      <c r="C55" s="520"/>
      <c r="D55" s="520"/>
      <c r="E55" s="520"/>
      <c r="F55" s="520"/>
      <c r="G55" s="520"/>
      <c r="H55" s="520"/>
      <c r="I55" s="520"/>
      <c r="J55" s="520"/>
      <c r="K55" s="520"/>
      <c r="L55" s="520"/>
      <c r="M55" s="520"/>
      <c r="N55" s="197"/>
    </row>
    <row r="56" spans="1:14" ht="15">
      <c r="A56" s="520"/>
      <c r="B56" s="520"/>
      <c r="C56" s="520"/>
      <c r="D56" s="520"/>
      <c r="E56" s="520"/>
      <c r="F56" s="520"/>
      <c r="G56" s="520"/>
      <c r="H56" s="520"/>
      <c r="I56" s="520"/>
      <c r="J56" s="520"/>
      <c r="K56" s="520"/>
      <c r="L56" s="520"/>
      <c r="M56" s="521"/>
      <c r="N56" s="197"/>
    </row>
    <row r="57" spans="1:14" ht="15.6">
      <c r="A57" s="1302">
        <v>16.100000000000001</v>
      </c>
      <c r="B57" s="539" t="s">
        <v>1508</v>
      </c>
      <c r="C57" s="197"/>
      <c r="D57" s="520"/>
      <c r="E57" s="520"/>
      <c r="F57" s="520"/>
      <c r="G57" s="520"/>
      <c r="H57" s="520"/>
      <c r="I57" s="520"/>
      <c r="J57" s="540"/>
      <c r="K57" s="540"/>
      <c r="L57" s="327"/>
      <c r="M57" s="342"/>
      <c r="N57" s="197"/>
    </row>
    <row r="58" spans="1:14" ht="15.6">
      <c r="A58" s="2020" t="s">
        <v>1290</v>
      </c>
      <c r="B58" s="539" t="s">
        <v>2874</v>
      </c>
      <c r="C58" s="197"/>
      <c r="D58" s="520"/>
      <c r="E58" s="520"/>
      <c r="F58" s="520"/>
      <c r="G58" s="520"/>
      <c r="H58" s="520"/>
      <c r="I58" s="520"/>
      <c r="J58" s="540"/>
      <c r="K58" s="540"/>
      <c r="L58" s="327"/>
      <c r="M58" s="342"/>
      <c r="N58" s="197"/>
    </row>
    <row r="59" spans="1:14" ht="15.6">
      <c r="A59" s="402" t="s">
        <v>805</v>
      </c>
      <c r="B59" s="642" t="s">
        <v>805</v>
      </c>
      <c r="C59" s="197"/>
      <c r="D59" s="197"/>
      <c r="E59" s="197"/>
      <c r="F59" s="197"/>
      <c r="G59" s="197"/>
      <c r="H59" s="197"/>
      <c r="I59" s="302"/>
      <c r="J59" s="197"/>
      <c r="K59" s="303"/>
      <c r="L59" s="342"/>
      <c r="M59" s="197"/>
      <c r="N59" s="197"/>
    </row>
    <row r="60" spans="1:14" ht="15.6">
      <c r="A60" s="402" t="s">
        <v>805</v>
      </c>
      <c r="B60" s="642" t="s">
        <v>805</v>
      </c>
      <c r="C60" s="197"/>
      <c r="D60" s="197"/>
      <c r="E60" s="197"/>
      <c r="F60" s="197"/>
      <c r="G60" s="197"/>
      <c r="H60" s="197"/>
      <c r="I60" s="302"/>
      <c r="J60" s="197"/>
      <c r="K60" s="303"/>
      <c r="L60" s="520"/>
      <c r="M60" s="535"/>
      <c r="N60" s="197"/>
    </row>
    <row r="61" spans="1:14" ht="15.6">
      <c r="A61" s="403" t="s">
        <v>2872</v>
      </c>
      <c r="B61" s="301" t="s">
        <v>1939</v>
      </c>
      <c r="C61" s="197"/>
      <c r="D61" s="197"/>
      <c r="E61" s="305"/>
      <c r="F61" s="305"/>
      <c r="G61" s="302"/>
      <c r="H61" s="391">
        <f>D44+E44+F44+G44</f>
        <v>0</v>
      </c>
      <c r="I61" s="302"/>
      <c r="J61" s="197"/>
      <c r="K61" s="303"/>
      <c r="L61" s="520"/>
      <c r="M61" s="520"/>
      <c r="N61" s="197"/>
    </row>
    <row r="62" spans="1:14" ht="15.6">
      <c r="A62" s="78"/>
      <c r="B62" s="301"/>
      <c r="C62" s="197"/>
      <c r="D62" s="197"/>
      <c r="E62" s="305"/>
      <c r="F62" s="305"/>
      <c r="G62" s="302"/>
      <c r="H62" s="306"/>
      <c r="I62" s="302"/>
      <c r="J62" s="197"/>
      <c r="K62" s="303"/>
      <c r="L62" s="520"/>
      <c r="M62" s="520"/>
      <c r="N62" s="197"/>
    </row>
    <row r="63" spans="1:14" ht="15.6">
      <c r="A63" s="78"/>
      <c r="B63" s="301"/>
      <c r="C63" s="197"/>
      <c r="D63" s="305"/>
      <c r="E63" s="541" t="s">
        <v>1385</v>
      </c>
      <c r="F63" s="541" t="s">
        <v>1384</v>
      </c>
      <c r="G63" s="302"/>
      <c r="H63" s="306"/>
      <c r="I63" s="302"/>
      <c r="J63" s="197"/>
      <c r="K63" s="303"/>
      <c r="L63" s="520"/>
      <c r="M63" s="520"/>
      <c r="N63" s="197"/>
    </row>
    <row r="64" spans="1:14" ht="15.6">
      <c r="A64" s="78"/>
      <c r="B64" s="301"/>
      <c r="C64" s="197"/>
      <c r="D64" s="197"/>
      <c r="E64" s="307"/>
      <c r="F64" s="197"/>
      <c r="G64" s="302"/>
      <c r="H64" s="197"/>
      <c r="I64" s="302"/>
      <c r="J64" s="197"/>
      <c r="K64" s="303"/>
      <c r="L64" s="520"/>
      <c r="M64" s="537"/>
      <c r="N64" s="197"/>
    </row>
    <row r="65" spans="1:14" ht="24.75" customHeight="1">
      <c r="A65" s="78" t="s">
        <v>2875</v>
      </c>
      <c r="B65" s="301" t="str">
        <f>" &lt; 4000 ADE  {[$ "&amp;E65&amp;"-(Line 16.10.2 X $"&amp;F65&amp;")] X Line 16.10.2}"</f>
        <v xml:space="preserve"> &lt; 4000 ADE  {[$ 318.8-(Line 16.10.2 X $0.01733)] X Line 16.10.2}</v>
      </c>
      <c r="C65" s="301"/>
      <c r="D65" s="197"/>
      <c r="E65" s="368">
        <f>'5 Remote and Rural'!E12</f>
        <v>318.8</v>
      </c>
      <c r="F65" s="369">
        <f>'5 Remote and Rural'!G12</f>
        <v>1.7330000000000002E-2</v>
      </c>
      <c r="G65" s="302"/>
      <c r="H65" s="2038">
        <f>IF(H61=0,0,IF(H61&lt;4000,ROUND((E65-(H61*F65))*H61,0),0))</f>
        <v>0</v>
      </c>
      <c r="I65" s="302"/>
      <c r="J65" s="197"/>
      <c r="K65" s="303"/>
      <c r="L65" s="520"/>
      <c r="M65" s="520"/>
      <c r="N65" s="197"/>
    </row>
    <row r="66" spans="1:14" ht="15.6">
      <c r="A66" s="78"/>
      <c r="B66" s="301"/>
      <c r="C66" s="301"/>
      <c r="D66" s="197"/>
      <c r="E66" s="368"/>
      <c r="F66" s="197"/>
      <c r="G66" s="302"/>
      <c r="H66" s="308"/>
      <c r="I66" s="302"/>
      <c r="J66" s="197"/>
      <c r="K66" s="303"/>
      <c r="L66" s="520"/>
      <c r="M66" s="520"/>
      <c r="N66" s="197"/>
    </row>
    <row r="67" spans="1:14" ht="15.6">
      <c r="A67" s="78"/>
      <c r="B67" s="301"/>
      <c r="C67" s="30"/>
      <c r="D67" s="197"/>
      <c r="E67" s="197"/>
      <c r="F67" s="197"/>
      <c r="G67" s="302"/>
      <c r="H67" s="310"/>
      <c r="I67" s="302"/>
      <c r="J67" s="197"/>
      <c r="K67" s="303"/>
      <c r="L67" s="520"/>
      <c r="M67" s="520"/>
      <c r="N67" s="197"/>
    </row>
    <row r="68" spans="1:14" ht="15.6">
      <c r="A68" s="402" t="s">
        <v>1291</v>
      </c>
      <c r="B68" s="262" t="s">
        <v>1477</v>
      </c>
      <c r="C68" s="197"/>
      <c r="D68" s="197"/>
      <c r="E68" s="311"/>
      <c r="F68" s="311"/>
      <c r="G68" s="313"/>
      <c r="H68" s="312"/>
      <c r="I68" s="302"/>
      <c r="J68" s="197"/>
      <c r="K68" s="303"/>
      <c r="L68" s="520"/>
      <c r="M68" s="538"/>
      <c r="N68" s="197"/>
    </row>
    <row r="69" spans="1:14" ht="15.6">
      <c r="A69" s="403" t="s">
        <v>2876</v>
      </c>
      <c r="B69" s="642" t="s">
        <v>2486</v>
      </c>
      <c r="C69" s="197"/>
      <c r="D69" s="197"/>
      <c r="E69" s="197"/>
      <c r="F69" s="197"/>
      <c r="G69" s="314">
        <v>402</v>
      </c>
      <c r="H69" s="392">
        <f>IF($F$3=0,0,VLOOKUP($F$3,Tables!$A$5:$AN8,10,FALSE))</f>
        <v>0</v>
      </c>
      <c r="I69" s="302"/>
      <c r="J69" s="197"/>
      <c r="K69" s="303"/>
      <c r="L69" s="520"/>
      <c r="M69" s="538"/>
      <c r="N69" s="197"/>
    </row>
    <row r="70" spans="1:14" ht="15.6">
      <c r="A70" s="403"/>
      <c r="B70" s="301"/>
      <c r="C70" s="197"/>
      <c r="D70" s="197"/>
      <c r="E70" s="301"/>
      <c r="F70" s="301"/>
      <c r="G70" s="370"/>
      <c r="H70" s="197"/>
      <c r="I70" s="302"/>
      <c r="J70" s="197"/>
      <c r="K70" s="303"/>
      <c r="L70" s="520"/>
      <c r="M70" s="520"/>
      <c r="N70" s="197"/>
    </row>
    <row r="71" spans="1:14" ht="15.6">
      <c r="A71" s="403" t="s">
        <v>2873</v>
      </c>
      <c r="B71" s="301" t="s">
        <v>2187</v>
      </c>
      <c r="C71" s="197"/>
      <c r="D71" s="197"/>
      <c r="E71" s="315"/>
      <c r="F71" s="315"/>
      <c r="G71" s="370"/>
      <c r="H71" s="396">
        <f>ROUND(IF(H69&lt;151,0,IF(H69&lt;650,((H69-150)*F73),IF(H69&lt;1150,((H69-650)*F84)+D84,E86))),3)</f>
        <v>0</v>
      </c>
      <c r="I71" s="302"/>
      <c r="J71" s="197"/>
      <c r="K71" s="303"/>
      <c r="L71" s="520"/>
      <c r="M71" s="520"/>
      <c r="N71" s="197"/>
    </row>
    <row r="72" spans="1:14" ht="15.6">
      <c r="A72" s="403"/>
      <c r="B72" s="317" t="s">
        <v>2216</v>
      </c>
      <c r="C72" s="397" t="s">
        <v>1516</v>
      </c>
      <c r="D72" s="318"/>
      <c r="E72" s="541" t="s">
        <v>1385</v>
      </c>
      <c r="F72" s="542" t="s">
        <v>1384</v>
      </c>
      <c r="G72" s="370"/>
      <c r="H72" s="197"/>
      <c r="I72" s="302"/>
      <c r="J72" s="197"/>
      <c r="K72" s="303"/>
      <c r="L72" s="520"/>
      <c r="M72" s="537"/>
      <c r="N72" s="197"/>
    </row>
    <row r="73" spans="1:14" ht="30.6">
      <c r="A73" s="403"/>
      <c r="B73" s="317" t="s">
        <v>2216</v>
      </c>
      <c r="C73" s="397" t="str">
        <f>"if line 16.10.5 is greater than 150, but less than 650, enter (Line 16.10.5 - 150) X " &amp;F73</f>
        <v>if line 16.10.5 is greater than 150, but less than 650, enter (Line 16.10.5 - 150) X 1.08758</v>
      </c>
      <c r="D73" s="318"/>
      <c r="E73" s="197"/>
      <c r="F73" s="371">
        <f>'5 Remote and Rural'!G20</f>
        <v>1.08758</v>
      </c>
      <c r="G73" s="370"/>
      <c r="H73" s="197"/>
      <c r="I73" s="302"/>
      <c r="J73" s="197"/>
      <c r="K73" s="303"/>
      <c r="L73" s="520"/>
      <c r="M73" s="520"/>
      <c r="N73" s="197"/>
    </row>
    <row r="74" spans="1:14" ht="12.75" customHeight="1">
      <c r="A74" s="403"/>
      <c r="B74" s="317" t="s">
        <v>2216</v>
      </c>
      <c r="C74" s="2389" t="str">
        <f>"if line 5.2.1 is greater than or equal to 650 but less than 1,150, enter [(Line 5.2.1 - 650) X $ "&amp;F74&amp;"+$ "&amp;E74</f>
        <v>if line 5.2.1 is greater than or equal to 650 but less than 1,150, enter [(Line 5.2.1 - 650) X $ 0.14638+$ 543.79</v>
      </c>
      <c r="D74" s="318"/>
      <c r="E74" s="320">
        <f>'5 Remote and Rural'!E21</f>
        <v>543.79</v>
      </c>
      <c r="F74" s="371">
        <f>'5 Remote and Rural'!G21</f>
        <v>0.14638000000000001</v>
      </c>
      <c r="G74" s="197"/>
      <c r="H74" s="302"/>
      <c r="I74" s="302"/>
      <c r="J74" s="319"/>
      <c r="K74" s="303"/>
      <c r="L74" s="520"/>
      <c r="M74" s="538"/>
      <c r="N74" s="197"/>
    </row>
    <row r="75" spans="1:14" ht="12.75" customHeight="1">
      <c r="A75" s="403"/>
      <c r="B75" s="317"/>
      <c r="C75" s="2389"/>
      <c r="D75" s="318"/>
      <c r="E75" s="320"/>
      <c r="F75" s="197"/>
      <c r="G75" s="197"/>
      <c r="H75" s="302"/>
      <c r="I75" s="302"/>
      <c r="J75" s="319"/>
      <c r="K75" s="303"/>
      <c r="L75" s="520"/>
      <c r="M75" s="520"/>
      <c r="N75" s="197"/>
    </row>
    <row r="76" spans="1:14" ht="25.5" customHeight="1">
      <c r="A76" s="403"/>
      <c r="B76" s="317" t="s">
        <v>2216</v>
      </c>
      <c r="C76" s="321" t="str">
        <f>"If Line 5.2.1 is greater than or equal to 1,150, enter $ "&amp;E76</f>
        <v>If Line 5.2.1 is greater than or equal to 1,150, enter $ 616.98</v>
      </c>
      <c r="D76" s="304"/>
      <c r="E76" s="320">
        <f>'5 Remote and Rural'!E23</f>
        <v>616.98</v>
      </c>
      <c r="F76" s="322"/>
      <c r="G76" s="301"/>
      <c r="H76" s="323"/>
      <c r="I76" s="302"/>
      <c r="J76" s="319"/>
      <c r="K76" s="303"/>
      <c r="L76" s="520"/>
      <c r="M76" s="520"/>
      <c r="N76" s="197"/>
    </row>
    <row r="77" spans="1:14" ht="25.5" customHeight="1">
      <c r="A77" s="2019"/>
      <c r="B77" s="317"/>
      <c r="C77" s="321"/>
      <c r="D77" s="304"/>
      <c r="E77" s="320"/>
      <c r="F77" s="322"/>
      <c r="G77" s="301"/>
      <c r="H77" s="323"/>
      <c r="I77" s="302"/>
      <c r="J77" s="319"/>
      <c r="K77" s="303"/>
      <c r="L77" s="2021"/>
      <c r="M77" s="2021"/>
      <c r="N77" s="197"/>
    </row>
    <row r="78" spans="1:14" ht="13.5" customHeight="1">
      <c r="A78" s="403"/>
      <c r="B78" s="317"/>
      <c r="C78" s="321"/>
      <c r="D78" s="304"/>
      <c r="E78" s="301"/>
      <c r="F78" s="301"/>
      <c r="G78" s="301"/>
      <c r="H78" s="323"/>
      <c r="I78" s="302"/>
      <c r="J78" s="319"/>
      <c r="K78" s="303"/>
      <c r="L78" s="520"/>
      <c r="M78" s="520"/>
      <c r="N78" s="197"/>
    </row>
    <row r="79" spans="1:14" ht="24" customHeight="1">
      <c r="A79" s="403" t="s">
        <v>2877</v>
      </c>
      <c r="B79" s="316" t="s">
        <v>1314</v>
      </c>
      <c r="C79" s="316"/>
      <c r="D79" s="304"/>
      <c r="E79" s="301"/>
      <c r="F79" s="301"/>
      <c r="G79" s="314" t="s">
        <v>93</v>
      </c>
      <c r="H79" s="2038">
        <f>ROUND(H71*H61,0)</f>
        <v>0</v>
      </c>
      <c r="I79" s="302"/>
      <c r="J79" s="319"/>
      <c r="K79" s="303"/>
      <c r="L79" s="520"/>
      <c r="M79" s="521"/>
      <c r="N79" s="197"/>
    </row>
    <row r="80" spans="1:14" ht="15.6">
      <c r="A80" s="316"/>
      <c r="B80" s="697" t="s">
        <v>2891</v>
      </c>
      <c r="C80" s="316"/>
      <c r="D80" s="304"/>
      <c r="E80" s="301"/>
      <c r="F80" s="301"/>
      <c r="G80" s="301"/>
      <c r="H80" s="323"/>
      <c r="I80" s="302"/>
      <c r="J80" s="319"/>
      <c r="K80" s="303"/>
      <c r="L80" s="520"/>
      <c r="M80" s="538"/>
      <c r="N80" s="197"/>
    </row>
    <row r="81" spans="1:14" ht="12.75" customHeight="1">
      <c r="A81" s="316"/>
      <c r="B81" s="317"/>
      <c r="C81" s="316"/>
      <c r="D81" s="304"/>
      <c r="E81" s="301"/>
      <c r="F81" s="301"/>
      <c r="G81" s="372"/>
      <c r="H81" s="301"/>
      <c r="I81" s="302"/>
      <c r="J81" s="319"/>
      <c r="K81" s="325"/>
      <c r="L81" s="520"/>
      <c r="M81" s="537"/>
      <c r="N81" s="197"/>
    </row>
    <row r="82" spans="1:14" ht="12.75" customHeight="1">
      <c r="A82" s="374"/>
      <c r="B82" s="197"/>
      <c r="C82" s="197"/>
      <c r="D82" s="197"/>
      <c r="E82" s="197"/>
      <c r="F82" s="197"/>
      <c r="G82" s="370"/>
      <c r="H82" s="197"/>
      <c r="I82" s="302"/>
      <c r="J82" s="319"/>
      <c r="K82" s="197"/>
      <c r="L82" s="520"/>
      <c r="M82" s="327"/>
      <c r="N82" s="328"/>
    </row>
    <row r="83" spans="1:14" ht="12.75" customHeight="1">
      <c r="A83" s="374"/>
      <c r="B83" s="197"/>
      <c r="C83" s="197"/>
      <c r="D83" s="197"/>
      <c r="E83" s="197"/>
      <c r="F83" s="197"/>
      <c r="G83" s="370"/>
      <c r="H83" s="197"/>
      <c r="I83" s="326"/>
      <c r="J83" s="197"/>
      <c r="K83" s="197"/>
      <c r="L83" s="520"/>
      <c r="M83" s="327"/>
      <c r="N83" s="328"/>
    </row>
    <row r="84" spans="1:14" ht="15.6">
      <c r="A84" s="374"/>
      <c r="B84" s="197"/>
      <c r="C84" s="2389" t="str">
        <f>"if line 16.10.2b is greater than or equal to 650 but less than 1,150, enter [(Line 16.10.2b - 650) X $ "&amp;F84&amp;"+$ "&amp;E84</f>
        <v>if line 16.10.2b is greater than or equal to 650 but less than 1,150, enter [(Line 16.10.2b - 650) X $ 0.14638+$ 543.79</v>
      </c>
      <c r="D84" s="318"/>
      <c r="E84" s="320">
        <f>'5 Remote and Rural'!E21</f>
        <v>543.79</v>
      </c>
      <c r="F84" s="371">
        <f>'5 Remote and Rural'!G21</f>
        <v>0.14638000000000001</v>
      </c>
      <c r="G84" s="370"/>
      <c r="H84" s="197"/>
      <c r="I84" s="326"/>
      <c r="J84" s="197"/>
      <c r="K84" s="197"/>
      <c r="L84" s="520"/>
      <c r="M84" s="327"/>
      <c r="N84" s="328"/>
    </row>
    <row r="85" spans="1:14" ht="15.6">
      <c r="A85" s="374"/>
      <c r="B85" s="197"/>
      <c r="C85" s="2389"/>
      <c r="D85" s="318"/>
      <c r="E85" s="320"/>
      <c r="F85" s="197"/>
      <c r="G85" s="370"/>
      <c r="H85" s="197"/>
      <c r="I85" s="326"/>
      <c r="J85" s="197"/>
      <c r="K85" s="197"/>
      <c r="L85" s="520"/>
      <c r="M85" s="327"/>
      <c r="N85" s="328"/>
    </row>
    <row r="86" spans="1:14" ht="24.75" customHeight="1">
      <c r="A86" s="374"/>
      <c r="B86" s="197"/>
      <c r="C86" s="321" t="str">
        <f>"If Line 16.10.2b is greater than or equal to 1,150, enter $ "&amp;E86</f>
        <v>If Line 16.10.2b is greater than or equal to 1,150, enter $ 616.98</v>
      </c>
      <c r="D86" s="304"/>
      <c r="E86" s="320">
        <f>'5 Remote and Rural'!E23</f>
        <v>616.98</v>
      </c>
      <c r="F86" s="322"/>
      <c r="G86" s="301"/>
      <c r="H86" s="197"/>
      <c r="I86" s="326"/>
      <c r="J86" s="197"/>
      <c r="K86" s="197"/>
      <c r="L86" s="520"/>
      <c r="M86" s="327"/>
      <c r="N86" s="328"/>
    </row>
    <row r="87" spans="1:14" ht="12.75" customHeight="1">
      <c r="A87" s="374"/>
      <c r="B87" s="197"/>
      <c r="C87" s="197"/>
      <c r="D87" s="197"/>
      <c r="E87" s="197"/>
      <c r="F87" s="197"/>
      <c r="G87" s="197"/>
      <c r="H87" s="197"/>
      <c r="I87" s="326"/>
      <c r="J87" s="197"/>
      <c r="K87" s="197"/>
      <c r="L87" s="520"/>
      <c r="M87" s="327"/>
      <c r="N87" s="328"/>
    </row>
    <row r="88" spans="1:14" ht="12.75" customHeight="1">
      <c r="A88" s="374"/>
      <c r="B88" s="197"/>
      <c r="C88" s="197"/>
      <c r="D88" s="197"/>
      <c r="E88" s="197"/>
      <c r="F88" s="197"/>
      <c r="G88" s="197"/>
      <c r="H88" s="197"/>
      <c r="I88" s="326"/>
      <c r="J88" s="197"/>
      <c r="K88" s="197"/>
      <c r="L88" s="520"/>
      <c r="M88" s="327"/>
      <c r="N88" s="328"/>
    </row>
    <row r="89" spans="1:14" ht="12.75" customHeight="1">
      <c r="A89" s="374"/>
      <c r="B89" s="197"/>
      <c r="C89" s="197"/>
      <c r="D89" s="197"/>
      <c r="E89" s="197"/>
      <c r="F89" s="197"/>
      <c r="G89" s="197"/>
      <c r="H89" s="197"/>
      <c r="I89" s="326"/>
      <c r="J89" s="197"/>
      <c r="K89" s="197"/>
      <c r="L89" s="520"/>
      <c r="M89" s="327"/>
      <c r="N89" s="328"/>
    </row>
    <row r="90" spans="1:14" ht="12.75" customHeight="1">
      <c r="A90" s="374"/>
      <c r="B90" s="197"/>
      <c r="C90" s="197"/>
      <c r="D90" s="197"/>
      <c r="E90" s="197"/>
      <c r="F90" s="197"/>
      <c r="G90" s="197"/>
      <c r="H90" s="197"/>
      <c r="I90" s="326"/>
      <c r="J90" s="197"/>
      <c r="K90" s="197"/>
      <c r="L90" s="520"/>
      <c r="M90" s="327"/>
      <c r="N90" s="328"/>
    </row>
    <row r="91" spans="1:14" ht="12.75" customHeight="1" thickBot="1">
      <c r="A91" s="374"/>
      <c r="B91" s="197"/>
      <c r="C91" s="197"/>
      <c r="D91" s="197"/>
      <c r="E91" s="197"/>
      <c r="F91" s="197"/>
      <c r="G91" s="197"/>
      <c r="H91" s="197"/>
      <c r="I91" s="326"/>
      <c r="J91" s="197"/>
      <c r="K91" s="197"/>
      <c r="L91" s="520"/>
      <c r="M91" s="327"/>
      <c r="N91" s="328"/>
    </row>
    <row r="92" spans="1:14" ht="16.2" thickBot="1">
      <c r="A92" s="2039" t="s">
        <v>933</v>
      </c>
      <c r="B92" s="2036" t="s">
        <v>1289</v>
      </c>
      <c r="C92" s="2037"/>
      <c r="D92" s="2037"/>
      <c r="E92" s="2037"/>
      <c r="F92" s="2037"/>
      <c r="G92" s="2037"/>
      <c r="H92" s="1077">
        <f>+H65+H79</f>
        <v>0</v>
      </c>
      <c r="I92" s="329"/>
      <c r="J92" s="197"/>
      <c r="K92" s="197"/>
      <c r="L92" s="520"/>
      <c r="M92" s="327"/>
      <c r="N92" s="328" t="str">
        <f>+A92</f>
        <v>16.10.3</v>
      </c>
    </row>
    <row r="93" spans="1:14" ht="15.6">
      <c r="A93" s="316"/>
      <c r="B93" s="86" t="s">
        <v>2892</v>
      </c>
      <c r="C93" s="197"/>
      <c r="D93" s="197"/>
      <c r="E93" s="197"/>
      <c r="F93" s="197"/>
      <c r="G93" s="197"/>
      <c r="H93" s="197"/>
      <c r="I93" s="197"/>
      <c r="J93" s="197"/>
      <c r="K93" s="197"/>
      <c r="L93" s="520"/>
      <c r="M93" s="327"/>
      <c r="N93" s="197"/>
    </row>
    <row r="94" spans="1:14" ht="15.6">
      <c r="A94" s="316"/>
      <c r="B94" s="301"/>
      <c r="C94" s="197"/>
      <c r="D94" s="197"/>
      <c r="E94" s="197"/>
      <c r="F94" s="197"/>
      <c r="G94" s="197"/>
      <c r="H94" s="197"/>
      <c r="I94" s="197"/>
      <c r="J94" s="197"/>
      <c r="K94" s="197"/>
      <c r="L94" s="520"/>
      <c r="M94" s="537"/>
      <c r="N94" s="197"/>
    </row>
    <row r="95" spans="1:14" ht="25.5" customHeight="1">
      <c r="A95" s="2028" t="s">
        <v>2870</v>
      </c>
      <c r="B95" s="102"/>
      <c r="C95" s="102"/>
      <c r="D95" s="304"/>
      <c r="E95" s="320"/>
      <c r="F95" s="322"/>
      <c r="G95" s="301"/>
      <c r="H95" s="323"/>
      <c r="I95" s="302"/>
      <c r="J95" s="319"/>
      <c r="K95" s="303"/>
      <c r="L95" s="2021"/>
      <c r="M95" s="2021"/>
      <c r="N95" s="197"/>
    </row>
    <row r="96" spans="1:14" ht="25.5" customHeight="1">
      <c r="A96" s="2028"/>
      <c r="B96" s="102"/>
      <c r="C96" s="102"/>
      <c r="D96" s="304"/>
      <c r="E96" s="320"/>
      <c r="F96" s="322"/>
      <c r="G96" s="301"/>
      <c r="H96" s="323"/>
      <c r="I96" s="302"/>
      <c r="J96" s="319"/>
      <c r="K96" s="303"/>
      <c r="L96" s="2021"/>
      <c r="M96" s="2021"/>
      <c r="N96" s="197"/>
    </row>
    <row r="97" spans="1:14" ht="15.6">
      <c r="A97" s="1302">
        <v>16.11</v>
      </c>
      <c r="B97" s="262" t="s">
        <v>1510</v>
      </c>
      <c r="C97" s="520"/>
      <c r="D97" s="520"/>
      <c r="E97" s="520"/>
      <c r="F97" s="520"/>
      <c r="G97" s="520"/>
      <c r="H97" s="520"/>
      <c r="I97" s="520"/>
      <c r="J97" s="197"/>
      <c r="K97" s="197"/>
      <c r="L97" s="197"/>
      <c r="M97" s="197"/>
      <c r="N97" s="197"/>
    </row>
    <row r="98" spans="1:14" ht="15.6">
      <c r="A98" s="316"/>
      <c r="B98" s="197"/>
      <c r="C98" s="197"/>
      <c r="D98" s="197"/>
      <c r="E98" s="307"/>
      <c r="F98" s="307"/>
      <c r="G98" s="330"/>
      <c r="H98" s="197"/>
      <c r="I98" s="197"/>
      <c r="J98" s="331"/>
      <c r="K98" s="197"/>
      <c r="L98" s="197"/>
      <c r="M98" s="197"/>
      <c r="N98" s="197"/>
    </row>
    <row r="99" spans="1:14" ht="15.6">
      <c r="A99" s="102" t="s">
        <v>805</v>
      </c>
      <c r="B99" s="78" t="s">
        <v>2332</v>
      </c>
      <c r="C99" s="197"/>
      <c r="D99" s="197"/>
      <c r="E99" s="332"/>
      <c r="F99" s="197"/>
      <c r="G99" s="197"/>
      <c r="H99" s="393">
        <f>H61</f>
        <v>0</v>
      </c>
      <c r="I99" s="197"/>
      <c r="J99" s="331"/>
      <c r="K99" s="197"/>
      <c r="L99" s="197"/>
      <c r="M99" s="544" t="str">
        <f>A99</f>
        <v xml:space="preserve"> </v>
      </c>
      <c r="N99" s="197"/>
    </row>
    <row r="100" spans="1:14" ht="15.6">
      <c r="A100" s="316"/>
      <c r="B100" s="197"/>
      <c r="C100" s="197"/>
      <c r="D100" s="197"/>
      <c r="E100" s="332"/>
      <c r="F100" s="197"/>
      <c r="G100" s="197"/>
      <c r="H100" s="332"/>
      <c r="I100" s="197"/>
      <c r="J100" s="331"/>
      <c r="K100" s="197"/>
      <c r="L100" s="197"/>
      <c r="M100" s="197"/>
      <c r="N100" s="197"/>
    </row>
    <row r="101" spans="1:14" ht="15">
      <c r="A101" s="321"/>
      <c r="B101" s="197"/>
      <c r="C101" s="197"/>
      <c r="D101" s="197"/>
      <c r="E101" s="333"/>
      <c r="F101" s="333"/>
      <c r="G101" s="197"/>
      <c r="H101" s="312"/>
      <c r="I101" s="197"/>
      <c r="J101" s="334"/>
      <c r="K101" s="197"/>
      <c r="L101" s="197"/>
      <c r="M101" s="197"/>
      <c r="N101" s="197"/>
    </row>
    <row r="102" spans="1:14" ht="15.6">
      <c r="A102" s="375" t="s">
        <v>1292</v>
      </c>
      <c r="B102" s="30" t="s">
        <v>1098</v>
      </c>
      <c r="C102" s="197"/>
      <c r="D102" s="197"/>
      <c r="E102" s="197"/>
      <c r="F102" s="197"/>
      <c r="G102" s="333"/>
      <c r="H102" s="197"/>
      <c r="I102" s="197"/>
      <c r="J102" s="304"/>
      <c r="K102" s="197"/>
      <c r="L102" s="197"/>
      <c r="M102" s="197"/>
      <c r="N102" s="197"/>
    </row>
    <row r="103" spans="1:14" ht="15.6">
      <c r="A103" s="316"/>
      <c r="B103" s="197"/>
      <c r="C103" s="197"/>
      <c r="D103" s="197"/>
      <c r="E103" s="197"/>
      <c r="F103" s="197"/>
      <c r="G103" s="197"/>
      <c r="H103" s="197"/>
      <c r="I103" s="197"/>
      <c r="J103" s="304"/>
      <c r="K103" s="197"/>
      <c r="L103" s="197"/>
      <c r="M103" s="197"/>
      <c r="N103" s="197"/>
    </row>
    <row r="104" spans="1:14" ht="15.6">
      <c r="A104" s="316" t="s">
        <v>1293</v>
      </c>
      <c r="B104" s="78" t="s">
        <v>2497</v>
      </c>
      <c r="C104" s="197"/>
      <c r="D104" s="197"/>
      <c r="E104" s="197"/>
      <c r="F104" s="197"/>
      <c r="G104" s="314">
        <v>915</v>
      </c>
      <c r="H104" s="394">
        <f>IF($F$3=0,0,VLOOKUP($F$3,Tables!$A$5:$AN8,12,FALSE))</f>
        <v>0</v>
      </c>
      <c r="I104" s="197"/>
      <c r="J104" s="331"/>
      <c r="K104" s="197"/>
      <c r="L104" s="197"/>
      <c r="M104" s="544" t="str">
        <f>A104</f>
        <v>16.11.2</v>
      </c>
      <c r="N104" s="197"/>
    </row>
    <row r="105" spans="1:14" ht="15.6">
      <c r="A105" s="316" t="s">
        <v>1294</v>
      </c>
      <c r="B105" s="78" t="s">
        <v>2498</v>
      </c>
      <c r="C105" s="197"/>
      <c r="D105" s="197"/>
      <c r="E105" s="197"/>
      <c r="F105" s="197"/>
      <c r="G105" s="197"/>
      <c r="H105" s="394">
        <f>IF($F$3=0,0,VLOOKUP($F$3,Tables!$A$5:$AN8,13,FALSE))</f>
        <v>0</v>
      </c>
      <c r="I105" s="197"/>
      <c r="J105" s="331"/>
      <c r="K105" s="197"/>
      <c r="L105" s="197"/>
      <c r="M105" s="544" t="str">
        <f>A105</f>
        <v>16.11.3</v>
      </c>
      <c r="N105" s="197"/>
    </row>
    <row r="106" spans="1:14" ht="15.6">
      <c r="A106" s="316" t="s">
        <v>1295</v>
      </c>
      <c r="B106" s="197" t="s">
        <v>870</v>
      </c>
      <c r="C106" s="197"/>
      <c r="D106" s="197"/>
      <c r="E106" s="197"/>
      <c r="F106" s="197"/>
      <c r="G106" s="197"/>
      <c r="H106" s="335">
        <f>IF(H104=0,0,IF(H99&lt;=100,B107*H104,IF(H99&lt;=300,H104*B108,IF(H99&gt;300,H104*B109,0))))</f>
        <v>0</v>
      </c>
      <c r="I106" s="197"/>
      <c r="J106" s="331"/>
      <c r="K106" s="197"/>
      <c r="L106" s="197"/>
      <c r="M106" s="544" t="str">
        <f>A106</f>
        <v>16.11.4</v>
      </c>
      <c r="N106" s="197"/>
    </row>
    <row r="107" spans="1:14" ht="15.6">
      <c r="A107" s="316"/>
      <c r="B107" s="373">
        <f>'GSN Benchmarks'!B175</f>
        <v>1500</v>
      </c>
      <c r="C107" s="301" t="s">
        <v>2267</v>
      </c>
      <c r="D107" s="301"/>
      <c r="E107" s="197"/>
      <c r="F107" s="197"/>
      <c r="G107" s="197"/>
      <c r="H107" s="336"/>
      <c r="I107" s="197"/>
      <c r="J107" s="331"/>
      <c r="K107" s="197"/>
      <c r="L107" s="197"/>
      <c r="M107" s="197"/>
      <c r="N107" s="197"/>
    </row>
    <row r="108" spans="1:14" ht="15.6">
      <c r="A108" s="316"/>
      <c r="B108" s="373">
        <f>'GSN Benchmarks'!B176</f>
        <v>2000</v>
      </c>
      <c r="C108" s="301" t="s">
        <v>2268</v>
      </c>
      <c r="D108" s="301"/>
      <c r="E108" s="197"/>
      <c r="F108" s="197"/>
      <c r="G108" s="197"/>
      <c r="H108" s="336"/>
      <c r="I108" s="197"/>
      <c r="J108" s="331"/>
      <c r="K108" s="197"/>
      <c r="L108" s="197"/>
      <c r="M108" s="197"/>
      <c r="N108" s="197"/>
    </row>
    <row r="109" spans="1:14" ht="15.6">
      <c r="A109" s="316"/>
      <c r="B109" s="373">
        <f>'GSN Benchmarks'!B177</f>
        <v>3000</v>
      </c>
      <c r="C109" s="301" t="s">
        <v>958</v>
      </c>
      <c r="D109" s="301"/>
      <c r="E109" s="197"/>
      <c r="F109" s="197"/>
      <c r="G109" s="197"/>
      <c r="H109" s="336"/>
      <c r="I109" s="197"/>
      <c r="J109" s="331"/>
      <c r="K109" s="197"/>
      <c r="L109" s="197"/>
      <c r="M109" s="197"/>
      <c r="N109" s="197"/>
    </row>
    <row r="110" spans="1:14" ht="15.6">
      <c r="A110" s="316"/>
      <c r="B110" s="197"/>
      <c r="C110" s="197"/>
      <c r="D110" s="197"/>
      <c r="E110" s="197"/>
      <c r="F110" s="197"/>
      <c r="G110" s="337"/>
      <c r="H110" s="338"/>
      <c r="I110" s="197"/>
      <c r="J110" s="331"/>
      <c r="K110" s="197"/>
      <c r="L110" s="197"/>
      <c r="M110" s="197"/>
      <c r="N110" s="197"/>
    </row>
    <row r="111" spans="1:14" ht="15.6">
      <c r="A111" s="316" t="s">
        <v>1296</v>
      </c>
      <c r="B111" s="30" t="s">
        <v>37</v>
      </c>
      <c r="C111" s="197"/>
      <c r="D111" s="197"/>
      <c r="E111" s="197"/>
      <c r="F111" s="197"/>
      <c r="G111" s="339">
        <v>916</v>
      </c>
      <c r="H111" s="2055">
        <f>SUM(H105:H106)</f>
        <v>0</v>
      </c>
      <c r="I111" s="197"/>
      <c r="J111" s="331"/>
      <c r="K111" s="197"/>
      <c r="L111" s="197"/>
      <c r="M111" s="544" t="str">
        <f>A111</f>
        <v>16.11.5</v>
      </c>
      <c r="N111" s="197"/>
    </row>
    <row r="112" spans="1:14" ht="15.6">
      <c r="A112" s="316"/>
      <c r="B112" s="78" t="s">
        <v>2866</v>
      </c>
      <c r="C112" s="197"/>
      <c r="D112" s="197"/>
      <c r="E112" s="197"/>
      <c r="F112" s="197"/>
      <c r="G112" s="340"/>
      <c r="H112" s="336"/>
      <c r="I112" s="197"/>
      <c r="J112" s="331"/>
      <c r="K112" s="197"/>
      <c r="L112" s="197"/>
      <c r="M112" s="197"/>
      <c r="N112" s="197"/>
    </row>
    <row r="113" spans="1:14" ht="15.6">
      <c r="A113" s="316"/>
      <c r="B113" s="197"/>
      <c r="C113" s="197"/>
      <c r="D113" s="197"/>
      <c r="E113" s="197"/>
      <c r="F113" s="197"/>
      <c r="G113" s="340"/>
      <c r="H113" s="336"/>
      <c r="I113" s="197"/>
      <c r="J113" s="331"/>
      <c r="K113" s="197"/>
      <c r="L113" s="197"/>
      <c r="M113" s="197"/>
      <c r="N113" s="197"/>
    </row>
    <row r="114" spans="1:14" ht="15.6">
      <c r="A114" s="316"/>
      <c r="B114" s="197"/>
      <c r="C114" s="197"/>
      <c r="D114" s="197"/>
      <c r="E114" s="197"/>
      <c r="F114" s="197"/>
      <c r="G114" s="197"/>
      <c r="H114" s="197"/>
      <c r="I114" s="197"/>
      <c r="J114" s="331"/>
      <c r="K114" s="197"/>
      <c r="L114" s="197"/>
      <c r="M114" s="197"/>
      <c r="N114" s="197"/>
    </row>
    <row r="115" spans="1:14" ht="15.6">
      <c r="A115" s="316">
        <v>16.12</v>
      </c>
      <c r="B115" s="30" t="s">
        <v>904</v>
      </c>
      <c r="C115" s="197"/>
      <c r="D115" s="197"/>
      <c r="E115" s="197"/>
      <c r="F115" s="197"/>
      <c r="G115" s="197"/>
      <c r="H115" s="197"/>
      <c r="I115" s="333"/>
      <c r="J115" s="331"/>
      <c r="K115" s="197"/>
      <c r="L115" s="197"/>
      <c r="M115" s="197"/>
      <c r="N115" s="197"/>
    </row>
    <row r="116" spans="1:14" ht="15.6">
      <c r="A116" s="316"/>
      <c r="B116" s="197"/>
      <c r="C116" s="197"/>
      <c r="D116" s="197"/>
      <c r="E116" s="197"/>
      <c r="F116" s="197"/>
      <c r="G116" s="197"/>
      <c r="H116" s="197"/>
      <c r="I116" s="333"/>
      <c r="J116" s="331"/>
      <c r="K116" s="197"/>
      <c r="L116" s="197"/>
      <c r="M116" s="197"/>
      <c r="N116" s="197"/>
    </row>
    <row r="117" spans="1:14" ht="15.6">
      <c r="A117" s="316" t="s">
        <v>934</v>
      </c>
      <c r="B117" s="78" t="s">
        <v>1629</v>
      </c>
      <c r="C117" s="197"/>
      <c r="D117" s="197"/>
      <c r="E117" s="309">
        <f>IF($H$99=0,0,IF($H$99&gt;200,$B$121,IF($H$99&gt;100,$B$120,IF($H$99&gt;=50,$B$119,$B$118))))</f>
        <v>0</v>
      </c>
      <c r="F117" s="197"/>
      <c r="G117" s="338"/>
      <c r="H117" s="335">
        <f>E117</f>
        <v>0</v>
      </c>
      <c r="I117" s="333"/>
      <c r="J117" s="331"/>
      <c r="K117" s="197"/>
      <c r="L117" s="197"/>
      <c r="M117" s="544" t="str">
        <f>A117</f>
        <v>16.12.1</v>
      </c>
      <c r="N117" s="197"/>
    </row>
    <row r="118" spans="1:14" ht="15.6">
      <c r="A118" s="316"/>
      <c r="B118" s="341">
        <f>'GSN Benchmarks'!B200</f>
        <v>21623.053474</v>
      </c>
      <c r="C118" s="197" t="s">
        <v>482</v>
      </c>
      <c r="D118" s="197"/>
      <c r="E118" s="339" t="s">
        <v>1840</v>
      </c>
      <c r="F118" s="197"/>
      <c r="G118" s="338"/>
      <c r="H118" s="336"/>
      <c r="I118" s="333"/>
      <c r="J118" s="331"/>
      <c r="K118" s="197"/>
      <c r="L118" s="197"/>
      <c r="M118" s="197"/>
      <c r="N118" s="197"/>
    </row>
    <row r="119" spans="1:14" ht="15.6">
      <c r="A119" s="316"/>
      <c r="B119" s="341">
        <f>'GSN Benchmarks'!B201</f>
        <v>25946.817069000004</v>
      </c>
      <c r="C119" s="197" t="s">
        <v>1806</v>
      </c>
      <c r="D119" s="197"/>
      <c r="E119" s="197"/>
      <c r="F119" s="197"/>
      <c r="G119" s="338"/>
      <c r="H119" s="336"/>
      <c r="I119" s="333"/>
      <c r="J119" s="331"/>
      <c r="K119" s="197"/>
      <c r="L119" s="197"/>
      <c r="M119" s="197"/>
      <c r="N119" s="197"/>
    </row>
    <row r="120" spans="1:14" ht="15.6">
      <c r="A120" s="316"/>
      <c r="B120" s="341">
        <f>'GSN Benchmarks'!B202</f>
        <v>32434.039509000002</v>
      </c>
      <c r="C120" s="197" t="s">
        <v>1807</v>
      </c>
      <c r="D120" s="197"/>
      <c r="E120" s="197"/>
      <c r="F120" s="197"/>
      <c r="G120" s="338"/>
      <c r="H120" s="336"/>
      <c r="I120" s="333"/>
      <c r="J120" s="331"/>
      <c r="K120" s="197"/>
      <c r="L120" s="197"/>
      <c r="M120" s="197"/>
      <c r="N120" s="197"/>
    </row>
    <row r="121" spans="1:14" ht="15.6">
      <c r="A121" s="316"/>
      <c r="B121" s="341">
        <f>'GSN Benchmarks'!B203</f>
        <v>43246.106948000001</v>
      </c>
      <c r="C121" s="197" t="s">
        <v>2056</v>
      </c>
      <c r="D121" s="197"/>
      <c r="E121" s="197"/>
      <c r="F121" s="197"/>
      <c r="G121" s="338"/>
      <c r="H121" s="336"/>
      <c r="I121" s="333"/>
      <c r="J121" s="331"/>
      <c r="K121" s="197"/>
      <c r="L121" s="197"/>
      <c r="M121" s="197"/>
      <c r="N121" s="197"/>
    </row>
    <row r="122" spans="1:14" ht="15.6">
      <c r="A122" s="316"/>
      <c r="B122" s="343"/>
      <c r="C122" s="197"/>
      <c r="D122" s="197"/>
      <c r="E122" s="197"/>
      <c r="F122" s="197"/>
      <c r="G122" s="338"/>
      <c r="H122" s="336"/>
      <c r="I122" s="333"/>
      <c r="J122" s="331"/>
      <c r="K122" s="197"/>
      <c r="L122" s="197"/>
      <c r="M122" s="197"/>
      <c r="N122" s="197"/>
    </row>
    <row r="123" spans="1:14" ht="15.6">
      <c r="A123" s="316" t="s">
        <v>935</v>
      </c>
      <c r="B123" s="78" t="s">
        <v>2465</v>
      </c>
      <c r="C123" s="197"/>
      <c r="D123" s="197"/>
      <c r="E123" s="309">
        <f>ROUND(E117/3,0)</f>
        <v>0</v>
      </c>
      <c r="F123" s="197"/>
      <c r="G123" s="338"/>
      <c r="H123" s="335">
        <f>E123</f>
        <v>0</v>
      </c>
      <c r="I123" s="333"/>
      <c r="J123" s="331"/>
      <c r="K123" s="197"/>
      <c r="L123" s="197"/>
      <c r="M123" s="544" t="str">
        <f>A123</f>
        <v>16.12.2</v>
      </c>
      <c r="N123" s="197"/>
    </row>
    <row r="124" spans="1:14" ht="15.6">
      <c r="A124" s="316"/>
      <c r="B124" s="197"/>
      <c r="C124" s="197"/>
      <c r="D124" s="197"/>
      <c r="E124" s="197"/>
      <c r="F124" s="342"/>
      <c r="G124" s="338"/>
      <c r="H124" s="338"/>
      <c r="I124" s="333"/>
      <c r="J124" s="331"/>
      <c r="K124" s="197"/>
      <c r="L124" s="197"/>
      <c r="M124" s="197"/>
      <c r="N124" s="197"/>
    </row>
    <row r="125" spans="1:14" ht="15.6">
      <c r="A125" s="316" t="s">
        <v>936</v>
      </c>
      <c r="B125" s="78" t="s">
        <v>2499</v>
      </c>
      <c r="C125" s="197"/>
      <c r="D125" s="197"/>
      <c r="E125" s="197"/>
      <c r="F125" s="197"/>
      <c r="G125" s="197"/>
      <c r="H125" s="395">
        <f>IF($F$3=0,0,VLOOKUP($F$3,Tables!$A$5:$AN8,15,FALSE))</f>
        <v>0</v>
      </c>
      <c r="I125" s="333"/>
      <c r="J125" s="331"/>
      <c r="K125" s="197"/>
      <c r="L125" s="197"/>
      <c r="M125" s="544" t="str">
        <f>A125</f>
        <v>16.12.3</v>
      </c>
      <c r="N125" s="197"/>
    </row>
    <row r="126" spans="1:14" ht="15.6">
      <c r="A126" s="376"/>
      <c r="B126" s="197"/>
      <c r="C126" s="342"/>
      <c r="D126" s="342"/>
      <c r="E126" s="342"/>
      <c r="F126" s="342"/>
      <c r="G126" s="342"/>
      <c r="H126" s="344"/>
      <c r="I126" s="333"/>
      <c r="J126" s="345"/>
      <c r="K126" s="197"/>
      <c r="L126" s="197"/>
      <c r="M126" s="197"/>
      <c r="N126" s="197"/>
    </row>
    <row r="127" spans="1:14" ht="15.6">
      <c r="A127" s="377" t="s">
        <v>937</v>
      </c>
      <c r="B127" s="78" t="s">
        <v>2466</v>
      </c>
      <c r="C127" s="197"/>
      <c r="D127" s="197"/>
      <c r="E127" s="309">
        <f>ROUND(IF(H125=0,0,(H125-1)*E123),0)</f>
        <v>0</v>
      </c>
      <c r="F127" s="197"/>
      <c r="G127" s="197"/>
      <c r="H127" s="346">
        <f>E127</f>
        <v>0</v>
      </c>
      <c r="I127" s="333"/>
      <c r="J127" s="331"/>
      <c r="K127" s="197"/>
      <c r="L127" s="197"/>
      <c r="M127" s="544" t="str">
        <f>A127</f>
        <v>16.12.4</v>
      </c>
      <c r="N127" s="197"/>
    </row>
    <row r="128" spans="1:14" ht="15.6">
      <c r="A128" s="378"/>
      <c r="B128" s="342"/>
      <c r="C128" s="342"/>
      <c r="D128" s="342"/>
      <c r="E128" s="347" t="s">
        <v>406</v>
      </c>
      <c r="F128" s="342"/>
      <c r="G128" s="348"/>
      <c r="H128" s="342"/>
      <c r="I128" s="333"/>
      <c r="J128" s="349"/>
      <c r="K128" s="197"/>
      <c r="L128" s="197"/>
      <c r="M128" s="197"/>
      <c r="N128" s="197"/>
    </row>
    <row r="129" spans="1:14" ht="15.6">
      <c r="A129" s="377"/>
      <c r="B129" s="197"/>
      <c r="C129" s="197"/>
      <c r="D129" s="197"/>
      <c r="E129" s="197"/>
      <c r="F129" s="197"/>
      <c r="G129" s="197"/>
      <c r="H129" s="336"/>
      <c r="I129" s="333"/>
      <c r="J129" s="331"/>
      <c r="K129" s="197"/>
      <c r="L129" s="197"/>
      <c r="M129" s="197"/>
      <c r="N129" s="197"/>
    </row>
    <row r="130" spans="1:14" ht="15.6">
      <c r="A130" s="377"/>
      <c r="B130" s="197"/>
      <c r="C130" s="197"/>
      <c r="D130" s="197"/>
      <c r="E130" s="197"/>
      <c r="F130" s="197"/>
      <c r="G130" s="197"/>
      <c r="H130" s="350"/>
      <c r="I130" s="333"/>
      <c r="J130" s="331"/>
      <c r="K130" s="197"/>
      <c r="L130" s="197"/>
      <c r="M130" s="197"/>
      <c r="N130" s="197"/>
    </row>
    <row r="131" spans="1:14" ht="15.6">
      <c r="A131" s="375" t="s">
        <v>1518</v>
      </c>
      <c r="B131" s="30" t="s">
        <v>903</v>
      </c>
      <c r="C131" s="197"/>
      <c r="D131" s="197"/>
      <c r="E131" s="197"/>
      <c r="F131" s="197"/>
      <c r="G131" s="339">
        <v>917</v>
      </c>
      <c r="H131" s="1317">
        <f>+H127+H117+H123</f>
        <v>0</v>
      </c>
      <c r="I131" s="333"/>
      <c r="J131" s="351"/>
      <c r="K131" s="197"/>
      <c r="L131" s="197"/>
      <c r="M131" s="544" t="str">
        <f>A131</f>
        <v>16.12.5</v>
      </c>
      <c r="N131" s="197"/>
    </row>
    <row r="132" spans="1:14" ht="15.6">
      <c r="A132" s="375"/>
      <c r="B132" s="197" t="s">
        <v>1517</v>
      </c>
      <c r="C132" s="197"/>
      <c r="D132" s="197"/>
      <c r="E132" s="197"/>
      <c r="F132" s="197"/>
      <c r="G132" s="197"/>
      <c r="H132" s="340"/>
      <c r="I132" s="333"/>
      <c r="J132" s="351"/>
      <c r="K132" s="197"/>
      <c r="L132" s="197"/>
      <c r="M132" s="197"/>
      <c r="N132" s="197"/>
    </row>
    <row r="133" spans="1:14" ht="15.6">
      <c r="A133" s="375"/>
      <c r="B133" s="197"/>
      <c r="C133" s="197"/>
      <c r="D133" s="197"/>
      <c r="E133" s="197"/>
      <c r="F133" s="197"/>
      <c r="G133" s="197"/>
      <c r="H133" s="340"/>
      <c r="I133" s="333"/>
      <c r="J133" s="351"/>
      <c r="K133" s="197"/>
      <c r="L133" s="197"/>
      <c r="M133" s="197"/>
      <c r="N133" s="197"/>
    </row>
    <row r="134" spans="1:14" ht="15">
      <c r="A134" s="321"/>
      <c r="B134" s="197"/>
      <c r="C134" s="197"/>
      <c r="D134" s="197"/>
      <c r="E134" s="197"/>
      <c r="F134" s="197"/>
      <c r="G134" s="197"/>
      <c r="H134" s="337"/>
      <c r="I134" s="336"/>
      <c r="J134" s="353"/>
      <c r="K134" s="197"/>
      <c r="L134" s="197"/>
      <c r="M134" s="197"/>
      <c r="N134" s="197"/>
    </row>
    <row r="135" spans="1:14" ht="15.6">
      <c r="A135" s="316"/>
      <c r="B135" s="30" t="s">
        <v>1099</v>
      </c>
      <c r="C135" s="197"/>
      <c r="D135" s="197"/>
      <c r="E135" s="197"/>
      <c r="F135" s="197"/>
      <c r="G135" s="197"/>
      <c r="H135" s="337"/>
      <c r="I135" s="338"/>
      <c r="J135" s="351"/>
      <c r="K135" s="197"/>
      <c r="L135" s="197"/>
      <c r="M135" s="197"/>
      <c r="N135" s="197"/>
    </row>
    <row r="136" spans="1:14" ht="15.6">
      <c r="A136" s="316"/>
      <c r="B136" s="30"/>
      <c r="C136" s="197"/>
      <c r="D136" s="197"/>
      <c r="E136" s="197"/>
      <c r="F136" s="307" t="s">
        <v>1306</v>
      </c>
      <c r="G136" s="337"/>
      <c r="H136" s="338"/>
      <c r="I136" s="338"/>
      <c r="J136" s="351"/>
      <c r="K136" s="197"/>
      <c r="L136" s="197"/>
      <c r="M136" s="197"/>
      <c r="N136" s="197"/>
    </row>
    <row r="137" spans="1:14" ht="15.6">
      <c r="A137" s="197"/>
      <c r="B137" s="197"/>
      <c r="C137" s="197"/>
      <c r="D137" s="197"/>
      <c r="E137" s="307"/>
      <c r="F137" s="307" t="s">
        <v>2135</v>
      </c>
      <c r="G137" s="337"/>
      <c r="H137" s="354"/>
      <c r="I137" s="338"/>
      <c r="J137" s="351"/>
      <c r="K137" s="197"/>
      <c r="L137" s="197"/>
      <c r="M137" s="197"/>
      <c r="N137" s="197"/>
    </row>
    <row r="138" spans="1:14" ht="15.6">
      <c r="A138" s="375">
        <v>16.13</v>
      </c>
      <c r="B138" s="78" t="s">
        <v>1629</v>
      </c>
      <c r="C138" s="197"/>
      <c r="D138" s="197"/>
      <c r="E138" s="355"/>
      <c r="F138" s="320">
        <f>'GSN Benchmarks'!B215</f>
        <v>69000.464577999985</v>
      </c>
      <c r="G138" s="337"/>
      <c r="H138" s="692">
        <f>IF('1 Summary'!G3=0,0,F138)</f>
        <v>0</v>
      </c>
      <c r="I138" s="338"/>
      <c r="J138" s="351"/>
      <c r="K138" s="197"/>
      <c r="L138" s="197"/>
      <c r="M138" s="544">
        <f>A138</f>
        <v>16.13</v>
      </c>
      <c r="N138" s="197"/>
    </row>
    <row r="139" spans="1:14" ht="15.6">
      <c r="A139" s="375"/>
      <c r="B139" s="197"/>
      <c r="C139" s="197"/>
      <c r="D139" s="197"/>
      <c r="E139" s="355"/>
      <c r="F139" s="355"/>
      <c r="G139" s="356"/>
      <c r="H139" s="337"/>
      <c r="I139" s="338"/>
      <c r="J139" s="351"/>
      <c r="K139" s="197"/>
      <c r="L139" s="197"/>
      <c r="M139" s="197"/>
      <c r="N139" s="197"/>
    </row>
    <row r="140" spans="1:14" ht="15.6">
      <c r="A140" s="316" t="s">
        <v>1519</v>
      </c>
      <c r="B140" s="78" t="s">
        <v>1313</v>
      </c>
      <c r="C140" s="197"/>
      <c r="D140" s="197"/>
      <c r="E140" s="197"/>
      <c r="F140" s="197"/>
      <c r="G140" s="342"/>
      <c r="H140" s="337"/>
      <c r="I140" s="357"/>
      <c r="J140" s="304"/>
      <c r="K140" s="197"/>
      <c r="L140" s="197"/>
      <c r="M140" s="545" t="str">
        <f>A140</f>
        <v>16.13.1</v>
      </c>
      <c r="N140" s="197"/>
    </row>
    <row r="141" spans="1:14" ht="15.6">
      <c r="A141" s="316"/>
      <c r="B141" s="320">
        <f>'GSN Benchmarks'!B217</f>
        <v>487.79992799999997</v>
      </c>
      <c r="C141" s="358" t="s">
        <v>1307</v>
      </c>
      <c r="D141" s="197"/>
      <c r="E141" s="359">
        <f>ROUND(IF(H99=0,0,IF(H99&lt;=149,B141*H99,B141*150)),0)</f>
        <v>0</v>
      </c>
      <c r="F141" s="360"/>
      <c r="G141" s="361"/>
      <c r="H141" s="360"/>
      <c r="I141" s="362"/>
      <c r="J141" s="351"/>
      <c r="K141" s="197"/>
      <c r="L141" s="197"/>
      <c r="M141" s="197"/>
      <c r="N141" s="197"/>
    </row>
    <row r="142" spans="1:14" ht="15.6">
      <c r="A142" s="316"/>
      <c r="B142" s="320">
        <f>'GSN Benchmarks'!B218</f>
        <v>417.72391199999993</v>
      </c>
      <c r="C142" s="358" t="s">
        <v>1308</v>
      </c>
      <c r="D142" s="197"/>
      <c r="E142" s="359">
        <f>ROUND(IF(H99=0,0,IF(H99&gt;150,IF(H99&lt;=300,(H99-150)*B142,150*B142),0)),0)</f>
        <v>0</v>
      </c>
      <c r="F142" s="360"/>
      <c r="G142" s="361"/>
      <c r="H142" s="360"/>
      <c r="I142" s="362"/>
      <c r="J142" s="351"/>
      <c r="K142" s="197"/>
      <c r="L142" s="197"/>
      <c r="M142" s="197"/>
      <c r="N142" s="197"/>
    </row>
    <row r="143" spans="1:14" ht="15.6">
      <c r="A143" s="316"/>
      <c r="B143" s="320">
        <f>'GSN Benchmarks'!B219</f>
        <v>208.88697599999998</v>
      </c>
      <c r="C143" s="358" t="s">
        <v>1298</v>
      </c>
      <c r="D143" s="197"/>
      <c r="E143" s="359">
        <f>ROUND(IF(H99=0,0,IF(H99&gt;300,(H99-300)*B143,0)),0)</f>
        <v>0</v>
      </c>
      <c r="F143" s="360"/>
      <c r="G143" s="361"/>
      <c r="H143" s="335">
        <f>SUM(E141:E143)</f>
        <v>0</v>
      </c>
      <c r="I143" s="362"/>
      <c r="J143" s="351"/>
      <c r="K143" s="197"/>
      <c r="L143" s="197"/>
      <c r="M143" s="545"/>
      <c r="N143" s="197"/>
    </row>
    <row r="144" spans="1:14" ht="15.6">
      <c r="A144" s="375"/>
      <c r="B144" s="197"/>
      <c r="C144" s="197"/>
      <c r="D144" s="197"/>
      <c r="E144" s="363"/>
      <c r="F144" s="361"/>
      <c r="G144" s="363"/>
      <c r="H144" s="363"/>
      <c r="I144" s="362"/>
      <c r="J144" s="351"/>
      <c r="K144" s="197"/>
      <c r="L144" s="197"/>
      <c r="M144" s="197"/>
      <c r="N144" s="197"/>
    </row>
    <row r="145" spans="1:14" ht="15.6">
      <c r="A145" s="375" t="s">
        <v>1520</v>
      </c>
      <c r="B145" s="78" t="s">
        <v>2867</v>
      </c>
      <c r="C145" s="197"/>
      <c r="D145" s="197"/>
      <c r="E145" s="197"/>
      <c r="F145" s="309">
        <f>H92</f>
        <v>0</v>
      </c>
      <c r="G145" s="364">
        <f>'GSN Benchmarks'!B223</f>
        <v>0.11940000000000001</v>
      </c>
      <c r="H145" s="335">
        <f>ROUND('5 Remote and Rural'!J29*'16 Declining Enrolment'!G145,0)</f>
        <v>0</v>
      </c>
      <c r="I145" s="362"/>
      <c r="J145" s="351"/>
      <c r="K145" s="197"/>
      <c r="L145" s="197"/>
      <c r="M145" s="545" t="str">
        <f>A145</f>
        <v>16.13.2</v>
      </c>
      <c r="N145" s="197"/>
    </row>
    <row r="146" spans="1:14" ht="15.6">
      <c r="A146" s="375"/>
      <c r="B146" s="197"/>
      <c r="C146" s="197"/>
      <c r="D146" s="197"/>
      <c r="E146" s="197"/>
      <c r="F146" s="390"/>
      <c r="G146" s="307"/>
      <c r="H146" s="365"/>
      <c r="I146" s="362"/>
      <c r="J146" s="351"/>
      <c r="K146" s="197"/>
      <c r="L146" s="197"/>
      <c r="M146" s="197"/>
      <c r="N146" s="197"/>
    </row>
    <row r="147" spans="1:14" ht="15.6">
      <c r="A147" s="375" t="s">
        <v>1521</v>
      </c>
      <c r="B147" s="402" t="s">
        <v>1766</v>
      </c>
      <c r="C147" s="197"/>
      <c r="D147" s="197"/>
      <c r="E147" s="197"/>
      <c r="F147" s="399">
        <f>'13 Learning Opportunities'!H6</f>
        <v>0</v>
      </c>
      <c r="G147" s="364">
        <f>'GSN Benchmarks'!B224</f>
        <v>6.1999999999999998E-3</v>
      </c>
      <c r="H147" s="335">
        <f>F147*G147</f>
        <v>0</v>
      </c>
      <c r="I147" s="362"/>
      <c r="J147" s="351"/>
      <c r="K147" s="197"/>
      <c r="L147" s="197"/>
      <c r="M147" s="545" t="str">
        <f>A147</f>
        <v>16.13.3</v>
      </c>
      <c r="N147" s="197"/>
    </row>
    <row r="148" spans="1:14" ht="15.6">
      <c r="A148" s="375"/>
      <c r="B148" s="78" t="s">
        <v>805</v>
      </c>
      <c r="C148" s="197"/>
      <c r="D148" s="197"/>
      <c r="E148" s="197"/>
      <c r="F148" s="197"/>
      <c r="G148" s="197"/>
      <c r="H148" s="197"/>
      <c r="I148" s="362"/>
      <c r="J148" s="351"/>
      <c r="K148" s="197"/>
      <c r="L148" s="197"/>
      <c r="M148" s="197"/>
      <c r="N148" s="197"/>
    </row>
    <row r="149" spans="1:14" ht="15.6">
      <c r="A149" s="378"/>
      <c r="B149" s="366"/>
      <c r="C149" s="342"/>
      <c r="D149" s="342"/>
      <c r="E149" s="342"/>
      <c r="F149" s="342"/>
      <c r="G149" s="342"/>
      <c r="H149" s="342"/>
      <c r="I149" s="362"/>
      <c r="J149" s="351"/>
      <c r="K149" s="197"/>
      <c r="L149" s="197"/>
      <c r="M149" s="197"/>
      <c r="N149" s="197"/>
    </row>
    <row r="150" spans="1:14" ht="15.6">
      <c r="A150" s="375"/>
      <c r="B150" s="197"/>
      <c r="C150" s="197"/>
      <c r="D150" s="197"/>
      <c r="E150" s="197"/>
      <c r="F150" s="197"/>
      <c r="G150" s="197"/>
      <c r="H150" s="197"/>
      <c r="I150" s="362"/>
      <c r="J150" s="351"/>
      <c r="K150" s="197"/>
      <c r="L150" s="197"/>
      <c r="M150" s="197"/>
      <c r="N150" s="197"/>
    </row>
    <row r="151" spans="1:14" ht="15.6">
      <c r="A151" s="375" t="s">
        <v>1522</v>
      </c>
      <c r="B151" s="30" t="s">
        <v>78</v>
      </c>
      <c r="C151" s="197"/>
      <c r="D151" s="197"/>
      <c r="E151" s="197"/>
      <c r="F151" s="197"/>
      <c r="G151" s="347">
        <v>918</v>
      </c>
      <c r="H151" s="1317">
        <f>H147+H145+H143+H138</f>
        <v>0</v>
      </c>
      <c r="I151" s="362"/>
      <c r="J151" s="351"/>
      <c r="K151" s="197"/>
      <c r="L151" s="197"/>
      <c r="M151" s="545" t="str">
        <f>A151</f>
        <v>16.13.4</v>
      </c>
      <c r="N151" s="197"/>
    </row>
    <row r="152" spans="1:14" ht="15.6">
      <c r="A152" s="375"/>
      <c r="B152" s="197" t="s">
        <v>1523</v>
      </c>
      <c r="C152" s="197"/>
      <c r="D152" s="197"/>
      <c r="E152" s="197"/>
      <c r="F152" s="197"/>
      <c r="G152" s="307"/>
      <c r="H152" s="340"/>
      <c r="I152" s="362"/>
      <c r="J152" s="351"/>
      <c r="K152" s="197"/>
      <c r="L152" s="197"/>
      <c r="M152" s="197"/>
      <c r="N152" s="197"/>
    </row>
    <row r="153" spans="1:14" ht="15.6">
      <c r="A153" s="375"/>
      <c r="B153" s="197"/>
      <c r="C153" s="197"/>
      <c r="D153" s="197"/>
      <c r="E153" s="197"/>
      <c r="F153" s="197"/>
      <c r="G153" s="307"/>
      <c r="H153" s="340"/>
      <c r="I153" s="352"/>
      <c r="J153" s="351"/>
      <c r="K153" s="197"/>
      <c r="L153" s="197"/>
      <c r="M153" s="197"/>
      <c r="N153" s="197"/>
    </row>
    <row r="154" spans="1:14" ht="15.6">
      <c r="A154" s="378"/>
      <c r="B154" s="342"/>
      <c r="C154" s="342"/>
      <c r="D154" s="342"/>
      <c r="E154" s="342"/>
      <c r="F154" s="342"/>
      <c r="G154" s="330"/>
      <c r="H154" s="340"/>
      <c r="I154" s="367"/>
      <c r="J154" s="349"/>
      <c r="K154" s="197"/>
      <c r="L154" s="197"/>
      <c r="M154" s="197"/>
      <c r="N154" s="197"/>
    </row>
    <row r="155" spans="1:14" ht="15.6">
      <c r="A155" s="375"/>
      <c r="B155" s="197"/>
      <c r="C155" s="197"/>
      <c r="D155" s="197"/>
      <c r="E155" s="342"/>
      <c r="F155" s="197"/>
      <c r="G155" s="307"/>
      <c r="H155" s="340"/>
      <c r="I155" s="367"/>
      <c r="J155" s="351"/>
      <c r="K155" s="197"/>
      <c r="L155" s="197"/>
      <c r="M155" s="197"/>
      <c r="N155" s="197"/>
    </row>
    <row r="156" spans="1:14" ht="15.6">
      <c r="A156" s="375">
        <v>16.13</v>
      </c>
      <c r="B156" s="30" t="s">
        <v>2072</v>
      </c>
      <c r="C156" s="197"/>
      <c r="D156" s="197"/>
      <c r="E156" s="342"/>
      <c r="F156" s="197"/>
      <c r="G156" s="307"/>
      <c r="H156" s="340"/>
      <c r="I156" s="367"/>
      <c r="J156" s="351"/>
      <c r="K156" s="197"/>
      <c r="L156" s="197"/>
      <c r="M156" s="197"/>
      <c r="N156" s="197"/>
    </row>
    <row r="157" spans="1:14" ht="15.6">
      <c r="A157" s="375"/>
      <c r="B157" s="197"/>
      <c r="C157" s="197"/>
      <c r="D157" s="197"/>
      <c r="E157" s="342"/>
      <c r="F157" s="197"/>
      <c r="G157" s="307"/>
      <c r="H157" s="340"/>
      <c r="I157" s="367"/>
      <c r="J157" s="351"/>
      <c r="K157" s="197"/>
      <c r="L157" s="197"/>
      <c r="M157" s="197"/>
      <c r="N157" s="197"/>
    </row>
    <row r="158" spans="1:14" ht="15.6">
      <c r="A158" s="375">
        <v>16.14</v>
      </c>
      <c r="B158" s="78" t="s">
        <v>2073</v>
      </c>
      <c r="C158" s="197"/>
      <c r="D158" s="197"/>
      <c r="E158" s="342"/>
      <c r="F158" s="197"/>
      <c r="G158" s="307"/>
      <c r="H158" s="2055">
        <f>IF('1 Summary'!G3=0,0,500)</f>
        <v>0</v>
      </c>
      <c r="I158" s="367"/>
      <c r="J158" s="351"/>
      <c r="K158" s="197"/>
      <c r="L158" s="197"/>
      <c r="M158" s="197"/>
      <c r="N158" s="197"/>
    </row>
    <row r="159" spans="1:14" ht="15.6">
      <c r="A159" s="2040"/>
      <c r="B159" s="2041"/>
      <c r="C159" s="2041"/>
      <c r="D159" s="2041"/>
      <c r="E159" s="2041"/>
      <c r="F159" s="2041"/>
      <c r="G159" s="2042"/>
      <c r="H159" s="2043"/>
      <c r="I159" s="367"/>
      <c r="J159" s="351"/>
      <c r="K159" s="197"/>
      <c r="L159" s="197"/>
      <c r="M159" s="197"/>
      <c r="N159" s="197"/>
    </row>
    <row r="160" spans="1:14" ht="16.2" thickBot="1">
      <c r="A160" s="375">
        <v>16.149999999999999</v>
      </c>
      <c r="B160" s="28" t="s">
        <v>1230</v>
      </c>
      <c r="C160" s="197"/>
      <c r="D160" s="197"/>
      <c r="E160" s="197"/>
      <c r="F160" s="197"/>
      <c r="G160" s="197"/>
      <c r="H160" s="2050">
        <f>H111+H131+H151+H158</f>
        <v>0</v>
      </c>
      <c r="I160" s="367"/>
      <c r="J160" s="351"/>
      <c r="K160" s="197"/>
      <c r="L160" s="197"/>
      <c r="M160" s="544">
        <f>A160</f>
        <v>16.149999999999999</v>
      </c>
      <c r="N160" s="197"/>
    </row>
    <row r="161" spans="1:14" ht="15.6">
      <c r="A161" s="375"/>
      <c r="B161" s="197" t="s">
        <v>1524</v>
      </c>
      <c r="C161" s="197"/>
      <c r="D161" s="197"/>
      <c r="E161" s="197"/>
      <c r="F161" s="197"/>
      <c r="G161" s="307"/>
      <c r="H161" s="197"/>
      <c r="I161" s="367"/>
      <c r="J161" s="351"/>
      <c r="K161" s="197"/>
      <c r="L161" s="197"/>
      <c r="M161" s="197"/>
      <c r="N161" s="197"/>
    </row>
    <row r="162" spans="1:14" ht="15">
      <c r="A162" s="520"/>
      <c r="B162" s="520"/>
      <c r="C162" s="520"/>
      <c r="D162" s="520"/>
      <c r="E162" s="520"/>
      <c r="F162" s="520"/>
      <c r="G162" s="520"/>
      <c r="H162" s="520"/>
      <c r="I162" s="520"/>
      <c r="J162" s="197"/>
      <c r="K162" s="197"/>
      <c r="L162" s="197"/>
      <c r="M162" s="197"/>
      <c r="N162" s="197"/>
    </row>
    <row r="163" spans="1:14" ht="15">
      <c r="A163" s="520"/>
      <c r="B163" s="520"/>
      <c r="C163" s="520"/>
      <c r="D163" s="520"/>
      <c r="E163" s="520"/>
      <c r="F163" s="520"/>
      <c r="G163" s="520"/>
      <c r="H163" s="520"/>
      <c r="I163" s="520"/>
      <c r="J163" s="197"/>
      <c r="K163" s="197"/>
      <c r="L163" s="197"/>
      <c r="M163" s="197"/>
      <c r="N163" s="197"/>
    </row>
    <row r="164" spans="1:14" ht="15.6">
      <c r="A164" s="520"/>
      <c r="B164" s="539" t="s">
        <v>2951</v>
      </c>
      <c r="C164" s="696"/>
      <c r="D164" s="520"/>
      <c r="E164" s="520"/>
      <c r="F164" s="520"/>
      <c r="G164" s="520"/>
      <c r="H164" s="520"/>
      <c r="I164" s="520"/>
      <c r="J164" s="197"/>
      <c r="K164" s="197"/>
      <c r="L164" s="197"/>
      <c r="M164" s="197"/>
      <c r="N164" s="197"/>
    </row>
    <row r="165" spans="1:14" ht="15" hidden="1">
      <c r="A165" s="520"/>
      <c r="B165" s="520"/>
      <c r="C165" s="520"/>
      <c r="D165" s="520"/>
      <c r="E165" s="520"/>
      <c r="F165" s="520"/>
      <c r="G165" s="520"/>
      <c r="H165" s="520"/>
      <c r="I165" s="520"/>
      <c r="J165" s="197"/>
      <c r="K165" s="197"/>
      <c r="L165" s="197"/>
      <c r="M165" s="197"/>
      <c r="N165" s="197"/>
    </row>
    <row r="166" spans="1:14" hidden="1"/>
    <row r="167" spans="1:14" hidden="1"/>
    <row r="168" spans="1:14" hidden="1"/>
    <row r="169" spans="1:14" hidden="1"/>
    <row r="170" spans="1:14" hidden="1"/>
    <row r="171" spans="1:14" hidden="1"/>
    <row r="172" spans="1:14" hidden="1"/>
    <row r="173" spans="1:14" hidden="1"/>
    <row r="174" spans="1:14" hidden="1"/>
    <row r="175" spans="1:14" hidden="1"/>
  </sheetData>
  <sheetProtection password="C797" sheet="1" objects="1" scenarios="1"/>
  <protectedRanges>
    <protectedRange sqref="D43:G43" name="Range2"/>
  </protectedRanges>
  <mergeCells count="3">
    <mergeCell ref="A4:L4"/>
    <mergeCell ref="C74:C75"/>
    <mergeCell ref="C84:C85"/>
  </mergeCells>
  <phoneticPr fontId="15" type="noConversion"/>
  <printOptions horizontalCentered="1"/>
  <pageMargins left="0" right="0" top="1" bottom="1" header="0.5" footer="0.5"/>
  <pageSetup scale="68" fitToHeight="3" orientation="portrait" r:id="rId1"/>
  <headerFooter alignWithMargins="0">
    <oddFooter>&amp;L&amp;D,&amp;" ,Regular" &amp;T
&amp;CPage &amp;P of &amp;N&amp;R2015/16 School Authority Estimates
&amp;A</oddFooter>
  </headerFooter>
  <rowBreaks count="2" manualBreakCount="2">
    <brk id="36" max="11" man="1"/>
    <brk id="9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09"/>
  <sheetViews>
    <sheetView zoomScale="75" zoomScaleNormal="75" workbookViewId="0">
      <selection activeCell="H27" sqref="H27"/>
    </sheetView>
  </sheetViews>
  <sheetFormatPr defaultColWidth="0" defaultRowHeight="0" customHeight="1" zeroHeight="1"/>
  <cols>
    <col min="1" max="1" width="9.109375" style="78" customWidth="1"/>
    <col min="2" max="2" width="4.33203125" style="78" customWidth="1"/>
    <col min="3" max="3" width="36.88671875" style="78" customWidth="1"/>
    <col min="4" max="4" width="8.6640625" style="78" customWidth="1"/>
    <col min="5" max="5" width="15.5546875" style="78" customWidth="1"/>
    <col min="6" max="6" width="15.109375" style="78" customWidth="1"/>
    <col min="7" max="7" width="15" style="78" customWidth="1"/>
    <col min="8" max="8" width="14" style="78" customWidth="1"/>
    <col min="9" max="9" width="7.109375" style="78" bestFit="1" customWidth="1"/>
    <col min="10" max="10" width="17.109375" style="78" customWidth="1"/>
    <col min="11" max="11" width="1.5546875" style="78" customWidth="1"/>
    <col min="12" max="12" width="0.33203125" style="78" customWidth="1"/>
    <col min="13" max="13" width="6.109375" style="404" customWidth="1"/>
    <col min="14" max="16384" width="0" style="1078" hidden="1"/>
  </cols>
  <sheetData>
    <row r="1" spans="1:13" ht="6" customHeight="1" thickBot="1"/>
    <row r="2" spans="1:13" ht="18" thickBot="1">
      <c r="A2" s="27" t="s">
        <v>637</v>
      </c>
      <c r="B2" s="1576"/>
      <c r="C2" s="1576"/>
      <c r="D2" s="1576"/>
      <c r="E2" s="1576"/>
      <c r="F2" s="1028" t="s">
        <v>166</v>
      </c>
      <c r="H2" s="1023" t="str">
        <f>'1 Summary'!G2</f>
        <v/>
      </c>
      <c r="I2" s="1030"/>
      <c r="J2" s="1553"/>
    </row>
    <row r="3" spans="1:13" ht="18" customHeight="1" thickBot="1">
      <c r="A3" s="2390" t="s">
        <v>161</v>
      </c>
      <c r="B3" s="2391"/>
      <c r="C3" s="2391"/>
      <c r="D3" s="2391"/>
      <c r="E3" s="2391"/>
      <c r="F3" s="1028" t="s">
        <v>165</v>
      </c>
      <c r="H3" s="1245">
        <f>'1 Summary'!G3</f>
        <v>0</v>
      </c>
      <c r="J3" s="1028"/>
    </row>
    <row r="4" spans="1:13" ht="18" customHeight="1">
      <c r="A4" s="2391"/>
      <c r="B4" s="2391"/>
      <c r="C4" s="2391"/>
      <c r="D4" s="2391"/>
      <c r="E4" s="2391"/>
      <c r="F4" s="28"/>
      <c r="H4" s="1132"/>
      <c r="I4" s="1132"/>
      <c r="J4" s="1554"/>
    </row>
    <row r="5" spans="1:13" ht="15.6">
      <c r="D5" s="28"/>
      <c r="F5" s="28"/>
      <c r="H5" s="1132"/>
      <c r="I5" s="1132"/>
      <c r="J5" s="1554"/>
    </row>
    <row r="6" spans="1:13" ht="15.6">
      <c r="D6" s="28"/>
      <c r="F6" s="28"/>
      <c r="H6" s="1132"/>
      <c r="I6" s="1132"/>
      <c r="J6" s="1554"/>
    </row>
    <row r="7" spans="1:13" ht="15.6">
      <c r="A7" s="1267">
        <v>18.100000000000001</v>
      </c>
      <c r="B7" s="1246" t="s">
        <v>2663</v>
      </c>
      <c r="C7" s="1246"/>
      <c r="D7" s="28"/>
      <c r="E7" s="28"/>
      <c r="F7" s="28"/>
      <c r="G7" s="28"/>
      <c r="H7" s="28"/>
      <c r="I7" s="28"/>
      <c r="J7" s="28"/>
      <c r="K7" s="28"/>
      <c r="M7" s="1308">
        <f>+A7</f>
        <v>18.100000000000001</v>
      </c>
    </row>
    <row r="8" spans="1:13" ht="15.6">
      <c r="A8" s="1079"/>
      <c r="B8" s="28"/>
      <c r="C8" s="28"/>
      <c r="D8" s="28"/>
      <c r="E8" s="28"/>
      <c r="F8" s="28"/>
      <c r="G8" s="28"/>
      <c r="H8" s="28"/>
      <c r="I8" s="28"/>
      <c r="J8" s="28"/>
      <c r="K8" s="28"/>
      <c r="M8" s="1247"/>
    </row>
    <row r="9" spans="1:13" ht="15.6">
      <c r="A9" s="28" t="s">
        <v>1365</v>
      </c>
      <c r="B9" s="28" t="s">
        <v>1328</v>
      </c>
      <c r="C9" s="28"/>
      <c r="D9" s="199"/>
      <c r="E9" s="199"/>
      <c r="G9" s="1195" t="s">
        <v>1325</v>
      </c>
      <c r="H9" s="1249" t="s">
        <v>1326</v>
      </c>
      <c r="I9" s="1249"/>
      <c r="J9" s="1195" t="s">
        <v>1327</v>
      </c>
      <c r="K9" s="102"/>
      <c r="M9" s="1308" t="str">
        <f>+A9</f>
        <v>18.1.1</v>
      </c>
    </row>
    <row r="10" spans="1:13" ht="60.6">
      <c r="A10" s="1083"/>
      <c r="B10" s="1555" t="s">
        <v>1425</v>
      </c>
      <c r="C10" s="199"/>
      <c r="D10" s="946"/>
      <c r="E10" s="946"/>
      <c r="G10" s="1201" t="s">
        <v>1364</v>
      </c>
      <c r="H10" s="1251" t="s">
        <v>2135</v>
      </c>
      <c r="I10" s="1137"/>
      <c r="J10" s="1252" t="s">
        <v>1041</v>
      </c>
      <c r="K10" s="102"/>
      <c r="L10" s="28"/>
      <c r="M10" s="1248"/>
    </row>
    <row r="11" spans="1:13" ht="12.75" customHeight="1">
      <c r="A11" s="1083"/>
      <c r="B11" s="78" t="s">
        <v>1426</v>
      </c>
      <c r="C11" s="1370"/>
      <c r="D11" s="961"/>
      <c r="E11" s="961"/>
      <c r="G11" s="1263"/>
      <c r="H11" s="1556">
        <f>'GSN Benchmarks'!B78</f>
        <v>1347.65</v>
      </c>
      <c r="I11" s="1265"/>
      <c r="J11" s="1257">
        <f>ROUND(G11*H11,0)</f>
        <v>0</v>
      </c>
      <c r="K11" s="102"/>
      <c r="L11" s="28"/>
      <c r="M11" s="1123"/>
    </row>
    <row r="12" spans="1:13" ht="15">
      <c r="A12" s="1083"/>
      <c r="B12" s="78" t="s">
        <v>1427</v>
      </c>
      <c r="C12" s="1370"/>
      <c r="G12" s="1263"/>
      <c r="H12" s="1556">
        <f>'GSN Benchmarks'!B79</f>
        <v>2021.48</v>
      </c>
      <c r="I12" s="1265"/>
      <c r="J12" s="1257">
        <f>ROUND(G12*H12,0)</f>
        <v>0</v>
      </c>
      <c r="M12" s="1248"/>
    </row>
    <row r="13" spans="1:13" ht="15">
      <c r="A13" s="1083"/>
      <c r="C13" s="1370"/>
      <c r="G13" s="1557"/>
      <c r="H13" s="1556"/>
      <c r="I13" s="1028"/>
      <c r="J13" s="1266"/>
      <c r="M13" s="1248"/>
    </row>
    <row r="14" spans="1:13" ht="15">
      <c r="A14" s="1083"/>
      <c r="C14" s="1370"/>
      <c r="G14" s="1557"/>
      <c r="H14" s="1556"/>
      <c r="I14" s="1028"/>
      <c r="J14" s="1266"/>
      <c r="M14" s="1248"/>
    </row>
    <row r="15" spans="1:13" ht="15.6">
      <c r="A15" s="1083"/>
      <c r="B15" s="78" t="s">
        <v>1367</v>
      </c>
      <c r="C15" s="1370"/>
      <c r="H15" s="1028"/>
      <c r="I15" s="314">
        <v>658</v>
      </c>
      <c r="J15" s="1257">
        <f>+J11+J12</f>
        <v>0</v>
      </c>
      <c r="M15" s="1248"/>
    </row>
    <row r="16" spans="1:13" ht="15">
      <c r="A16" s="1083"/>
      <c r="C16" s="1370"/>
      <c r="H16" s="1028"/>
      <c r="I16" s="1028"/>
      <c r="J16" s="1028"/>
      <c r="M16" s="1248"/>
    </row>
    <row r="17" spans="1:13" ht="15.6">
      <c r="A17" s="1079" t="s">
        <v>1366</v>
      </c>
      <c r="B17" s="28" t="s">
        <v>2662</v>
      </c>
      <c r="C17" s="28"/>
      <c r="D17" s="199"/>
      <c r="G17" s="1195" t="s">
        <v>1325</v>
      </c>
      <c r="H17" s="1249" t="s">
        <v>1326</v>
      </c>
      <c r="I17" s="1249"/>
      <c r="J17" s="1195" t="s">
        <v>1327</v>
      </c>
      <c r="M17" s="1308" t="str">
        <f>+A17</f>
        <v>18.1.2</v>
      </c>
    </row>
    <row r="18" spans="1:13" ht="60">
      <c r="A18" s="1083"/>
      <c r="B18" s="1555" t="s">
        <v>549</v>
      </c>
      <c r="C18" s="199"/>
      <c r="D18" s="946"/>
      <c r="E18" s="946"/>
      <c r="G18" s="1201" t="s">
        <v>1713</v>
      </c>
      <c r="H18" s="1251" t="s">
        <v>2135</v>
      </c>
      <c r="I18" s="1137"/>
      <c r="J18" s="1252" t="s">
        <v>1041</v>
      </c>
      <c r="M18" s="1248"/>
    </row>
    <row r="19" spans="1:13" ht="15">
      <c r="A19" s="1083"/>
      <c r="B19" s="403" t="s">
        <v>1372</v>
      </c>
      <c r="C19" s="403"/>
      <c r="D19" s="961"/>
      <c r="E19" s="961"/>
      <c r="G19" s="1263"/>
      <c r="H19" s="1556">
        <f>'GSN Benchmarks'!B82</f>
        <v>1123.05</v>
      </c>
      <c r="I19" s="1265"/>
      <c r="J19" s="1257">
        <f>ROUND(G19*H19,0)</f>
        <v>0</v>
      </c>
      <c r="M19" s="1248"/>
    </row>
    <row r="20" spans="1:13" ht="15">
      <c r="A20" s="1083"/>
      <c r="B20" s="403" t="s">
        <v>1025</v>
      </c>
      <c r="C20" s="403"/>
      <c r="D20" s="961"/>
      <c r="E20" s="961"/>
      <c r="G20" s="1263"/>
      <c r="H20" s="1556">
        <f>'GSN Benchmarks'!B83</f>
        <v>1123.05</v>
      </c>
      <c r="I20" s="1265"/>
      <c r="J20" s="1257">
        <f>ROUND(G20*H20,0)</f>
        <v>0</v>
      </c>
      <c r="M20" s="1248"/>
    </row>
    <row r="21" spans="1:13" ht="15">
      <c r="A21" s="1083"/>
      <c r="B21" s="403"/>
      <c r="C21" s="403"/>
      <c r="D21" s="961"/>
      <c r="E21" s="961"/>
      <c r="H21" s="1265"/>
      <c r="I21" s="1265"/>
      <c r="J21" s="1265"/>
      <c r="M21" s="1248"/>
    </row>
    <row r="22" spans="1:13" ht="15.6">
      <c r="A22" s="1083"/>
      <c r="B22" s="78" t="s">
        <v>1368</v>
      </c>
      <c r="D22" s="28"/>
      <c r="G22" s="404"/>
      <c r="I22" s="314">
        <v>659</v>
      </c>
      <c r="J22" s="1257">
        <f>+J20+J19</f>
        <v>0</v>
      </c>
      <c r="M22" s="1308"/>
    </row>
    <row r="23" spans="1:13" ht="15.6">
      <c r="A23" s="1083"/>
      <c r="B23" s="28"/>
      <c r="C23" s="28"/>
      <c r="F23" s="404"/>
      <c r="I23" s="1258"/>
      <c r="J23" s="1558"/>
      <c r="K23" s="28"/>
      <c r="M23" s="1248"/>
    </row>
    <row r="24" spans="1:13" ht="15.6">
      <c r="A24" s="1079" t="s">
        <v>1369</v>
      </c>
      <c r="B24" s="28" t="s">
        <v>1371</v>
      </c>
      <c r="C24" s="28"/>
      <c r="D24" s="28"/>
      <c r="I24" s="314">
        <v>660</v>
      </c>
      <c r="J24" s="1257">
        <f>+J15+J22</f>
        <v>0</v>
      </c>
      <c r="K24" s="28"/>
      <c r="M24" s="1308" t="str">
        <f>+A24</f>
        <v>18.1.3</v>
      </c>
    </row>
    <row r="25" spans="1:13" ht="15.6">
      <c r="A25" s="1079"/>
      <c r="B25" s="78" t="s">
        <v>1370</v>
      </c>
      <c r="C25" s="28"/>
      <c r="G25" s="404"/>
      <c r="H25" s="1028"/>
      <c r="I25" s="1028"/>
      <c r="J25" s="1135"/>
      <c r="M25" s="1247"/>
    </row>
    <row r="26" spans="1:13" ht="15.6">
      <c r="A26" s="1083"/>
      <c r="B26" s="28"/>
      <c r="C26" s="697"/>
      <c r="D26" s="697"/>
      <c r="G26" s="404"/>
      <c r="H26" s="1028"/>
      <c r="I26" s="1028"/>
      <c r="J26" s="1028"/>
      <c r="K26" s="102"/>
      <c r="M26" s="1248"/>
    </row>
    <row r="27" spans="1:13" ht="45.6">
      <c r="A27" s="1083"/>
      <c r="B27" s="697"/>
      <c r="C27" s="697"/>
      <c r="D27" s="697"/>
      <c r="G27" s="1201" t="s">
        <v>1713</v>
      </c>
      <c r="H27" s="1028"/>
      <c r="I27" s="1028"/>
      <c r="J27" s="1028"/>
      <c r="K27" s="102"/>
      <c r="M27" s="1248"/>
    </row>
    <row r="28" spans="1:13" ht="12.75" customHeight="1">
      <c r="A28" s="1267">
        <v>18.2</v>
      </c>
      <c r="B28" s="1246" t="s">
        <v>399</v>
      </c>
      <c r="C28" s="1246"/>
      <c r="D28" s="697"/>
      <c r="G28" s="1263"/>
      <c r="H28" s="1556">
        <f>'GSN Benchmarks'!B86</f>
        <v>1123.05</v>
      </c>
      <c r="I28" s="1028"/>
      <c r="J28" s="1257">
        <f>ROUND(G28*H28,0)</f>
        <v>0</v>
      </c>
      <c r="K28" s="102"/>
      <c r="M28" s="1308">
        <f>+A28</f>
        <v>18.2</v>
      </c>
    </row>
    <row r="29" spans="1:13" ht="12.75" customHeight="1">
      <c r="A29" s="1083"/>
      <c r="B29" s="697"/>
      <c r="C29" s="697"/>
      <c r="D29" s="697"/>
      <c r="G29" s="404"/>
      <c r="H29" s="1028"/>
      <c r="I29" s="1028"/>
      <c r="J29" s="1028"/>
      <c r="K29" s="102"/>
      <c r="M29" s="1248"/>
    </row>
    <row r="30" spans="1:13" ht="12.75" customHeight="1">
      <c r="A30" s="1548"/>
      <c r="B30" s="1559"/>
      <c r="C30" s="1559"/>
      <c r="D30" s="199"/>
      <c r="E30" s="199"/>
      <c r="F30" s="199"/>
      <c r="G30" s="1202"/>
      <c r="H30" s="1208"/>
      <c r="I30" s="1208"/>
      <c r="J30" s="1208"/>
      <c r="K30" s="1208"/>
      <c r="L30" s="1202"/>
      <c r="M30" s="1560"/>
    </row>
    <row r="31" spans="1:13" ht="12.75" customHeight="1">
      <c r="A31" s="1267">
        <v>18.3</v>
      </c>
      <c r="B31" s="1246" t="s">
        <v>400</v>
      </c>
      <c r="C31" s="1246"/>
      <c r="D31" s="199"/>
      <c r="E31" s="199"/>
      <c r="F31" s="199"/>
      <c r="G31" s="1561"/>
      <c r="H31" s="1204"/>
      <c r="I31" s="1204"/>
      <c r="J31" s="1203"/>
      <c r="K31" s="1208"/>
      <c r="L31" s="1202"/>
      <c r="M31" s="1234"/>
    </row>
    <row r="32" spans="1:13" ht="12.75" customHeight="1">
      <c r="A32" s="1562"/>
      <c r="B32" s="199"/>
      <c r="C32" s="199"/>
      <c r="D32" s="1563"/>
      <c r="E32" s="1563"/>
      <c r="F32" s="1563"/>
      <c r="G32" s="1561"/>
      <c r="H32" s="1564"/>
      <c r="I32" s="1564"/>
      <c r="J32" s="1565"/>
      <c r="K32" s="1208"/>
      <c r="L32" s="1202"/>
      <c r="M32" s="1039"/>
    </row>
    <row r="33" spans="1:13" ht="15.6">
      <c r="A33" s="1566" t="s">
        <v>401</v>
      </c>
      <c r="B33" s="199" t="s">
        <v>402</v>
      </c>
      <c r="C33" s="199"/>
      <c r="D33" s="199"/>
      <c r="E33" s="199"/>
      <c r="F33" s="199"/>
      <c r="G33" s="1202"/>
      <c r="H33" s="1204"/>
      <c r="I33" s="1204"/>
      <c r="J33" s="1106">
        <f>+'Sch 13 Enrolment'!V70</f>
        <v>0</v>
      </c>
      <c r="K33" s="1208"/>
      <c r="L33" s="1202"/>
      <c r="M33" s="1308" t="str">
        <f>+A33</f>
        <v>18.3.1</v>
      </c>
    </row>
    <row r="34" spans="1:13" ht="15.6">
      <c r="A34" s="1567"/>
      <c r="B34" s="199"/>
      <c r="C34" s="199"/>
      <c r="D34" s="199"/>
      <c r="E34" s="199"/>
      <c r="F34" s="340"/>
      <c r="G34" s="1513"/>
      <c r="H34" s="1277"/>
      <c r="I34" s="1278"/>
      <c r="J34" s="1208"/>
      <c r="K34" s="222"/>
      <c r="L34" s="1202"/>
      <c r="M34" s="1568"/>
    </row>
    <row r="35" spans="1:13" ht="15.6">
      <c r="A35" s="1566" t="s">
        <v>403</v>
      </c>
      <c r="B35" s="199" t="s">
        <v>567</v>
      </c>
      <c r="C35" s="199"/>
      <c r="D35" s="199"/>
      <c r="E35" s="199"/>
      <c r="F35" s="199"/>
      <c r="G35" s="1052"/>
      <c r="H35" s="1277"/>
      <c r="I35" s="1278"/>
      <c r="J35" s="1569"/>
      <c r="K35" s="222"/>
      <c r="L35" s="1202"/>
      <c r="M35" s="1308" t="str">
        <f>+A35</f>
        <v>18.3.2</v>
      </c>
    </row>
    <row r="36" spans="1:13" ht="15.6">
      <c r="A36" s="1567"/>
      <c r="B36" s="199"/>
      <c r="C36" s="199"/>
      <c r="D36" s="199"/>
      <c r="E36" s="199"/>
      <c r="F36" s="199"/>
      <c r="G36" s="1202"/>
      <c r="H36" s="1278"/>
      <c r="I36" s="1278"/>
      <c r="J36" s="1208"/>
      <c r="K36" s="222"/>
      <c r="L36" s="1202"/>
      <c r="M36" s="1568"/>
    </row>
    <row r="37" spans="1:13" ht="15.6">
      <c r="A37" s="1566" t="s">
        <v>405</v>
      </c>
      <c r="B37" s="199" t="s">
        <v>539</v>
      </c>
      <c r="C37" s="199"/>
      <c r="D37" s="199"/>
      <c r="E37" s="199"/>
      <c r="F37" s="199"/>
      <c r="G37" s="1202"/>
      <c r="H37" s="1278"/>
      <c r="I37" s="1278"/>
      <c r="J37" s="1570">
        <f>ROUND(IF(J33=0,0,J35/J33),4)</f>
        <v>0</v>
      </c>
      <c r="K37" s="222"/>
      <c r="L37" s="1202"/>
      <c r="M37" s="1308" t="str">
        <f>+A37</f>
        <v>18.3.3</v>
      </c>
    </row>
    <row r="38" spans="1:13" ht="15.6">
      <c r="A38" s="1567"/>
      <c r="B38" s="199" t="s">
        <v>1700</v>
      </c>
      <c r="C38" s="199"/>
      <c r="D38" s="199"/>
      <c r="E38" s="199"/>
      <c r="F38" s="199"/>
      <c r="G38" s="1202"/>
      <c r="H38" s="1278"/>
      <c r="I38" s="1278"/>
      <c r="J38" s="1208"/>
      <c r="K38" s="222"/>
      <c r="L38" s="1202"/>
      <c r="M38" s="1568"/>
    </row>
    <row r="39" spans="1:13" ht="15.6">
      <c r="A39" s="1567"/>
      <c r="B39" s="199"/>
      <c r="C39" s="199"/>
      <c r="D39" s="199"/>
      <c r="E39" s="199"/>
      <c r="F39" s="199"/>
      <c r="G39" s="1202"/>
      <c r="H39" s="1278"/>
      <c r="I39" s="1278"/>
      <c r="J39" s="1208"/>
      <c r="K39" s="222"/>
      <c r="L39" s="1202"/>
      <c r="M39" s="1568"/>
    </row>
    <row r="40" spans="1:13" ht="15.6">
      <c r="A40" s="1566" t="s">
        <v>1759</v>
      </c>
      <c r="B40" s="199" t="s">
        <v>404</v>
      </c>
      <c r="C40" s="222"/>
      <c r="D40" s="1280"/>
      <c r="E40" s="199"/>
      <c r="F40" s="199"/>
      <c r="G40" s="1280"/>
      <c r="H40" s="1208"/>
      <c r="I40" s="340"/>
      <c r="J40" s="1571">
        <f>IF(J37=0,0,IF(J37&lt;0.075,1,IF(J37&lt;0.15,2,3)))</f>
        <v>0</v>
      </c>
      <c r="K40" s="1572"/>
      <c r="L40" s="1202"/>
      <c r="M40" s="1308" t="str">
        <f>+A40</f>
        <v>18.3.4</v>
      </c>
    </row>
    <row r="41" spans="1:13" ht="15">
      <c r="A41" s="199"/>
      <c r="B41" s="199"/>
      <c r="C41" s="199"/>
      <c r="D41" s="199"/>
      <c r="E41" s="199"/>
      <c r="F41" s="199"/>
      <c r="G41" s="1202"/>
      <c r="H41" s="1208"/>
      <c r="I41" s="1208"/>
      <c r="J41" s="1208"/>
      <c r="K41" s="1208"/>
      <c r="L41" s="1202"/>
      <c r="M41" s="1036"/>
    </row>
    <row r="42" spans="1:13" ht="15.6">
      <c r="A42" s="222" t="s">
        <v>538</v>
      </c>
      <c r="B42" s="78" t="s">
        <v>537</v>
      </c>
      <c r="C42" s="199"/>
      <c r="D42" s="199"/>
      <c r="E42" s="199"/>
      <c r="F42" s="199"/>
      <c r="G42" s="1202"/>
      <c r="H42" s="1556">
        <f>'GSN Benchmarks'!B89</f>
        <v>179.51</v>
      </c>
      <c r="I42" s="1208"/>
      <c r="J42" s="1257">
        <f>ROUND(J35*J40*H42,0)</f>
        <v>0</v>
      </c>
      <c r="K42" s="1208"/>
      <c r="L42" s="1202"/>
      <c r="M42" s="1308" t="str">
        <f>+A42</f>
        <v>18.3.5</v>
      </c>
    </row>
    <row r="43" spans="1:13" ht="15.6">
      <c r="A43" s="1548"/>
      <c r="B43" s="78" t="s">
        <v>1915</v>
      </c>
      <c r="C43" s="1559"/>
      <c r="D43" s="199"/>
      <c r="E43" s="199"/>
      <c r="F43" s="199"/>
      <c r="G43" s="1202"/>
      <c r="H43" s="1208"/>
      <c r="I43" s="1208"/>
      <c r="J43" s="1208"/>
      <c r="K43" s="1208"/>
      <c r="L43" s="1202"/>
      <c r="M43" s="1560"/>
    </row>
    <row r="44" spans="1:13" ht="15.6">
      <c r="A44" s="1573"/>
      <c r="B44" s="1559"/>
      <c r="C44" s="1559"/>
      <c r="D44" s="199"/>
      <c r="E44" s="199"/>
      <c r="F44" s="199"/>
      <c r="G44" s="1202"/>
      <c r="H44" s="1203"/>
      <c r="I44" s="1208"/>
      <c r="J44" s="1208"/>
      <c r="K44" s="1208"/>
      <c r="L44" s="1202"/>
      <c r="M44" s="1560"/>
    </row>
    <row r="45" spans="1:13" ht="15.6">
      <c r="A45" s="222" t="s">
        <v>397</v>
      </c>
      <c r="B45" s="1246" t="s">
        <v>548</v>
      </c>
      <c r="C45" s="1559"/>
      <c r="D45" s="199"/>
      <c r="E45" s="199"/>
      <c r="F45" s="199"/>
      <c r="G45" s="1202"/>
      <c r="H45" s="1203"/>
      <c r="I45" s="1208"/>
      <c r="J45" s="2051">
        <f>ROUND(J24+J28+J42,0)</f>
        <v>0</v>
      </c>
      <c r="K45" s="1208"/>
      <c r="L45" s="1202"/>
      <c r="M45" s="1308" t="str">
        <f>+A45</f>
        <v>18.3.6</v>
      </c>
    </row>
    <row r="46" spans="1:13" ht="15.6">
      <c r="A46" s="222"/>
      <c r="B46" s="1559" t="s">
        <v>1701</v>
      </c>
      <c r="C46" s="1559"/>
      <c r="D46" s="199"/>
      <c r="E46" s="199"/>
      <c r="F46" s="199"/>
      <c r="G46" s="1202"/>
      <c r="H46" s="1217"/>
      <c r="I46" s="340"/>
      <c r="J46" s="1208"/>
      <c r="K46" s="1208"/>
      <c r="L46" s="1202"/>
      <c r="M46" s="1122"/>
    </row>
    <row r="47" spans="1:13" ht="12.75" customHeight="1">
      <c r="A47" s="199"/>
      <c r="B47" s="1559"/>
      <c r="C47" s="1559"/>
      <c r="D47" s="199"/>
      <c r="E47" s="199"/>
      <c r="F47" s="199"/>
      <c r="G47" s="1202"/>
      <c r="H47" s="1208"/>
      <c r="I47" s="1208"/>
      <c r="J47" s="1208"/>
      <c r="K47" s="1208"/>
      <c r="L47" s="1202"/>
      <c r="M47" s="1036"/>
    </row>
    <row r="48" spans="1:13" ht="12.75" customHeight="1">
      <c r="A48" s="222"/>
      <c r="B48" s="1559"/>
      <c r="C48" s="1559"/>
      <c r="D48" s="199"/>
      <c r="E48" s="199"/>
      <c r="F48" s="199"/>
      <c r="G48" s="1202"/>
      <c r="H48" s="1312"/>
      <c r="I48" s="1208"/>
      <c r="J48" s="1208"/>
      <c r="K48" s="1208"/>
      <c r="L48" s="1202"/>
      <c r="M48" s="1122"/>
    </row>
    <row r="49" spans="1:13" ht="15.6">
      <c r="A49" s="1574"/>
      <c r="B49" s="222"/>
      <c r="C49" s="199"/>
      <c r="D49" s="222"/>
      <c r="E49" s="199"/>
      <c r="F49" s="199"/>
      <c r="G49" s="1202"/>
      <c r="H49" s="1208"/>
      <c r="I49" s="1208"/>
      <c r="J49" s="1208"/>
      <c r="K49" s="1208"/>
      <c r="L49" s="199"/>
      <c r="M49" s="1575"/>
    </row>
    <row r="50" spans="1:13" ht="15.6">
      <c r="A50" s="1574"/>
      <c r="B50" s="222"/>
      <c r="C50" s="199"/>
      <c r="D50" s="222"/>
      <c r="E50" s="199"/>
      <c r="F50" s="199"/>
      <c r="G50" s="1202"/>
      <c r="H50" s="1208"/>
      <c r="I50" s="1208"/>
      <c r="J50" s="1208"/>
      <c r="K50" s="1208"/>
      <c r="L50" s="199"/>
      <c r="M50" s="1575"/>
    </row>
    <row r="51" spans="1:13" ht="15.6">
      <c r="A51" s="1574"/>
      <c r="B51" s="222"/>
      <c r="C51" s="199"/>
      <c r="D51" s="222"/>
      <c r="E51" s="199"/>
      <c r="F51" s="199"/>
      <c r="G51" s="1202"/>
      <c r="H51" s="1208"/>
      <c r="I51" s="1208"/>
      <c r="J51" s="1208"/>
      <c r="K51" s="1208"/>
      <c r="L51" s="199"/>
      <c r="M51" s="1575"/>
    </row>
    <row r="52" spans="1:13" ht="15" hidden="1">
      <c r="A52" s="1078"/>
      <c r="B52" s="1078"/>
      <c r="C52" s="1078"/>
      <c r="D52" s="1078"/>
      <c r="E52" s="1078"/>
      <c r="F52" s="1078"/>
      <c r="G52" s="1078"/>
      <c r="H52" s="1078"/>
      <c r="I52" s="1078"/>
      <c r="J52" s="1078"/>
      <c r="K52" s="1078"/>
      <c r="L52" s="1078"/>
      <c r="M52" s="1078"/>
    </row>
    <row r="53" spans="1:13" ht="15" hidden="1">
      <c r="A53" s="1078"/>
      <c r="B53" s="1078"/>
      <c r="C53" s="1078"/>
      <c r="D53" s="1078"/>
      <c r="E53" s="1078"/>
      <c r="F53" s="1078"/>
      <c r="G53" s="1078"/>
      <c r="H53" s="1078"/>
      <c r="I53" s="1078"/>
      <c r="J53" s="1078"/>
      <c r="K53" s="1078"/>
      <c r="L53" s="1078"/>
      <c r="M53" s="1078"/>
    </row>
    <row r="54" spans="1:13" ht="15" hidden="1">
      <c r="A54" s="1078"/>
      <c r="B54" s="1078"/>
      <c r="C54" s="1078"/>
      <c r="D54" s="1078"/>
      <c r="E54" s="1078"/>
      <c r="F54" s="1078"/>
      <c r="G54" s="1078"/>
      <c r="H54" s="1078"/>
      <c r="I54" s="1078"/>
      <c r="J54" s="1078"/>
      <c r="K54" s="1078"/>
      <c r="L54" s="1078"/>
      <c r="M54" s="1078"/>
    </row>
    <row r="55" spans="1:13" ht="15" hidden="1">
      <c r="A55" s="1078"/>
      <c r="B55" s="1078"/>
      <c r="C55" s="1078"/>
      <c r="D55" s="1078"/>
      <c r="E55" s="1078"/>
      <c r="F55" s="1078"/>
      <c r="G55" s="1078"/>
      <c r="H55" s="1078"/>
      <c r="I55" s="1078"/>
      <c r="J55" s="1078"/>
      <c r="K55" s="1078"/>
      <c r="L55" s="1078"/>
      <c r="M55" s="1078"/>
    </row>
    <row r="56" spans="1:13" ht="15" hidden="1">
      <c r="A56" s="1078"/>
      <c r="B56" s="1078"/>
      <c r="C56" s="1078"/>
      <c r="D56" s="1078"/>
      <c r="E56" s="1078"/>
      <c r="F56" s="1078"/>
      <c r="G56" s="1078"/>
      <c r="H56" s="1078"/>
      <c r="I56" s="1078"/>
      <c r="J56" s="1078"/>
      <c r="K56" s="1078"/>
      <c r="L56" s="1078"/>
      <c r="M56" s="1078"/>
    </row>
    <row r="57" spans="1:13" ht="15" hidden="1">
      <c r="A57" s="1078"/>
      <c r="B57" s="1078"/>
      <c r="C57" s="1078"/>
      <c r="D57" s="1078"/>
      <c r="E57" s="1078"/>
      <c r="F57" s="1078"/>
      <c r="G57" s="1078"/>
      <c r="H57" s="1078"/>
      <c r="I57" s="1078"/>
      <c r="J57" s="1078"/>
      <c r="K57" s="1078"/>
      <c r="L57" s="1078"/>
      <c r="M57" s="1078"/>
    </row>
    <row r="58" spans="1:13" ht="15" hidden="1">
      <c r="A58" s="1078"/>
      <c r="B58" s="1078"/>
      <c r="C58" s="1078"/>
      <c r="D58" s="1078"/>
      <c r="E58" s="1078"/>
      <c r="F58" s="1078"/>
      <c r="G58" s="1078"/>
      <c r="H58" s="1078"/>
      <c r="I58" s="1078"/>
      <c r="J58" s="1078"/>
      <c r="K58" s="1078"/>
      <c r="L58" s="1078"/>
      <c r="M58" s="1078"/>
    </row>
    <row r="59" spans="1:13" ht="15" hidden="1">
      <c r="A59" s="1078"/>
      <c r="B59" s="1078"/>
      <c r="C59" s="1078"/>
      <c r="D59" s="1078"/>
      <c r="E59" s="1078"/>
      <c r="F59" s="1078"/>
      <c r="G59" s="1078"/>
      <c r="H59" s="1078"/>
      <c r="I59" s="1078"/>
      <c r="J59" s="1078"/>
      <c r="K59" s="1078"/>
      <c r="L59" s="1078"/>
      <c r="M59" s="1078"/>
    </row>
    <row r="60" spans="1:13" ht="15" hidden="1">
      <c r="A60" s="1078"/>
      <c r="B60" s="1078"/>
      <c r="C60" s="1078"/>
      <c r="D60" s="1078"/>
      <c r="E60" s="1078"/>
      <c r="F60" s="1078"/>
      <c r="G60" s="1078"/>
      <c r="H60" s="1078"/>
      <c r="I60" s="1078"/>
      <c r="J60" s="1078"/>
      <c r="K60" s="1078"/>
      <c r="L60" s="1078"/>
      <c r="M60" s="1078"/>
    </row>
    <row r="61" spans="1:13" ht="15" hidden="1">
      <c r="A61" s="1078"/>
      <c r="B61" s="1078"/>
      <c r="C61" s="1078"/>
      <c r="D61" s="1078"/>
      <c r="E61" s="1078"/>
      <c r="F61" s="1078"/>
      <c r="G61" s="1078"/>
      <c r="H61" s="1078"/>
      <c r="I61" s="1078"/>
      <c r="J61" s="1078"/>
      <c r="K61" s="1078"/>
      <c r="L61" s="1078"/>
      <c r="M61" s="1078"/>
    </row>
    <row r="62" spans="1:13" ht="15" hidden="1">
      <c r="A62" s="1078"/>
      <c r="B62" s="1078"/>
      <c r="C62" s="1078"/>
      <c r="D62" s="1078"/>
      <c r="E62" s="1078"/>
      <c r="F62" s="1078"/>
      <c r="G62" s="1078"/>
      <c r="H62" s="1078"/>
      <c r="I62" s="1078"/>
      <c r="J62" s="1078"/>
      <c r="K62" s="1078"/>
      <c r="L62" s="1078"/>
      <c r="M62" s="1078"/>
    </row>
    <row r="63" spans="1:13" ht="15" hidden="1">
      <c r="A63" s="1078"/>
      <c r="B63" s="1078"/>
      <c r="C63" s="1078"/>
      <c r="D63" s="1078"/>
      <c r="E63" s="1078"/>
      <c r="F63" s="1078"/>
      <c r="G63" s="1078"/>
      <c r="H63" s="1078"/>
      <c r="I63" s="1078"/>
      <c r="J63" s="1078"/>
      <c r="K63" s="1078"/>
      <c r="L63" s="1078"/>
      <c r="M63" s="1078"/>
    </row>
    <row r="64" spans="1:13" ht="15" hidden="1">
      <c r="A64" s="1078"/>
      <c r="B64" s="1078"/>
      <c r="C64" s="1078"/>
      <c r="D64" s="1078"/>
      <c r="E64" s="1078"/>
      <c r="F64" s="1078"/>
      <c r="G64" s="1078"/>
      <c r="H64" s="1078"/>
      <c r="I64" s="1078"/>
      <c r="J64" s="1078"/>
      <c r="K64" s="1078"/>
      <c r="L64" s="1078"/>
      <c r="M64" s="1078"/>
    </row>
    <row r="65" spans="1:13" ht="15" hidden="1">
      <c r="A65" s="1078"/>
      <c r="B65" s="1078"/>
      <c r="C65" s="1078"/>
      <c r="D65" s="1078"/>
      <c r="E65" s="1078"/>
      <c r="F65" s="1078"/>
      <c r="G65" s="1078"/>
      <c r="H65" s="1078"/>
      <c r="I65" s="1078"/>
      <c r="J65" s="1078"/>
      <c r="K65" s="1078"/>
      <c r="L65" s="1078"/>
      <c r="M65" s="1078"/>
    </row>
    <row r="66" spans="1:13" ht="15" hidden="1">
      <c r="A66" s="1078"/>
      <c r="B66" s="1078"/>
      <c r="C66" s="1078"/>
      <c r="D66" s="1078"/>
      <c r="E66" s="1078"/>
      <c r="F66" s="1078"/>
      <c r="G66" s="1078"/>
      <c r="H66" s="1078"/>
      <c r="I66" s="1078"/>
      <c r="J66" s="1078"/>
      <c r="K66" s="1078"/>
      <c r="L66" s="1078"/>
      <c r="M66" s="1078"/>
    </row>
    <row r="67" spans="1:13" ht="15" hidden="1">
      <c r="A67" s="1078"/>
      <c r="B67" s="1078"/>
      <c r="C67" s="1078"/>
      <c r="D67" s="1078"/>
      <c r="E67" s="1078"/>
      <c r="F67" s="1078"/>
      <c r="G67" s="1078"/>
      <c r="H67" s="1078"/>
      <c r="I67" s="1078"/>
      <c r="J67" s="1078"/>
      <c r="K67" s="1078"/>
      <c r="L67" s="1078"/>
      <c r="M67" s="1078"/>
    </row>
    <row r="68" spans="1:13" ht="15" hidden="1">
      <c r="A68" s="1078"/>
      <c r="B68" s="1078"/>
      <c r="C68" s="1078"/>
      <c r="D68" s="1078"/>
      <c r="E68" s="1078"/>
      <c r="F68" s="1078"/>
      <c r="G68" s="1078"/>
      <c r="H68" s="1078"/>
      <c r="I68" s="1078"/>
      <c r="J68" s="1078"/>
      <c r="K68" s="1078"/>
      <c r="L68" s="1078"/>
      <c r="M68" s="1078"/>
    </row>
    <row r="69" spans="1:13" ht="15" hidden="1">
      <c r="A69" s="1078"/>
      <c r="B69" s="1078"/>
      <c r="C69" s="1078"/>
      <c r="D69" s="1078"/>
      <c r="E69" s="1078"/>
      <c r="F69" s="1078"/>
      <c r="G69" s="1078"/>
      <c r="H69" s="1078"/>
      <c r="I69" s="1078"/>
      <c r="J69" s="1078"/>
      <c r="K69" s="1078"/>
      <c r="L69" s="1078"/>
      <c r="M69" s="1078"/>
    </row>
    <row r="70" spans="1:13" ht="15" hidden="1">
      <c r="A70" s="1078"/>
      <c r="B70" s="1078"/>
      <c r="C70" s="1078"/>
      <c r="D70" s="1078"/>
      <c r="E70" s="1078"/>
      <c r="F70" s="1078"/>
      <c r="G70" s="1078"/>
      <c r="H70" s="1078"/>
      <c r="I70" s="1078"/>
      <c r="J70" s="1078"/>
      <c r="K70" s="1078"/>
      <c r="L70" s="1078"/>
      <c r="M70" s="1078"/>
    </row>
    <row r="71" spans="1:13" ht="15" hidden="1">
      <c r="A71" s="1078"/>
      <c r="B71" s="1078"/>
      <c r="C71" s="1078"/>
      <c r="D71" s="1078"/>
      <c r="E71" s="1078"/>
      <c r="F71" s="1078"/>
      <c r="G71" s="1078"/>
      <c r="H71" s="1078"/>
      <c r="I71" s="1078"/>
      <c r="J71" s="1078"/>
      <c r="K71" s="1078"/>
      <c r="L71" s="1078"/>
      <c r="M71" s="1078"/>
    </row>
    <row r="72" spans="1:13" ht="12.75" hidden="1" customHeight="1">
      <c r="A72" s="1078"/>
      <c r="B72" s="1078"/>
      <c r="C72" s="1078"/>
      <c r="D72" s="1078"/>
      <c r="E72" s="1078"/>
      <c r="F72" s="1078"/>
      <c r="G72" s="1078"/>
      <c r="H72" s="1078"/>
      <c r="I72" s="1078"/>
      <c r="J72" s="1078"/>
      <c r="K72" s="1078"/>
      <c r="L72" s="1078"/>
      <c r="M72" s="1078"/>
    </row>
    <row r="73" spans="1:13" ht="12.75" hidden="1" customHeight="1">
      <c r="A73" s="1078"/>
      <c r="B73" s="1078"/>
      <c r="C73" s="1078"/>
      <c r="D73" s="1078"/>
      <c r="E73" s="1078"/>
      <c r="F73" s="1078"/>
      <c r="G73" s="1078"/>
      <c r="H73" s="1078"/>
      <c r="I73" s="1078"/>
      <c r="J73" s="1078"/>
      <c r="K73" s="1078"/>
      <c r="L73" s="1078"/>
      <c r="M73" s="1078"/>
    </row>
    <row r="74" spans="1:13" ht="12.75" hidden="1" customHeight="1">
      <c r="A74" s="1078"/>
      <c r="B74" s="1078"/>
      <c r="C74" s="1078"/>
      <c r="D74" s="1078"/>
      <c r="E74" s="1078"/>
      <c r="F74" s="1078"/>
      <c r="G74" s="1078"/>
      <c r="H74" s="1078"/>
      <c r="I74" s="1078"/>
      <c r="J74" s="1078"/>
      <c r="K74" s="1078"/>
      <c r="L74" s="1078"/>
      <c r="M74" s="1078"/>
    </row>
    <row r="75" spans="1:13" ht="12.75" hidden="1" customHeight="1">
      <c r="A75" s="1078"/>
      <c r="B75" s="1078"/>
      <c r="C75" s="1078"/>
      <c r="D75" s="1078"/>
      <c r="E75" s="1078"/>
      <c r="F75" s="1078"/>
      <c r="G75" s="1078"/>
      <c r="H75" s="1078"/>
      <c r="I75" s="1078"/>
      <c r="J75" s="1078"/>
      <c r="K75" s="1078"/>
      <c r="L75" s="1078"/>
      <c r="M75" s="1078"/>
    </row>
    <row r="76" spans="1:13" ht="12.75" hidden="1" customHeight="1">
      <c r="A76" s="1078"/>
      <c r="B76" s="1078"/>
      <c r="C76" s="1078"/>
      <c r="D76" s="1078"/>
      <c r="E76" s="1078"/>
      <c r="F76" s="1078"/>
      <c r="G76" s="1078"/>
      <c r="H76" s="1078"/>
      <c r="I76" s="1078"/>
      <c r="J76" s="1078"/>
      <c r="K76" s="1078"/>
      <c r="L76" s="1078"/>
      <c r="M76" s="1078"/>
    </row>
    <row r="77" spans="1:13" ht="12.75" hidden="1" customHeight="1">
      <c r="A77" s="1078"/>
      <c r="B77" s="1078"/>
      <c r="C77" s="1078"/>
      <c r="D77" s="1078"/>
      <c r="E77" s="1078"/>
      <c r="F77" s="1078"/>
      <c r="G77" s="1078"/>
      <c r="H77" s="1078"/>
      <c r="I77" s="1078"/>
      <c r="J77" s="1078"/>
      <c r="K77" s="1078"/>
      <c r="L77" s="1078"/>
      <c r="M77" s="1078"/>
    </row>
    <row r="78" spans="1:13" ht="12.75" hidden="1" customHeight="1">
      <c r="A78" s="1078"/>
      <c r="B78" s="1078"/>
      <c r="C78" s="1078"/>
      <c r="D78" s="1078"/>
      <c r="E78" s="1078"/>
      <c r="F78" s="1078"/>
      <c r="G78" s="1078"/>
      <c r="H78" s="1078"/>
      <c r="I78" s="1078"/>
      <c r="J78" s="1078"/>
      <c r="K78" s="1078"/>
      <c r="L78" s="1078"/>
      <c r="M78" s="1078"/>
    </row>
    <row r="79" spans="1:13" ht="12.75" hidden="1" customHeight="1">
      <c r="A79" s="1078"/>
      <c r="B79" s="1078"/>
      <c r="C79" s="1078"/>
      <c r="D79" s="1078"/>
      <c r="E79" s="1078"/>
      <c r="F79" s="1078"/>
      <c r="G79" s="1078"/>
      <c r="H79" s="1078"/>
      <c r="I79" s="1078"/>
      <c r="J79" s="1078"/>
      <c r="K79" s="1078"/>
      <c r="L79" s="1078"/>
      <c r="M79" s="1078"/>
    </row>
    <row r="80" spans="1:13" ht="12.75" hidden="1" customHeight="1">
      <c r="A80" s="1078"/>
      <c r="B80" s="1078"/>
      <c r="C80" s="1078"/>
      <c r="D80" s="1078"/>
      <c r="E80" s="1078"/>
      <c r="F80" s="1078"/>
      <c r="G80" s="1078"/>
      <c r="H80" s="1078"/>
      <c r="I80" s="1078"/>
      <c r="J80" s="1078"/>
      <c r="K80" s="1078"/>
      <c r="L80" s="1078"/>
      <c r="M80" s="1078"/>
    </row>
    <row r="81" spans="1:13" ht="12.75" hidden="1" customHeight="1">
      <c r="A81" s="1078"/>
      <c r="B81" s="1078"/>
      <c r="C81" s="1078"/>
      <c r="D81" s="1078"/>
      <c r="E81" s="1078"/>
      <c r="F81" s="1078"/>
      <c r="G81" s="1078"/>
      <c r="H81" s="1078"/>
      <c r="I81" s="1078"/>
      <c r="J81" s="1078"/>
      <c r="K81" s="1078"/>
      <c r="L81" s="1078"/>
      <c r="M81" s="1078"/>
    </row>
    <row r="82" spans="1:13" ht="12.75" hidden="1" customHeight="1">
      <c r="A82" s="1078"/>
      <c r="B82" s="1078"/>
      <c r="C82" s="1078"/>
      <c r="D82" s="1078"/>
      <c r="E82" s="1078"/>
      <c r="F82" s="1078"/>
      <c r="G82" s="1078"/>
      <c r="H82" s="1078"/>
      <c r="I82" s="1078"/>
      <c r="J82" s="1078"/>
      <c r="K82" s="1078"/>
      <c r="L82" s="1078"/>
      <c r="M82" s="1078"/>
    </row>
    <row r="83" spans="1:13" ht="12.75" hidden="1" customHeight="1">
      <c r="A83" s="1078"/>
      <c r="B83" s="1078"/>
      <c r="C83" s="1078"/>
      <c r="D83" s="1078"/>
      <c r="E83" s="1078"/>
      <c r="F83" s="1078"/>
      <c r="G83" s="1078"/>
      <c r="H83" s="1078"/>
      <c r="I83" s="1078"/>
      <c r="J83" s="1078"/>
      <c r="K83" s="1078"/>
      <c r="L83" s="1078"/>
      <c r="M83" s="1078"/>
    </row>
    <row r="84" spans="1:13" ht="12.75" hidden="1" customHeight="1">
      <c r="A84" s="1078"/>
      <c r="B84" s="1078"/>
      <c r="C84" s="1078"/>
      <c r="D84" s="1078"/>
      <c r="E84" s="1078"/>
      <c r="F84" s="1078"/>
      <c r="G84" s="1078"/>
      <c r="H84" s="1078"/>
      <c r="I84" s="1078"/>
      <c r="J84" s="1078"/>
      <c r="K84" s="1078"/>
      <c r="L84" s="1078"/>
      <c r="M84" s="1078"/>
    </row>
    <row r="85" spans="1:13" ht="12.75" hidden="1" customHeight="1">
      <c r="A85" s="1078"/>
      <c r="B85" s="1078"/>
      <c r="C85" s="1078"/>
      <c r="D85" s="1078"/>
      <c r="E85" s="1078"/>
      <c r="F85" s="1078"/>
      <c r="G85" s="1078"/>
      <c r="H85" s="1078"/>
      <c r="I85" s="1078"/>
      <c r="J85" s="1078"/>
      <c r="K85" s="1078"/>
      <c r="L85" s="1078"/>
      <c r="M85" s="1078"/>
    </row>
    <row r="86" spans="1:13" ht="12.75" hidden="1" customHeight="1">
      <c r="A86" s="1078"/>
      <c r="B86" s="1078"/>
      <c r="C86" s="1078"/>
      <c r="D86" s="1078"/>
      <c r="E86" s="1078"/>
      <c r="F86" s="1078"/>
      <c r="G86" s="1078"/>
      <c r="H86" s="1078"/>
      <c r="I86" s="1078"/>
      <c r="J86" s="1078"/>
      <c r="K86" s="1078"/>
      <c r="L86" s="1078"/>
      <c r="M86" s="1078"/>
    </row>
    <row r="87" spans="1:13" ht="12.75" hidden="1" customHeight="1">
      <c r="A87" s="1078"/>
      <c r="B87" s="1078"/>
      <c r="C87" s="1078"/>
      <c r="D87" s="1078"/>
      <c r="E87" s="1078"/>
      <c r="F87" s="1078"/>
      <c r="G87" s="1078"/>
      <c r="H87" s="1078"/>
      <c r="I87" s="1078"/>
      <c r="J87" s="1078"/>
      <c r="K87" s="1078"/>
      <c r="L87" s="1078"/>
      <c r="M87" s="1078"/>
    </row>
    <row r="88" spans="1:13" ht="12.75" hidden="1" customHeight="1">
      <c r="A88" s="1078"/>
      <c r="B88" s="1078"/>
      <c r="C88" s="1078"/>
      <c r="D88" s="1078"/>
      <c r="E88" s="1078"/>
      <c r="F88" s="1078"/>
      <c r="G88" s="1078"/>
      <c r="H88" s="1078"/>
      <c r="I88" s="1078"/>
      <c r="J88" s="1078"/>
      <c r="K88" s="1078"/>
      <c r="L88" s="1078"/>
      <c r="M88" s="1078"/>
    </row>
    <row r="89" spans="1:13" ht="12.75" hidden="1" customHeight="1">
      <c r="A89" s="1078"/>
      <c r="B89" s="1078"/>
      <c r="C89" s="1078"/>
      <c r="D89" s="1078"/>
      <c r="E89" s="1078"/>
      <c r="F89" s="1078"/>
      <c r="G89" s="1078"/>
      <c r="H89" s="1078"/>
      <c r="I89" s="1078"/>
      <c r="J89" s="1078"/>
      <c r="K89" s="1078"/>
      <c r="L89" s="1078"/>
      <c r="M89" s="1078"/>
    </row>
    <row r="90" spans="1:13" ht="12.75" hidden="1" customHeight="1">
      <c r="A90" s="1078"/>
      <c r="B90" s="1078"/>
      <c r="C90" s="1078"/>
      <c r="D90" s="1078"/>
      <c r="E90" s="1078"/>
      <c r="F90" s="1078"/>
      <c r="G90" s="1078"/>
      <c r="H90" s="1078"/>
      <c r="I90" s="1078"/>
      <c r="J90" s="1078"/>
      <c r="K90" s="1078"/>
      <c r="L90" s="1078"/>
      <c r="M90" s="1078"/>
    </row>
    <row r="91" spans="1:13" ht="12.75" hidden="1" customHeight="1">
      <c r="A91" s="1078"/>
      <c r="B91" s="1078"/>
      <c r="C91" s="1078"/>
      <c r="D91" s="1078"/>
      <c r="E91" s="1078"/>
      <c r="F91" s="1078"/>
      <c r="G91" s="1078"/>
      <c r="H91" s="1078"/>
      <c r="I91" s="1078"/>
      <c r="J91" s="1078"/>
      <c r="K91" s="1078"/>
      <c r="L91" s="1078"/>
      <c r="M91" s="1078"/>
    </row>
    <row r="92" spans="1:13" ht="12.75" hidden="1" customHeight="1">
      <c r="A92" s="1078"/>
      <c r="B92" s="1078"/>
      <c r="C92" s="1078"/>
      <c r="D92" s="1078"/>
      <c r="E92" s="1078"/>
      <c r="F92" s="1078"/>
      <c r="G92" s="1078"/>
      <c r="H92" s="1078"/>
      <c r="I92" s="1078"/>
      <c r="J92" s="1078"/>
      <c r="K92" s="1078"/>
      <c r="L92" s="1078"/>
      <c r="M92" s="1078"/>
    </row>
    <row r="93" spans="1:13" ht="12.75" hidden="1" customHeight="1">
      <c r="A93" s="1078"/>
      <c r="B93" s="1078"/>
      <c r="C93" s="1078"/>
      <c r="D93" s="1078"/>
      <c r="E93" s="1078"/>
      <c r="F93" s="1078"/>
      <c r="G93" s="1078"/>
      <c r="H93" s="1078"/>
      <c r="I93" s="1078"/>
      <c r="J93" s="1078"/>
      <c r="K93" s="1078"/>
      <c r="L93" s="1078"/>
      <c r="M93" s="1078"/>
    </row>
    <row r="94" spans="1:13" ht="12.75" hidden="1" customHeight="1">
      <c r="A94" s="1078"/>
      <c r="B94" s="1078"/>
      <c r="C94" s="1078"/>
      <c r="D94" s="1078"/>
      <c r="E94" s="1078"/>
      <c r="F94" s="1078"/>
      <c r="G94" s="1078"/>
      <c r="H94" s="1078"/>
      <c r="I94" s="1078"/>
      <c r="J94" s="1078"/>
      <c r="K94" s="1078"/>
      <c r="L94" s="1078"/>
      <c r="M94" s="1078"/>
    </row>
    <row r="95" spans="1:13" ht="12.75" hidden="1" customHeight="1">
      <c r="A95" s="1078"/>
      <c r="B95" s="1078"/>
      <c r="C95" s="1078"/>
      <c r="D95" s="1078"/>
      <c r="E95" s="1078"/>
      <c r="F95" s="1078"/>
      <c r="G95" s="1078"/>
      <c r="H95" s="1078"/>
      <c r="I95" s="1078"/>
      <c r="J95" s="1078"/>
      <c r="K95" s="1078"/>
      <c r="L95" s="1078"/>
      <c r="M95" s="1078"/>
    </row>
    <row r="96" spans="1:13" ht="12.75" hidden="1" customHeight="1">
      <c r="A96" s="1078"/>
      <c r="B96" s="1078"/>
      <c r="C96" s="1078"/>
      <c r="D96" s="1078"/>
      <c r="E96" s="1078"/>
      <c r="F96" s="1078"/>
      <c r="G96" s="1078"/>
      <c r="H96" s="1078"/>
      <c r="I96" s="1078"/>
      <c r="J96" s="1078"/>
      <c r="K96" s="1078"/>
      <c r="L96" s="1078"/>
      <c r="M96" s="1078"/>
    </row>
    <row r="97" spans="1:13" ht="12.75" hidden="1" customHeight="1">
      <c r="A97" s="1078"/>
      <c r="B97" s="1078"/>
      <c r="C97" s="1078"/>
      <c r="D97" s="1078"/>
      <c r="E97" s="1078"/>
      <c r="F97" s="1078"/>
      <c r="G97" s="1078"/>
      <c r="H97" s="1078"/>
      <c r="I97" s="1078"/>
      <c r="J97" s="1078"/>
      <c r="K97" s="1078"/>
      <c r="L97" s="1078"/>
      <c r="M97" s="1078"/>
    </row>
    <row r="98" spans="1:13" ht="12.75" hidden="1" customHeight="1">
      <c r="A98" s="1078"/>
      <c r="B98" s="1078"/>
      <c r="C98" s="1078"/>
      <c r="D98" s="1078"/>
      <c r="E98" s="1078"/>
      <c r="F98" s="1078"/>
      <c r="G98" s="1078"/>
      <c r="H98" s="1078"/>
      <c r="I98" s="1078"/>
      <c r="J98" s="1078"/>
      <c r="K98" s="1078"/>
      <c r="L98" s="1078"/>
      <c r="M98" s="1078"/>
    </row>
    <row r="99" spans="1:13" ht="12.75" hidden="1" customHeight="1">
      <c r="A99" s="1078"/>
      <c r="B99" s="1078"/>
      <c r="C99" s="1078"/>
      <c r="D99" s="1078"/>
      <c r="E99" s="1078"/>
      <c r="F99" s="1078"/>
      <c r="G99" s="1078"/>
      <c r="H99" s="1078"/>
      <c r="I99" s="1078"/>
      <c r="J99" s="1078"/>
      <c r="K99" s="1078"/>
      <c r="L99" s="1078"/>
      <c r="M99" s="1078"/>
    </row>
    <row r="100" spans="1:13" ht="12.75" hidden="1" customHeight="1">
      <c r="A100" s="1078"/>
      <c r="B100" s="1078"/>
      <c r="C100" s="1078"/>
      <c r="D100" s="1078"/>
      <c r="E100" s="1078"/>
      <c r="F100" s="1078"/>
      <c r="G100" s="1078"/>
      <c r="H100" s="1078"/>
      <c r="I100" s="1078"/>
      <c r="J100" s="1078"/>
      <c r="K100" s="1078"/>
      <c r="L100" s="1078"/>
      <c r="M100" s="1078"/>
    </row>
    <row r="101" spans="1:13" ht="12.75" hidden="1" customHeight="1">
      <c r="A101" s="1078"/>
      <c r="B101" s="1078"/>
      <c r="C101" s="1078"/>
      <c r="D101" s="1078"/>
      <c r="E101" s="1078"/>
      <c r="F101" s="1078"/>
      <c r="G101" s="1078"/>
      <c r="H101" s="1078"/>
      <c r="I101" s="1078"/>
      <c r="J101" s="1078"/>
      <c r="K101" s="1078"/>
      <c r="L101" s="1078"/>
      <c r="M101" s="1078"/>
    </row>
    <row r="102" spans="1:13" ht="12.75" hidden="1" customHeight="1">
      <c r="A102" s="1078"/>
      <c r="B102" s="1078"/>
      <c r="C102" s="1078"/>
      <c r="D102" s="1078"/>
      <c r="E102" s="1078"/>
      <c r="F102" s="1078"/>
      <c r="G102" s="1078"/>
      <c r="H102" s="1078"/>
      <c r="I102" s="1078"/>
      <c r="J102" s="1078"/>
      <c r="K102" s="1078"/>
      <c r="L102" s="1078"/>
      <c r="M102" s="1078"/>
    </row>
    <row r="103" spans="1:13" ht="12.75" hidden="1" customHeight="1">
      <c r="A103" s="1078"/>
      <c r="B103" s="1078"/>
      <c r="C103" s="1078"/>
      <c r="D103" s="1078"/>
      <c r="E103" s="1078"/>
      <c r="F103" s="1078"/>
      <c r="G103" s="1078"/>
      <c r="H103" s="1078"/>
      <c r="I103" s="1078"/>
      <c r="J103" s="1078"/>
      <c r="K103" s="1078"/>
      <c r="L103" s="1078"/>
      <c r="M103" s="1078"/>
    </row>
    <row r="104" spans="1:13" ht="12.75" hidden="1" customHeight="1">
      <c r="A104" s="1078"/>
      <c r="B104" s="1078"/>
      <c r="C104" s="1078"/>
      <c r="D104" s="1078"/>
      <c r="E104" s="1078"/>
      <c r="F104" s="1078"/>
      <c r="G104" s="1078"/>
      <c r="H104" s="1078"/>
      <c r="I104" s="1078"/>
      <c r="J104" s="1078"/>
      <c r="K104" s="1078"/>
      <c r="L104" s="1078"/>
      <c r="M104" s="1078"/>
    </row>
    <row r="105" spans="1:13" ht="12.75" hidden="1" customHeight="1">
      <c r="A105" s="1078"/>
      <c r="B105" s="1078"/>
      <c r="C105" s="1078"/>
      <c r="D105" s="1078"/>
      <c r="E105" s="1078"/>
      <c r="F105" s="1078"/>
      <c r="G105" s="1078"/>
      <c r="H105" s="1078"/>
      <c r="I105" s="1078"/>
      <c r="J105" s="1078"/>
      <c r="K105" s="1078"/>
      <c r="L105" s="1078"/>
      <c r="M105" s="1078"/>
    </row>
    <row r="106" spans="1:13" ht="12.75" hidden="1" customHeight="1">
      <c r="A106" s="1078"/>
      <c r="B106" s="1078"/>
      <c r="C106" s="1078"/>
      <c r="D106" s="1078"/>
      <c r="E106" s="1078"/>
      <c r="F106" s="1078"/>
      <c r="G106" s="1078"/>
      <c r="H106" s="1078"/>
      <c r="I106" s="1078"/>
      <c r="J106" s="1078"/>
      <c r="K106" s="1078"/>
      <c r="L106" s="1078"/>
      <c r="M106" s="1078"/>
    </row>
    <row r="107" spans="1:13" ht="12.75" hidden="1" customHeight="1">
      <c r="A107" s="1078"/>
      <c r="B107" s="1078"/>
      <c r="C107" s="1078"/>
      <c r="D107" s="1078"/>
      <c r="E107" s="1078"/>
      <c r="F107" s="1078"/>
      <c r="G107" s="1078"/>
      <c r="H107" s="1078"/>
      <c r="I107" s="1078"/>
      <c r="J107" s="1078"/>
      <c r="K107" s="1078"/>
      <c r="L107" s="1078"/>
      <c r="M107" s="1078"/>
    </row>
    <row r="108" spans="1:13" ht="12.75" hidden="1" customHeight="1">
      <c r="A108" s="1078"/>
      <c r="B108" s="1078"/>
      <c r="C108" s="1078"/>
      <c r="D108" s="1078"/>
      <c r="E108" s="1078"/>
      <c r="F108" s="1078"/>
      <c r="G108" s="1078"/>
      <c r="H108" s="1078"/>
      <c r="I108" s="1078"/>
      <c r="J108" s="1078"/>
      <c r="K108" s="1078"/>
      <c r="L108" s="1078"/>
      <c r="M108" s="1078"/>
    </row>
    <row r="109" spans="1:13" ht="12.75" hidden="1" customHeight="1">
      <c r="A109" s="1078"/>
      <c r="B109" s="1078"/>
      <c r="C109" s="1078"/>
      <c r="D109" s="1078"/>
      <c r="E109" s="1078"/>
      <c r="F109" s="1078"/>
      <c r="G109" s="1078"/>
      <c r="H109" s="1078"/>
      <c r="I109" s="1078"/>
      <c r="J109" s="1078"/>
      <c r="K109" s="1078"/>
      <c r="L109" s="1078"/>
      <c r="M109" s="1078"/>
    </row>
    <row r="110" spans="1:13" ht="12.75" hidden="1" customHeight="1">
      <c r="A110" s="1078"/>
      <c r="B110" s="1078"/>
      <c r="C110" s="1078"/>
      <c r="D110" s="1078"/>
      <c r="E110" s="1078"/>
      <c r="F110" s="1078"/>
      <c r="G110" s="1078"/>
      <c r="H110" s="1078"/>
      <c r="I110" s="1078"/>
      <c r="J110" s="1078"/>
      <c r="K110" s="1078"/>
      <c r="L110" s="1078"/>
      <c r="M110" s="1078"/>
    </row>
    <row r="111" spans="1:13" ht="12.75" hidden="1" customHeight="1">
      <c r="A111" s="1078"/>
      <c r="B111" s="1078"/>
      <c r="C111" s="1078"/>
      <c r="D111" s="1078"/>
      <c r="E111" s="1078"/>
      <c r="F111" s="1078"/>
      <c r="G111" s="1078"/>
      <c r="H111" s="1078"/>
      <c r="I111" s="1078"/>
      <c r="J111" s="1078"/>
      <c r="K111" s="1078"/>
      <c r="L111" s="1078"/>
      <c r="M111" s="1078"/>
    </row>
    <row r="112" spans="1:13" ht="12.75" hidden="1" customHeight="1">
      <c r="A112" s="1078"/>
      <c r="B112" s="1078"/>
      <c r="C112" s="1078"/>
      <c r="D112" s="1078"/>
      <c r="E112" s="1078"/>
      <c r="F112" s="1078"/>
      <c r="G112" s="1078"/>
      <c r="H112" s="1078"/>
      <c r="I112" s="1078"/>
      <c r="J112" s="1078"/>
      <c r="K112" s="1078"/>
      <c r="L112" s="1078"/>
      <c r="M112" s="1078"/>
    </row>
    <row r="113" spans="1:13" ht="12.75" hidden="1" customHeight="1">
      <c r="A113" s="1078"/>
      <c r="B113" s="1078"/>
      <c r="C113" s="1078"/>
      <c r="D113" s="1078"/>
      <c r="E113" s="1078"/>
      <c r="F113" s="1078"/>
      <c r="G113" s="1078"/>
      <c r="H113" s="1078"/>
      <c r="I113" s="1078"/>
      <c r="J113" s="1078"/>
      <c r="K113" s="1078"/>
      <c r="L113" s="1078"/>
      <c r="M113" s="1078"/>
    </row>
    <row r="114" spans="1:13" ht="12.75" hidden="1" customHeight="1">
      <c r="A114" s="1078"/>
      <c r="B114" s="1078"/>
      <c r="C114" s="1078"/>
      <c r="D114" s="1078"/>
      <c r="E114" s="1078"/>
      <c r="F114" s="1078"/>
      <c r="G114" s="1078"/>
      <c r="H114" s="1078"/>
      <c r="I114" s="1078"/>
      <c r="J114" s="1078"/>
      <c r="K114" s="1078"/>
      <c r="L114" s="1078"/>
      <c r="M114" s="1078"/>
    </row>
    <row r="115" spans="1:13" ht="12.75" hidden="1" customHeight="1">
      <c r="A115" s="1078"/>
      <c r="B115" s="1078"/>
      <c r="C115" s="1078"/>
      <c r="D115" s="1078"/>
      <c r="E115" s="1078"/>
      <c r="F115" s="1078"/>
      <c r="G115" s="1078"/>
      <c r="H115" s="1078"/>
      <c r="I115" s="1078"/>
      <c r="J115" s="1078"/>
      <c r="K115" s="1078"/>
      <c r="L115" s="1078"/>
      <c r="M115" s="1078"/>
    </row>
    <row r="116" spans="1:13" ht="12.75" hidden="1" customHeight="1">
      <c r="A116" s="1078"/>
      <c r="B116" s="1078"/>
      <c r="C116" s="1078"/>
      <c r="D116" s="1078"/>
      <c r="E116" s="1078"/>
      <c r="F116" s="1078"/>
      <c r="G116" s="1078"/>
      <c r="H116" s="1078"/>
      <c r="I116" s="1078"/>
      <c r="J116" s="1078"/>
      <c r="K116" s="1078"/>
      <c r="L116" s="1078"/>
      <c r="M116" s="1078"/>
    </row>
    <row r="117" spans="1:13" ht="12.75" hidden="1" customHeight="1">
      <c r="A117" s="1078"/>
      <c r="B117" s="1078"/>
      <c r="C117" s="1078"/>
      <c r="D117" s="1078"/>
      <c r="E117" s="1078"/>
      <c r="F117" s="1078"/>
      <c r="G117" s="1078"/>
      <c r="H117" s="1078"/>
      <c r="I117" s="1078"/>
      <c r="J117" s="1078"/>
      <c r="K117" s="1078"/>
      <c r="L117" s="1078"/>
      <c r="M117" s="1078"/>
    </row>
    <row r="118" spans="1:13" ht="12.75" hidden="1" customHeight="1">
      <c r="A118" s="1078"/>
      <c r="B118" s="1078"/>
      <c r="C118" s="1078"/>
      <c r="D118" s="1078"/>
      <c r="E118" s="1078"/>
      <c r="F118" s="1078"/>
      <c r="G118" s="1078"/>
      <c r="H118" s="1078"/>
      <c r="I118" s="1078"/>
      <c r="J118" s="1078"/>
      <c r="K118" s="1078"/>
      <c r="L118" s="1078"/>
      <c r="M118" s="1078"/>
    </row>
    <row r="119" spans="1:13" ht="12.75" hidden="1" customHeight="1">
      <c r="A119" s="1078"/>
      <c r="B119" s="1078"/>
      <c r="C119" s="1078"/>
      <c r="D119" s="1078"/>
      <c r="E119" s="1078"/>
      <c r="F119" s="1078"/>
      <c r="G119" s="1078"/>
      <c r="H119" s="1078"/>
      <c r="I119" s="1078"/>
      <c r="J119" s="1078"/>
      <c r="K119" s="1078"/>
      <c r="L119" s="1078"/>
      <c r="M119" s="1078"/>
    </row>
    <row r="120" spans="1:13" ht="12.75" hidden="1" customHeight="1">
      <c r="A120" s="1078"/>
      <c r="B120" s="1078"/>
      <c r="C120" s="1078"/>
      <c r="D120" s="1078"/>
      <c r="E120" s="1078"/>
      <c r="F120" s="1078"/>
      <c r="G120" s="1078"/>
      <c r="H120" s="1078"/>
      <c r="I120" s="1078"/>
      <c r="J120" s="1078"/>
      <c r="K120" s="1078"/>
      <c r="L120" s="1078"/>
      <c r="M120" s="1078"/>
    </row>
    <row r="121" spans="1:13" ht="12.75" hidden="1" customHeight="1">
      <c r="A121" s="1078"/>
      <c r="B121" s="1078"/>
      <c r="C121" s="1078"/>
      <c r="D121" s="1078"/>
      <c r="E121" s="1078"/>
      <c r="F121" s="1078"/>
      <c r="G121" s="1078"/>
      <c r="H121" s="1078"/>
      <c r="I121" s="1078"/>
      <c r="J121" s="1078"/>
      <c r="K121" s="1078"/>
      <c r="L121" s="1078"/>
      <c r="M121" s="1078"/>
    </row>
    <row r="122" spans="1:13" ht="12.75" hidden="1" customHeight="1">
      <c r="A122" s="1078"/>
      <c r="B122" s="1078"/>
      <c r="C122" s="1078"/>
      <c r="D122" s="1078"/>
      <c r="E122" s="1078"/>
      <c r="F122" s="1078"/>
      <c r="G122" s="1078"/>
      <c r="H122" s="1078"/>
      <c r="I122" s="1078"/>
      <c r="J122" s="1078"/>
      <c r="K122" s="1078"/>
      <c r="L122" s="1078"/>
      <c r="M122" s="1078"/>
    </row>
    <row r="123" spans="1:13" ht="12.75" hidden="1" customHeight="1">
      <c r="A123" s="1078"/>
      <c r="B123" s="1078"/>
      <c r="C123" s="1078"/>
      <c r="D123" s="1078"/>
      <c r="E123" s="1078"/>
      <c r="F123" s="1078"/>
      <c r="G123" s="1078"/>
      <c r="H123" s="1078"/>
      <c r="I123" s="1078"/>
      <c r="J123" s="1078"/>
      <c r="K123" s="1078"/>
      <c r="L123" s="1078"/>
      <c r="M123" s="1078"/>
    </row>
    <row r="124" spans="1:13" ht="12.75" hidden="1" customHeight="1">
      <c r="A124" s="1078"/>
      <c r="B124" s="1078"/>
      <c r="C124" s="1078"/>
      <c r="D124" s="1078"/>
      <c r="E124" s="1078"/>
      <c r="F124" s="1078"/>
      <c r="G124" s="1078"/>
      <c r="H124" s="1078"/>
      <c r="I124" s="1078"/>
      <c r="J124" s="1078"/>
      <c r="K124" s="1078"/>
      <c r="L124" s="1078"/>
      <c r="M124" s="1078"/>
    </row>
    <row r="125" spans="1:13" ht="12.75" hidden="1" customHeight="1">
      <c r="A125" s="1078"/>
      <c r="B125" s="1078"/>
      <c r="C125" s="1078"/>
      <c r="D125" s="1078"/>
      <c r="E125" s="1078"/>
      <c r="F125" s="1078"/>
      <c r="G125" s="1078"/>
      <c r="H125" s="1078"/>
      <c r="I125" s="1078"/>
      <c r="J125" s="1078"/>
      <c r="K125" s="1078"/>
      <c r="L125" s="1078"/>
      <c r="M125" s="1078"/>
    </row>
    <row r="126" spans="1:13" ht="12.75" hidden="1" customHeight="1">
      <c r="A126" s="1078"/>
      <c r="B126" s="1078"/>
      <c r="C126" s="1078"/>
      <c r="D126" s="1078"/>
      <c r="E126" s="1078"/>
      <c r="F126" s="1078"/>
      <c r="G126" s="1078"/>
      <c r="H126" s="1078"/>
      <c r="I126" s="1078"/>
      <c r="J126" s="1078"/>
      <c r="K126" s="1078"/>
      <c r="L126" s="1078"/>
      <c r="M126" s="1078"/>
    </row>
    <row r="127" spans="1:13" ht="12.75" hidden="1" customHeight="1">
      <c r="A127" s="1078"/>
      <c r="B127" s="1078"/>
      <c r="C127" s="1078"/>
      <c r="D127" s="1078"/>
      <c r="E127" s="1078"/>
      <c r="F127" s="1078"/>
      <c r="G127" s="1078"/>
      <c r="H127" s="1078"/>
      <c r="I127" s="1078"/>
      <c r="J127" s="1078"/>
      <c r="K127" s="1078"/>
      <c r="L127" s="1078"/>
      <c r="M127" s="1078"/>
    </row>
    <row r="128" spans="1:13" ht="12.75" hidden="1" customHeight="1">
      <c r="A128" s="1078"/>
      <c r="B128" s="1078"/>
      <c r="C128" s="1078"/>
      <c r="D128" s="1078"/>
      <c r="E128" s="1078"/>
      <c r="F128" s="1078"/>
      <c r="G128" s="1078"/>
      <c r="H128" s="1078"/>
      <c r="I128" s="1078"/>
      <c r="J128" s="1078"/>
      <c r="K128" s="1078"/>
      <c r="L128" s="1078"/>
      <c r="M128" s="1078"/>
    </row>
    <row r="129" spans="1:13" ht="12.75" hidden="1" customHeight="1">
      <c r="A129" s="1078"/>
      <c r="B129" s="1078"/>
      <c r="C129" s="1078"/>
      <c r="D129" s="1078"/>
      <c r="E129" s="1078"/>
      <c r="F129" s="1078"/>
      <c r="G129" s="1078"/>
      <c r="H129" s="1078"/>
      <c r="I129" s="1078"/>
      <c r="J129" s="1078"/>
      <c r="K129" s="1078"/>
      <c r="L129" s="1078"/>
      <c r="M129" s="1078"/>
    </row>
    <row r="130" spans="1:13" ht="12.75" hidden="1" customHeight="1">
      <c r="A130" s="1078"/>
      <c r="B130" s="1078"/>
      <c r="C130" s="1078"/>
      <c r="D130" s="1078"/>
      <c r="E130" s="1078"/>
      <c r="F130" s="1078"/>
      <c r="G130" s="1078"/>
      <c r="H130" s="1078"/>
      <c r="I130" s="1078"/>
      <c r="J130" s="1078"/>
      <c r="K130" s="1078"/>
      <c r="L130" s="1078"/>
      <c r="M130" s="1078"/>
    </row>
    <row r="131" spans="1:13" ht="12.75" hidden="1" customHeight="1">
      <c r="A131" s="1078"/>
      <c r="B131" s="1078"/>
      <c r="C131" s="1078"/>
      <c r="D131" s="1078"/>
      <c r="E131" s="1078"/>
      <c r="F131" s="1078"/>
      <c r="G131" s="1078"/>
      <c r="H131" s="1078"/>
      <c r="I131" s="1078"/>
      <c r="J131" s="1078"/>
      <c r="K131" s="1078"/>
      <c r="L131" s="1078"/>
      <c r="M131" s="1078"/>
    </row>
    <row r="132" spans="1:13" ht="12.75" hidden="1" customHeight="1">
      <c r="A132" s="1078"/>
      <c r="B132" s="1078"/>
      <c r="C132" s="1078"/>
      <c r="D132" s="1078"/>
      <c r="E132" s="1078"/>
      <c r="F132" s="1078"/>
      <c r="G132" s="1078"/>
      <c r="H132" s="1078"/>
      <c r="I132" s="1078"/>
      <c r="J132" s="1078"/>
      <c r="K132" s="1078"/>
      <c r="L132" s="1078"/>
      <c r="M132" s="1078"/>
    </row>
    <row r="133" spans="1:13" ht="12.75" hidden="1" customHeight="1">
      <c r="A133" s="1078"/>
      <c r="B133" s="1078"/>
      <c r="C133" s="1078"/>
      <c r="D133" s="1078"/>
      <c r="E133" s="1078"/>
      <c r="F133" s="1078"/>
      <c r="G133" s="1078"/>
      <c r="H133" s="1078"/>
      <c r="I133" s="1078"/>
      <c r="J133" s="1078"/>
      <c r="K133" s="1078"/>
      <c r="L133" s="1078"/>
      <c r="M133" s="1078"/>
    </row>
    <row r="134" spans="1:13" ht="12.75" hidden="1" customHeight="1">
      <c r="A134" s="1078"/>
      <c r="B134" s="1078"/>
      <c r="C134" s="1078"/>
      <c r="D134" s="1078"/>
      <c r="E134" s="1078"/>
      <c r="F134" s="1078"/>
      <c r="G134" s="1078"/>
      <c r="H134" s="1078"/>
      <c r="I134" s="1078"/>
      <c r="J134" s="1078"/>
      <c r="K134" s="1078"/>
      <c r="L134" s="1078"/>
      <c r="M134" s="1078"/>
    </row>
    <row r="135" spans="1:13" ht="12.75" hidden="1" customHeight="1">
      <c r="A135" s="1078"/>
      <c r="B135" s="1078"/>
      <c r="C135" s="1078"/>
      <c r="D135" s="1078"/>
      <c r="E135" s="1078"/>
      <c r="F135" s="1078"/>
      <c r="G135" s="1078"/>
      <c r="H135" s="1078"/>
      <c r="I135" s="1078"/>
      <c r="J135" s="1078"/>
      <c r="K135" s="1078"/>
      <c r="L135" s="1078"/>
      <c r="M135" s="1078"/>
    </row>
    <row r="136" spans="1:13" ht="12.75" hidden="1" customHeight="1">
      <c r="A136" s="1078"/>
      <c r="B136" s="1078"/>
      <c r="C136" s="1078"/>
      <c r="D136" s="1078"/>
      <c r="E136" s="1078"/>
      <c r="F136" s="1078"/>
      <c r="G136" s="1078"/>
      <c r="H136" s="1078"/>
      <c r="I136" s="1078"/>
      <c r="J136" s="1078"/>
      <c r="K136" s="1078"/>
      <c r="L136" s="1078"/>
      <c r="M136" s="1078"/>
    </row>
    <row r="137" spans="1:13" ht="12.75" hidden="1" customHeight="1">
      <c r="A137" s="1078"/>
      <c r="B137" s="1078"/>
      <c r="C137" s="1078"/>
      <c r="D137" s="1078"/>
      <c r="E137" s="1078"/>
      <c r="F137" s="1078"/>
      <c r="G137" s="1078"/>
      <c r="H137" s="1078"/>
      <c r="I137" s="1078"/>
      <c r="J137" s="1078"/>
      <c r="K137" s="1078"/>
      <c r="L137" s="1078"/>
      <c r="M137" s="1078"/>
    </row>
    <row r="138" spans="1:13" ht="12.75" hidden="1" customHeight="1">
      <c r="A138" s="1078"/>
      <c r="B138" s="1078"/>
      <c r="C138" s="1078"/>
      <c r="D138" s="1078"/>
      <c r="E138" s="1078"/>
      <c r="F138" s="1078"/>
      <c r="G138" s="1078"/>
      <c r="H138" s="1078"/>
      <c r="I138" s="1078"/>
      <c r="J138" s="1078"/>
      <c r="K138" s="1078"/>
      <c r="L138" s="1078"/>
      <c r="M138" s="1078"/>
    </row>
    <row r="139" spans="1:13" ht="12.75" hidden="1" customHeight="1">
      <c r="A139" s="1078"/>
      <c r="B139" s="1078"/>
      <c r="C139" s="1078"/>
      <c r="D139" s="1078"/>
      <c r="E139" s="1078"/>
      <c r="F139" s="1078"/>
      <c r="G139" s="1078"/>
      <c r="H139" s="1078"/>
      <c r="I139" s="1078"/>
      <c r="J139" s="1078"/>
      <c r="K139" s="1078"/>
      <c r="L139" s="1078"/>
      <c r="M139" s="1078"/>
    </row>
    <row r="140" spans="1:13" ht="12.75" hidden="1" customHeight="1">
      <c r="A140" s="1078"/>
      <c r="B140" s="1078"/>
      <c r="C140" s="1078"/>
      <c r="D140" s="1078"/>
      <c r="E140" s="1078"/>
      <c r="F140" s="1078"/>
      <c r="G140" s="1078"/>
      <c r="H140" s="1078"/>
      <c r="I140" s="1078"/>
      <c r="J140" s="1078"/>
      <c r="K140" s="1078"/>
      <c r="L140" s="1078"/>
      <c r="M140" s="1078"/>
    </row>
    <row r="141" spans="1:13" ht="12.75" hidden="1" customHeight="1">
      <c r="A141" s="1078"/>
      <c r="B141" s="1078"/>
      <c r="C141" s="1078"/>
      <c r="D141" s="1078"/>
      <c r="E141" s="1078"/>
      <c r="F141" s="1078"/>
      <c r="G141" s="1078"/>
      <c r="H141" s="1078"/>
      <c r="I141" s="1078"/>
      <c r="J141" s="1078"/>
      <c r="K141" s="1078"/>
      <c r="L141" s="1078"/>
      <c r="M141" s="1078"/>
    </row>
    <row r="142" spans="1:13" ht="12.75" hidden="1" customHeight="1">
      <c r="A142" s="1078"/>
      <c r="B142" s="1078"/>
      <c r="C142" s="1078"/>
      <c r="D142" s="1078"/>
      <c r="E142" s="1078"/>
      <c r="F142" s="1078"/>
      <c r="G142" s="1078"/>
      <c r="H142" s="1078"/>
      <c r="I142" s="1078"/>
      <c r="J142" s="1078"/>
      <c r="K142" s="1078"/>
      <c r="L142" s="1078"/>
      <c r="M142" s="1078"/>
    </row>
    <row r="143" spans="1:13" ht="12.75" hidden="1" customHeight="1">
      <c r="A143" s="1078"/>
      <c r="B143" s="1078"/>
      <c r="C143" s="1078"/>
      <c r="D143" s="1078"/>
      <c r="E143" s="1078"/>
      <c r="F143" s="1078"/>
      <c r="G143" s="1078"/>
      <c r="H143" s="1078"/>
      <c r="I143" s="1078"/>
      <c r="J143" s="1078"/>
      <c r="K143" s="1078"/>
      <c r="L143" s="1078"/>
      <c r="M143" s="1078"/>
    </row>
    <row r="144" spans="1:13" ht="12.75" hidden="1" customHeight="1">
      <c r="A144" s="1078"/>
      <c r="B144" s="1078"/>
      <c r="C144" s="1078"/>
      <c r="D144" s="1078"/>
      <c r="E144" s="1078"/>
      <c r="F144" s="1078"/>
      <c r="G144" s="1078"/>
      <c r="H144" s="1078"/>
      <c r="I144" s="1078"/>
      <c r="J144" s="1078"/>
      <c r="K144" s="1078"/>
      <c r="L144" s="1078"/>
      <c r="M144" s="1078"/>
    </row>
    <row r="145" spans="1:13" ht="12.75" hidden="1" customHeight="1">
      <c r="A145" s="1078"/>
      <c r="B145" s="1078"/>
      <c r="C145" s="1078"/>
      <c r="D145" s="1078"/>
      <c r="E145" s="1078"/>
      <c r="F145" s="1078"/>
      <c r="G145" s="1078"/>
      <c r="H145" s="1078"/>
      <c r="I145" s="1078"/>
      <c r="J145" s="1078"/>
      <c r="K145" s="1078"/>
      <c r="L145" s="1078"/>
      <c r="M145" s="1078"/>
    </row>
    <row r="146" spans="1:13" ht="12.75" hidden="1" customHeight="1">
      <c r="A146" s="1078"/>
      <c r="B146" s="1078"/>
      <c r="C146" s="1078"/>
      <c r="D146" s="1078"/>
      <c r="E146" s="1078"/>
      <c r="F146" s="1078"/>
      <c r="G146" s="1078"/>
      <c r="H146" s="1078"/>
      <c r="I146" s="1078"/>
      <c r="J146" s="1078"/>
      <c r="K146" s="1078"/>
      <c r="L146" s="1078"/>
      <c r="M146" s="1078"/>
    </row>
    <row r="147" spans="1:13" ht="12.75" hidden="1" customHeight="1">
      <c r="A147" s="1078"/>
      <c r="B147" s="1078"/>
      <c r="C147" s="1078"/>
      <c r="D147" s="1078"/>
      <c r="E147" s="1078"/>
      <c r="F147" s="1078"/>
      <c r="G147" s="1078"/>
      <c r="H147" s="1078"/>
      <c r="I147" s="1078"/>
      <c r="J147" s="1078"/>
      <c r="K147" s="1078"/>
      <c r="L147" s="1078"/>
      <c r="M147" s="1078"/>
    </row>
    <row r="148" spans="1:13" ht="12.75" hidden="1" customHeight="1">
      <c r="A148" s="1078"/>
      <c r="B148" s="1078"/>
      <c r="C148" s="1078"/>
      <c r="D148" s="1078"/>
      <c r="E148" s="1078"/>
      <c r="F148" s="1078"/>
      <c r="G148" s="1078"/>
      <c r="H148" s="1078"/>
      <c r="I148" s="1078"/>
      <c r="J148" s="1078"/>
      <c r="K148" s="1078"/>
      <c r="L148" s="1078"/>
      <c r="M148" s="1078"/>
    </row>
    <row r="149" spans="1:13" ht="12.75" hidden="1" customHeight="1">
      <c r="A149" s="1078"/>
      <c r="B149" s="1078"/>
      <c r="C149" s="1078"/>
      <c r="D149" s="1078"/>
      <c r="E149" s="1078"/>
      <c r="F149" s="1078"/>
      <c r="G149" s="1078"/>
      <c r="H149" s="1078"/>
      <c r="I149" s="1078"/>
      <c r="J149" s="1078"/>
      <c r="K149" s="1078"/>
      <c r="L149" s="1078"/>
      <c r="M149" s="1078"/>
    </row>
    <row r="150" spans="1:13" ht="12.75" hidden="1" customHeight="1">
      <c r="A150" s="1078"/>
      <c r="B150" s="1078"/>
      <c r="C150" s="1078"/>
      <c r="D150" s="1078"/>
      <c r="E150" s="1078"/>
      <c r="F150" s="1078"/>
      <c r="G150" s="1078"/>
      <c r="H150" s="1078"/>
      <c r="I150" s="1078"/>
      <c r="J150" s="1078"/>
      <c r="K150" s="1078"/>
      <c r="L150" s="1078"/>
      <c r="M150" s="1078"/>
    </row>
    <row r="151" spans="1:13" ht="12.75" hidden="1" customHeight="1">
      <c r="A151" s="1078"/>
      <c r="B151" s="1078"/>
      <c r="C151" s="1078"/>
      <c r="D151" s="1078"/>
      <c r="E151" s="1078"/>
      <c r="F151" s="1078"/>
      <c r="G151" s="1078"/>
      <c r="H151" s="1078"/>
      <c r="I151" s="1078"/>
      <c r="J151" s="1078"/>
      <c r="K151" s="1078"/>
      <c r="L151" s="1078"/>
      <c r="M151" s="1078"/>
    </row>
    <row r="152" spans="1:13" ht="12.75" hidden="1" customHeight="1">
      <c r="A152" s="1078"/>
      <c r="B152" s="1078"/>
      <c r="C152" s="1078"/>
      <c r="D152" s="1078"/>
      <c r="E152" s="1078"/>
      <c r="F152" s="1078"/>
      <c r="G152" s="1078"/>
      <c r="H152" s="1078"/>
      <c r="I152" s="1078"/>
      <c r="J152" s="1078"/>
      <c r="K152" s="1078"/>
      <c r="L152" s="1078"/>
      <c r="M152" s="1078"/>
    </row>
    <row r="153" spans="1:13" ht="12.75" hidden="1" customHeight="1">
      <c r="A153" s="1078"/>
      <c r="B153" s="1078"/>
      <c r="C153" s="1078"/>
      <c r="D153" s="1078"/>
      <c r="E153" s="1078"/>
      <c r="F153" s="1078"/>
      <c r="G153" s="1078"/>
      <c r="H153" s="1078"/>
      <c r="I153" s="1078"/>
      <c r="J153" s="1078"/>
      <c r="K153" s="1078"/>
      <c r="L153" s="1078"/>
      <c r="M153" s="1078"/>
    </row>
    <row r="154" spans="1:13" ht="12.75" hidden="1" customHeight="1">
      <c r="A154" s="1078"/>
      <c r="B154" s="1078"/>
      <c r="C154" s="1078"/>
      <c r="D154" s="1078"/>
      <c r="E154" s="1078"/>
      <c r="F154" s="1078"/>
      <c r="G154" s="1078"/>
      <c r="H154" s="1078"/>
      <c r="I154" s="1078"/>
      <c r="J154" s="1078"/>
      <c r="K154" s="1078"/>
      <c r="L154" s="1078"/>
      <c r="M154" s="1078"/>
    </row>
    <row r="155" spans="1:13" ht="12.75" hidden="1" customHeight="1">
      <c r="A155" s="1078"/>
      <c r="B155" s="1078"/>
      <c r="C155" s="1078"/>
      <c r="D155" s="1078"/>
      <c r="E155" s="1078"/>
      <c r="F155" s="1078"/>
      <c r="G155" s="1078"/>
      <c r="H155" s="1078"/>
      <c r="I155" s="1078"/>
      <c r="J155" s="1078"/>
      <c r="K155" s="1078"/>
      <c r="L155" s="1078"/>
      <c r="M155" s="1078"/>
    </row>
    <row r="156" spans="1:13" ht="12.75" hidden="1" customHeight="1">
      <c r="A156" s="1078"/>
      <c r="B156" s="1078"/>
      <c r="C156" s="1078"/>
      <c r="D156" s="1078"/>
      <c r="E156" s="1078"/>
      <c r="F156" s="1078"/>
      <c r="G156" s="1078"/>
      <c r="H156" s="1078"/>
      <c r="I156" s="1078"/>
      <c r="J156" s="1078"/>
      <c r="K156" s="1078"/>
      <c r="L156" s="1078"/>
      <c r="M156" s="1078"/>
    </row>
    <row r="157" spans="1:13" ht="12.75" hidden="1" customHeight="1">
      <c r="A157" s="1078"/>
      <c r="B157" s="1078"/>
      <c r="C157" s="1078"/>
      <c r="D157" s="1078"/>
      <c r="E157" s="1078"/>
      <c r="F157" s="1078"/>
      <c r="G157" s="1078"/>
      <c r="H157" s="1078"/>
      <c r="I157" s="1078"/>
      <c r="J157" s="1078"/>
      <c r="K157" s="1078"/>
      <c r="L157" s="1078"/>
      <c r="M157" s="1078"/>
    </row>
    <row r="158" spans="1:13" ht="12.75" hidden="1" customHeight="1">
      <c r="A158" s="1078"/>
      <c r="B158" s="1078"/>
      <c r="C158" s="1078"/>
      <c r="D158" s="1078"/>
      <c r="E158" s="1078"/>
      <c r="F158" s="1078"/>
      <c r="G158" s="1078"/>
      <c r="H158" s="1078"/>
      <c r="I158" s="1078"/>
      <c r="J158" s="1078"/>
      <c r="K158" s="1078"/>
      <c r="L158" s="1078"/>
      <c r="M158" s="1078"/>
    </row>
    <row r="159" spans="1:13" ht="12.75" hidden="1" customHeight="1">
      <c r="A159" s="1078"/>
      <c r="B159" s="1078"/>
      <c r="C159" s="1078"/>
      <c r="D159" s="1078"/>
      <c r="E159" s="1078"/>
      <c r="F159" s="1078"/>
      <c r="G159" s="1078"/>
      <c r="H159" s="1078"/>
      <c r="I159" s="1078"/>
      <c r="J159" s="1078"/>
      <c r="K159" s="1078"/>
      <c r="L159" s="1078"/>
      <c r="M159" s="1078"/>
    </row>
    <row r="160" spans="1:13" ht="12.75" hidden="1" customHeight="1">
      <c r="A160" s="1078"/>
      <c r="B160" s="1078"/>
      <c r="C160" s="1078"/>
      <c r="D160" s="1078"/>
      <c r="E160" s="1078"/>
      <c r="F160" s="1078"/>
      <c r="G160" s="1078"/>
      <c r="H160" s="1078"/>
      <c r="I160" s="1078"/>
      <c r="J160" s="1078"/>
      <c r="K160" s="1078"/>
      <c r="L160" s="1078"/>
      <c r="M160" s="1078"/>
    </row>
    <row r="161" spans="1:13" ht="12.75" hidden="1" customHeight="1">
      <c r="A161" s="1078"/>
      <c r="B161" s="1078"/>
      <c r="C161" s="1078"/>
      <c r="D161" s="1078"/>
      <c r="E161" s="1078"/>
      <c r="F161" s="1078"/>
      <c r="G161" s="1078"/>
      <c r="H161" s="1078"/>
      <c r="I161" s="1078"/>
      <c r="J161" s="1078"/>
      <c r="K161" s="1078"/>
      <c r="L161" s="1078"/>
      <c r="M161" s="1078"/>
    </row>
    <row r="162" spans="1:13" ht="12.75" hidden="1" customHeight="1">
      <c r="A162" s="1078"/>
      <c r="B162" s="1078"/>
      <c r="C162" s="1078"/>
      <c r="D162" s="1078"/>
      <c r="E162" s="1078"/>
      <c r="F162" s="1078"/>
      <c r="G162" s="1078"/>
      <c r="H162" s="1078"/>
      <c r="I162" s="1078"/>
      <c r="J162" s="1078"/>
      <c r="K162" s="1078"/>
      <c r="L162" s="1078"/>
      <c r="M162" s="1078"/>
    </row>
    <row r="163" spans="1:13" ht="12.75" hidden="1" customHeight="1">
      <c r="A163" s="1078"/>
      <c r="B163" s="1078"/>
      <c r="C163" s="1078"/>
      <c r="D163" s="1078"/>
      <c r="E163" s="1078"/>
      <c r="F163" s="1078"/>
      <c r="G163" s="1078"/>
      <c r="H163" s="1078"/>
      <c r="I163" s="1078"/>
      <c r="J163" s="1078"/>
      <c r="K163" s="1078"/>
      <c r="L163" s="1078"/>
      <c r="M163" s="1078"/>
    </row>
    <row r="164" spans="1:13" ht="12.75" hidden="1" customHeight="1">
      <c r="A164" s="1078"/>
      <c r="B164" s="1078"/>
      <c r="C164" s="1078"/>
      <c r="D164" s="1078"/>
      <c r="E164" s="1078"/>
      <c r="F164" s="1078"/>
      <c r="G164" s="1078"/>
      <c r="H164" s="1078"/>
      <c r="I164" s="1078"/>
      <c r="J164" s="1078"/>
      <c r="K164" s="1078"/>
      <c r="L164" s="1078"/>
      <c r="M164" s="1078"/>
    </row>
    <row r="165" spans="1:13" ht="12.75" hidden="1" customHeight="1">
      <c r="A165" s="1078"/>
      <c r="B165" s="1078"/>
      <c r="C165" s="1078"/>
      <c r="D165" s="1078"/>
      <c r="E165" s="1078"/>
      <c r="F165" s="1078"/>
      <c r="G165" s="1078"/>
      <c r="H165" s="1078"/>
      <c r="I165" s="1078"/>
      <c r="J165" s="1078"/>
      <c r="K165" s="1078"/>
      <c r="L165" s="1078"/>
      <c r="M165" s="1078"/>
    </row>
    <row r="166" spans="1:13" ht="12.75" hidden="1" customHeight="1">
      <c r="A166" s="1078"/>
      <c r="B166" s="1078"/>
      <c r="C166" s="1078"/>
      <c r="D166" s="1078"/>
      <c r="E166" s="1078"/>
      <c r="F166" s="1078"/>
      <c r="G166" s="1078"/>
      <c r="H166" s="1078"/>
      <c r="I166" s="1078"/>
      <c r="J166" s="1078"/>
      <c r="K166" s="1078"/>
      <c r="L166" s="1078"/>
      <c r="M166" s="1078"/>
    </row>
    <row r="167" spans="1:13" ht="12.75" hidden="1" customHeight="1">
      <c r="A167" s="1078"/>
      <c r="B167" s="1078"/>
      <c r="C167" s="1078"/>
      <c r="D167" s="1078"/>
      <c r="E167" s="1078"/>
      <c r="F167" s="1078"/>
      <c r="G167" s="1078"/>
      <c r="H167" s="1078"/>
      <c r="I167" s="1078"/>
      <c r="J167" s="1078"/>
      <c r="K167" s="1078"/>
      <c r="L167" s="1078"/>
      <c r="M167" s="1078"/>
    </row>
    <row r="168" spans="1:13" ht="12.75" hidden="1" customHeight="1">
      <c r="A168" s="1078"/>
      <c r="B168" s="1078"/>
      <c r="C168" s="1078"/>
      <c r="D168" s="1078"/>
      <c r="E168" s="1078"/>
      <c r="F168" s="1078"/>
      <c r="G168" s="1078"/>
      <c r="H168" s="1078"/>
      <c r="I168" s="1078"/>
      <c r="J168" s="1078"/>
      <c r="K168" s="1078"/>
      <c r="L168" s="1078"/>
      <c r="M168" s="1078"/>
    </row>
    <row r="169" spans="1:13" ht="12.75" hidden="1" customHeight="1">
      <c r="A169" s="1078"/>
      <c r="B169" s="1078"/>
      <c r="C169" s="1078"/>
      <c r="D169" s="1078"/>
      <c r="E169" s="1078"/>
      <c r="F169" s="1078"/>
      <c r="G169" s="1078"/>
      <c r="H169" s="1078"/>
      <c r="I169" s="1078"/>
      <c r="J169" s="1078"/>
      <c r="K169" s="1078"/>
      <c r="L169" s="1078"/>
      <c r="M169" s="1078"/>
    </row>
    <row r="170" spans="1:13" ht="12.75" hidden="1" customHeight="1">
      <c r="A170" s="1078"/>
      <c r="B170" s="1078"/>
      <c r="C170" s="1078"/>
      <c r="D170" s="1078"/>
      <c r="E170" s="1078"/>
      <c r="F170" s="1078"/>
      <c r="G170" s="1078"/>
      <c r="H170" s="1078"/>
      <c r="I170" s="1078"/>
      <c r="J170" s="1078"/>
      <c r="K170" s="1078"/>
      <c r="L170" s="1078"/>
      <c r="M170" s="1078"/>
    </row>
    <row r="171" spans="1:13" ht="12.75" hidden="1" customHeight="1">
      <c r="A171" s="1078"/>
      <c r="B171" s="1078"/>
      <c r="C171" s="1078"/>
      <c r="D171" s="1078"/>
      <c r="E171" s="1078"/>
      <c r="F171" s="1078"/>
      <c r="G171" s="1078"/>
      <c r="H171" s="1078"/>
      <c r="I171" s="1078"/>
      <c r="J171" s="1078"/>
      <c r="K171" s="1078"/>
      <c r="L171" s="1078"/>
      <c r="M171" s="1078"/>
    </row>
    <row r="172" spans="1:13" ht="12.75" hidden="1" customHeight="1">
      <c r="A172" s="1078"/>
      <c r="B172" s="1078"/>
      <c r="C172" s="1078"/>
      <c r="D172" s="1078"/>
      <c r="E172" s="1078"/>
      <c r="F172" s="1078"/>
      <c r="G172" s="1078"/>
      <c r="H172" s="1078"/>
      <c r="I172" s="1078"/>
      <c r="J172" s="1078"/>
      <c r="K172" s="1078"/>
      <c r="L172" s="1078"/>
      <c r="M172" s="1078"/>
    </row>
    <row r="173" spans="1:13" ht="12.75" hidden="1" customHeight="1">
      <c r="A173" s="1078"/>
      <c r="B173" s="1078"/>
      <c r="C173" s="1078"/>
      <c r="D173" s="1078"/>
      <c r="E173" s="1078"/>
      <c r="F173" s="1078"/>
      <c r="G173" s="1078"/>
      <c r="H173" s="1078"/>
      <c r="I173" s="1078"/>
      <c r="J173" s="1078"/>
      <c r="K173" s="1078"/>
      <c r="L173" s="1078"/>
      <c r="M173" s="1078"/>
    </row>
    <row r="174" spans="1:13" ht="12.75" hidden="1" customHeight="1">
      <c r="A174" s="1078"/>
      <c r="B174" s="1078"/>
      <c r="C174" s="1078"/>
      <c r="D174" s="1078"/>
      <c r="E174" s="1078"/>
      <c r="F174" s="1078"/>
      <c r="G174" s="1078"/>
      <c r="H174" s="1078"/>
      <c r="I174" s="1078"/>
      <c r="J174" s="1078"/>
      <c r="K174" s="1078"/>
      <c r="L174" s="1078"/>
      <c r="M174" s="1078"/>
    </row>
    <row r="175" spans="1:13" ht="12.75" hidden="1" customHeight="1">
      <c r="A175" s="1078"/>
      <c r="B175" s="1078"/>
      <c r="C175" s="1078"/>
      <c r="D175" s="1078"/>
      <c r="E175" s="1078"/>
      <c r="F175" s="1078"/>
      <c r="G175" s="1078"/>
      <c r="H175" s="1078"/>
      <c r="I175" s="1078"/>
      <c r="J175" s="1078"/>
      <c r="K175" s="1078"/>
      <c r="L175" s="1078"/>
      <c r="M175" s="1078"/>
    </row>
    <row r="176" spans="1:13" ht="12.75" hidden="1" customHeight="1">
      <c r="A176" s="1078"/>
      <c r="B176" s="1078"/>
      <c r="C176" s="1078"/>
      <c r="D176" s="1078"/>
      <c r="E176" s="1078"/>
      <c r="F176" s="1078"/>
      <c r="G176" s="1078"/>
      <c r="H176" s="1078"/>
      <c r="I176" s="1078"/>
      <c r="J176" s="1078"/>
      <c r="K176" s="1078"/>
      <c r="L176" s="1078"/>
      <c r="M176" s="1078"/>
    </row>
    <row r="177" spans="1:13" ht="12.75" hidden="1" customHeight="1">
      <c r="A177" s="1078"/>
      <c r="B177" s="1078"/>
      <c r="C177" s="1078"/>
      <c r="D177" s="1078"/>
      <c r="E177" s="1078"/>
      <c r="F177" s="1078"/>
      <c r="G177" s="1078"/>
      <c r="H177" s="1078"/>
      <c r="I177" s="1078"/>
      <c r="J177" s="1078"/>
      <c r="K177" s="1078"/>
      <c r="L177" s="1078"/>
      <c r="M177" s="1078"/>
    </row>
    <row r="178" spans="1:13" ht="12.75" hidden="1" customHeight="1">
      <c r="A178" s="1078"/>
      <c r="B178" s="1078"/>
      <c r="C178" s="1078"/>
      <c r="D178" s="1078"/>
      <c r="E178" s="1078"/>
      <c r="F178" s="1078"/>
      <c r="G178" s="1078"/>
      <c r="H178" s="1078"/>
      <c r="I178" s="1078"/>
      <c r="J178" s="1078"/>
      <c r="K178" s="1078"/>
      <c r="L178" s="1078"/>
      <c r="M178" s="1078"/>
    </row>
    <row r="179" spans="1:13" ht="12.75" hidden="1" customHeight="1">
      <c r="A179" s="1078"/>
      <c r="B179" s="1078"/>
      <c r="C179" s="1078"/>
      <c r="D179" s="1078"/>
      <c r="E179" s="1078"/>
      <c r="F179" s="1078"/>
      <c r="G179" s="1078"/>
      <c r="H179" s="1078"/>
      <c r="I179" s="1078"/>
      <c r="J179" s="1078"/>
      <c r="K179" s="1078"/>
      <c r="L179" s="1078"/>
      <c r="M179" s="1078"/>
    </row>
    <row r="180" spans="1:13" ht="12.75" hidden="1" customHeight="1">
      <c r="A180" s="1078"/>
      <c r="B180" s="1078"/>
      <c r="C180" s="1078"/>
      <c r="D180" s="1078"/>
      <c r="E180" s="1078"/>
      <c r="F180" s="1078"/>
      <c r="G180" s="1078"/>
      <c r="H180" s="1078"/>
      <c r="I180" s="1078"/>
      <c r="J180" s="1078"/>
      <c r="K180" s="1078"/>
      <c r="L180" s="1078"/>
      <c r="M180" s="1078"/>
    </row>
    <row r="181" spans="1:13" ht="12.75" hidden="1" customHeight="1">
      <c r="A181" s="1078"/>
      <c r="B181" s="1078"/>
      <c r="C181" s="1078"/>
      <c r="D181" s="1078"/>
      <c r="E181" s="1078"/>
      <c r="F181" s="1078"/>
      <c r="G181" s="1078"/>
      <c r="H181" s="1078"/>
      <c r="I181" s="1078"/>
      <c r="J181" s="1078"/>
      <c r="K181" s="1078"/>
      <c r="L181" s="1078"/>
      <c r="M181" s="1078"/>
    </row>
    <row r="182" spans="1:13" ht="12.75" hidden="1" customHeight="1">
      <c r="A182" s="1078"/>
      <c r="B182" s="1078"/>
      <c r="C182" s="1078"/>
      <c r="D182" s="1078"/>
      <c r="E182" s="1078"/>
      <c r="F182" s="1078"/>
      <c r="G182" s="1078"/>
      <c r="H182" s="1078"/>
      <c r="I182" s="1078"/>
      <c r="J182" s="1078"/>
      <c r="K182" s="1078"/>
      <c r="L182" s="1078"/>
      <c r="M182" s="1078"/>
    </row>
    <row r="183" spans="1:13" ht="12.75" hidden="1" customHeight="1">
      <c r="A183" s="1078"/>
      <c r="B183" s="1078"/>
      <c r="C183" s="1078"/>
      <c r="D183" s="1078"/>
      <c r="E183" s="1078"/>
      <c r="F183" s="1078"/>
      <c r="G183" s="1078"/>
      <c r="H183" s="1078"/>
      <c r="I183" s="1078"/>
      <c r="J183" s="1078"/>
      <c r="K183" s="1078"/>
      <c r="L183" s="1078"/>
      <c r="M183" s="1078"/>
    </row>
    <row r="184" spans="1:13" ht="12.75" hidden="1" customHeight="1">
      <c r="A184" s="1078"/>
      <c r="B184" s="1078"/>
      <c r="C184" s="1078"/>
      <c r="D184" s="1078"/>
      <c r="E184" s="1078"/>
      <c r="F184" s="1078"/>
      <c r="G184" s="1078"/>
      <c r="H184" s="1078"/>
      <c r="I184" s="1078"/>
      <c r="J184" s="1078"/>
      <c r="K184" s="1078"/>
      <c r="L184" s="1078"/>
      <c r="M184" s="1078"/>
    </row>
    <row r="185" spans="1:13" ht="12.75" hidden="1" customHeight="1">
      <c r="A185" s="1078"/>
      <c r="B185" s="1078"/>
      <c r="C185" s="1078"/>
      <c r="D185" s="1078"/>
      <c r="E185" s="1078"/>
      <c r="F185" s="1078"/>
      <c r="G185" s="1078"/>
      <c r="H185" s="1078"/>
      <c r="I185" s="1078"/>
      <c r="J185" s="1078"/>
      <c r="K185" s="1078"/>
      <c r="L185" s="1078"/>
      <c r="M185" s="1078"/>
    </row>
    <row r="186" spans="1:13" ht="12.75" hidden="1" customHeight="1">
      <c r="A186" s="1078"/>
      <c r="B186" s="1078"/>
      <c r="C186" s="1078"/>
      <c r="D186" s="1078"/>
      <c r="E186" s="1078"/>
      <c r="F186" s="1078"/>
      <c r="G186" s="1078"/>
      <c r="H186" s="1078"/>
      <c r="I186" s="1078"/>
      <c r="J186" s="1078"/>
      <c r="K186" s="1078"/>
      <c r="L186" s="1078"/>
      <c r="M186" s="1078"/>
    </row>
    <row r="187" spans="1:13" ht="12.75" hidden="1" customHeight="1">
      <c r="A187" s="1078"/>
      <c r="B187" s="1078"/>
      <c r="C187" s="1078"/>
      <c r="D187" s="1078"/>
      <c r="E187" s="1078"/>
      <c r="F187" s="1078"/>
      <c r="G187" s="1078"/>
      <c r="H187" s="1078"/>
      <c r="I187" s="1078"/>
      <c r="J187" s="1078"/>
      <c r="K187" s="1078"/>
      <c r="L187" s="1078"/>
      <c r="M187" s="1078"/>
    </row>
    <row r="188" spans="1:13" ht="12.75" hidden="1" customHeight="1">
      <c r="A188" s="1078"/>
      <c r="B188" s="1078"/>
      <c r="C188" s="1078"/>
      <c r="D188" s="1078"/>
      <c r="E188" s="1078"/>
      <c r="F188" s="1078"/>
      <c r="G188" s="1078"/>
      <c r="H188" s="1078"/>
      <c r="I188" s="1078"/>
      <c r="J188" s="1078"/>
      <c r="K188" s="1078"/>
      <c r="L188" s="1078"/>
      <c r="M188" s="1078"/>
    </row>
    <row r="189" spans="1:13" ht="12.75" hidden="1" customHeight="1">
      <c r="A189" s="1078"/>
      <c r="B189" s="1078"/>
      <c r="C189" s="1078"/>
      <c r="D189" s="1078"/>
      <c r="E189" s="1078"/>
      <c r="F189" s="1078"/>
      <c r="G189" s="1078"/>
      <c r="H189" s="1078"/>
      <c r="I189" s="1078"/>
      <c r="J189" s="1078"/>
      <c r="K189" s="1078"/>
      <c r="L189" s="1078"/>
      <c r="M189" s="1078"/>
    </row>
    <row r="190" spans="1:13" ht="12.75" hidden="1" customHeight="1">
      <c r="A190" s="1078"/>
      <c r="B190" s="1078"/>
      <c r="C190" s="1078"/>
      <c r="D190" s="1078"/>
      <c r="E190" s="1078"/>
      <c r="F190" s="1078"/>
      <c r="G190" s="1078"/>
      <c r="H190" s="1078"/>
      <c r="I190" s="1078"/>
      <c r="J190" s="1078"/>
      <c r="K190" s="1078"/>
      <c r="L190" s="1078"/>
      <c r="M190" s="1078"/>
    </row>
    <row r="191" spans="1:13" ht="12.75" hidden="1" customHeight="1">
      <c r="A191" s="1078"/>
      <c r="B191" s="1078"/>
      <c r="C191" s="1078"/>
      <c r="D191" s="1078"/>
      <c r="E191" s="1078"/>
      <c r="F191" s="1078"/>
      <c r="G191" s="1078"/>
      <c r="H191" s="1078"/>
      <c r="I191" s="1078"/>
      <c r="J191" s="1078"/>
      <c r="K191" s="1078"/>
      <c r="L191" s="1078"/>
      <c r="M191" s="1078"/>
    </row>
    <row r="192" spans="1:13" ht="12.75" hidden="1" customHeight="1">
      <c r="A192" s="1078"/>
      <c r="B192" s="1078"/>
      <c r="C192" s="1078"/>
      <c r="D192" s="1078"/>
      <c r="E192" s="1078"/>
      <c r="F192" s="1078"/>
      <c r="G192" s="1078"/>
      <c r="H192" s="1078"/>
      <c r="I192" s="1078"/>
      <c r="J192" s="1078"/>
      <c r="K192" s="1078"/>
      <c r="L192" s="1078"/>
      <c r="M192" s="1078"/>
    </row>
    <row r="193" spans="1:13" ht="12.75" hidden="1" customHeight="1">
      <c r="A193" s="1078"/>
      <c r="B193" s="1078"/>
      <c r="C193" s="1078"/>
      <c r="D193" s="1078"/>
      <c r="E193" s="1078"/>
      <c r="F193" s="1078"/>
      <c r="G193" s="1078"/>
      <c r="H193" s="1078"/>
      <c r="I193" s="1078"/>
      <c r="J193" s="1078"/>
      <c r="K193" s="1078"/>
      <c r="L193" s="1078"/>
      <c r="M193" s="1078"/>
    </row>
    <row r="194" spans="1:13" ht="12.75" hidden="1" customHeight="1">
      <c r="A194" s="1078"/>
      <c r="B194" s="1078"/>
      <c r="C194" s="1078"/>
      <c r="D194" s="1078"/>
      <c r="E194" s="1078"/>
      <c r="F194" s="1078"/>
      <c r="G194" s="1078"/>
      <c r="H194" s="1078"/>
      <c r="I194" s="1078"/>
      <c r="J194" s="1078"/>
      <c r="K194" s="1078"/>
      <c r="L194" s="1078"/>
      <c r="M194" s="1078"/>
    </row>
    <row r="195" spans="1:13" ht="12.75" hidden="1" customHeight="1">
      <c r="A195" s="1078"/>
      <c r="B195" s="1078"/>
      <c r="C195" s="1078"/>
      <c r="D195" s="1078"/>
      <c r="E195" s="1078"/>
      <c r="F195" s="1078"/>
      <c r="G195" s="1078"/>
      <c r="H195" s="1078"/>
      <c r="I195" s="1078"/>
      <c r="J195" s="1078"/>
      <c r="K195" s="1078"/>
      <c r="L195" s="1078"/>
      <c r="M195" s="1078"/>
    </row>
    <row r="196" spans="1:13" ht="12.75" hidden="1" customHeight="1">
      <c r="A196" s="1078"/>
      <c r="B196" s="1078"/>
      <c r="C196" s="1078"/>
      <c r="D196" s="1078"/>
      <c r="E196" s="1078"/>
      <c r="F196" s="1078"/>
      <c r="G196" s="1078"/>
      <c r="H196" s="1078"/>
      <c r="I196" s="1078"/>
      <c r="J196" s="1078"/>
      <c r="K196" s="1078"/>
      <c r="L196" s="1078"/>
      <c r="M196" s="1078"/>
    </row>
    <row r="197" spans="1:13" ht="12.75" hidden="1" customHeight="1">
      <c r="A197" s="1078"/>
      <c r="B197" s="1078"/>
      <c r="C197" s="1078"/>
      <c r="D197" s="1078"/>
      <c r="E197" s="1078"/>
      <c r="F197" s="1078"/>
      <c r="G197" s="1078"/>
      <c r="H197" s="1078"/>
      <c r="I197" s="1078"/>
      <c r="J197" s="1078"/>
      <c r="K197" s="1078"/>
      <c r="L197" s="1078"/>
      <c r="M197" s="1078"/>
    </row>
    <row r="198" spans="1:13" ht="12.75" hidden="1" customHeight="1">
      <c r="A198" s="1078"/>
      <c r="B198" s="1078"/>
      <c r="C198" s="1078"/>
      <c r="D198" s="1078"/>
      <c r="E198" s="1078"/>
      <c r="F198" s="1078"/>
      <c r="G198" s="1078"/>
      <c r="H198" s="1078"/>
      <c r="I198" s="1078"/>
      <c r="J198" s="1078"/>
      <c r="K198" s="1078"/>
      <c r="L198" s="1078"/>
      <c r="M198" s="1078"/>
    </row>
    <row r="199" spans="1:13" ht="12.75" hidden="1" customHeight="1">
      <c r="A199" s="1078"/>
      <c r="B199" s="1078"/>
      <c r="C199" s="1078"/>
      <c r="D199" s="1078"/>
      <c r="E199" s="1078"/>
      <c r="F199" s="1078"/>
      <c r="G199" s="1078"/>
      <c r="H199" s="1078"/>
      <c r="I199" s="1078"/>
      <c r="J199" s="1078"/>
      <c r="K199" s="1078"/>
      <c r="L199" s="1078"/>
      <c r="M199" s="1078"/>
    </row>
    <row r="200" spans="1:13" ht="12.75" hidden="1" customHeight="1">
      <c r="A200" s="1078"/>
      <c r="B200" s="1078"/>
      <c r="C200" s="1078"/>
      <c r="D200" s="1078"/>
      <c r="E200" s="1078"/>
      <c r="F200" s="1078"/>
      <c r="G200" s="1078"/>
      <c r="H200" s="1078"/>
      <c r="I200" s="1078"/>
      <c r="J200" s="1078"/>
      <c r="K200" s="1078"/>
      <c r="L200" s="1078"/>
      <c r="M200" s="1078"/>
    </row>
    <row r="201" spans="1:13" ht="12.75" hidden="1" customHeight="1">
      <c r="A201" s="1078"/>
      <c r="B201" s="1078"/>
      <c r="C201" s="1078"/>
      <c r="D201" s="1078"/>
      <c r="E201" s="1078"/>
      <c r="F201" s="1078"/>
      <c r="G201" s="1078"/>
      <c r="H201" s="1078"/>
      <c r="I201" s="1078"/>
      <c r="J201" s="1078"/>
      <c r="K201" s="1078"/>
      <c r="L201" s="1078"/>
      <c r="M201" s="1078"/>
    </row>
    <row r="202" spans="1:13" ht="12.75" hidden="1" customHeight="1">
      <c r="A202" s="1078"/>
      <c r="B202" s="1078"/>
      <c r="C202" s="1078"/>
      <c r="D202" s="1078"/>
      <c r="E202" s="1078"/>
      <c r="F202" s="1078"/>
      <c r="G202" s="1078"/>
      <c r="H202" s="1078"/>
      <c r="I202" s="1078"/>
      <c r="J202" s="1078"/>
      <c r="K202" s="1078"/>
      <c r="L202" s="1078"/>
      <c r="M202" s="1078"/>
    </row>
    <row r="203" spans="1:13" ht="12.75" hidden="1" customHeight="1">
      <c r="A203" s="1078"/>
      <c r="B203" s="1078"/>
      <c r="C203" s="1078"/>
      <c r="D203" s="1078"/>
      <c r="E203" s="1078"/>
      <c r="F203" s="1078"/>
      <c r="G203" s="1078"/>
      <c r="H203" s="1078"/>
      <c r="I203" s="1078"/>
      <c r="J203" s="1078"/>
      <c r="K203" s="1078"/>
      <c r="L203" s="1078"/>
      <c r="M203" s="1078"/>
    </row>
    <row r="204" spans="1:13" ht="12.75" hidden="1" customHeight="1">
      <c r="A204" s="1078"/>
      <c r="B204" s="1078"/>
      <c r="C204" s="1078"/>
      <c r="D204" s="1078"/>
      <c r="E204" s="1078"/>
      <c r="F204" s="1078"/>
      <c r="G204" s="1078"/>
      <c r="H204" s="1078"/>
      <c r="I204" s="1078"/>
      <c r="J204" s="1078"/>
      <c r="K204" s="1078"/>
      <c r="L204" s="1078"/>
      <c r="M204" s="1078"/>
    </row>
    <row r="205" spans="1:13" ht="12.75" hidden="1" customHeight="1">
      <c r="A205" s="1078"/>
      <c r="B205" s="1078"/>
      <c r="C205" s="1078"/>
      <c r="D205" s="1078"/>
      <c r="E205" s="1078"/>
      <c r="F205" s="1078"/>
      <c r="G205" s="1078"/>
      <c r="H205" s="1078"/>
      <c r="I205" s="1078"/>
      <c r="J205" s="1078"/>
      <c r="K205" s="1078"/>
      <c r="L205" s="1078"/>
      <c r="M205" s="1078"/>
    </row>
    <row r="206" spans="1:13" ht="12.75" hidden="1" customHeight="1">
      <c r="A206" s="1078"/>
      <c r="B206" s="1078"/>
      <c r="C206" s="1078"/>
      <c r="D206" s="1078"/>
      <c r="E206" s="1078"/>
      <c r="F206" s="1078"/>
      <c r="G206" s="1078"/>
      <c r="H206" s="1078"/>
      <c r="I206" s="1078"/>
      <c r="J206" s="1078"/>
      <c r="K206" s="1078"/>
      <c r="L206" s="1078"/>
      <c r="M206" s="1078"/>
    </row>
    <row r="207" spans="1:13" ht="12.75" hidden="1" customHeight="1">
      <c r="A207" s="1078"/>
      <c r="B207" s="1078"/>
      <c r="C207" s="1078"/>
      <c r="D207" s="1078"/>
      <c r="E207" s="1078"/>
      <c r="F207" s="1078"/>
      <c r="G207" s="1078"/>
      <c r="H207" s="1078"/>
      <c r="I207" s="1078"/>
      <c r="J207" s="1078"/>
      <c r="K207" s="1078"/>
      <c r="L207" s="1078"/>
      <c r="M207" s="1078"/>
    </row>
    <row r="208" spans="1:13" ht="12.75" hidden="1" customHeight="1">
      <c r="A208" s="1078"/>
      <c r="B208" s="1078"/>
      <c r="C208" s="1078"/>
      <c r="D208" s="1078"/>
      <c r="E208" s="1078"/>
      <c r="F208" s="1078"/>
      <c r="G208" s="1078"/>
      <c r="H208" s="1078"/>
      <c r="I208" s="1078"/>
      <c r="J208" s="1078"/>
      <c r="K208" s="1078"/>
      <c r="L208" s="1078"/>
      <c r="M208" s="1078"/>
    </row>
    <row r="209" spans="1:13" ht="12.75" hidden="1" customHeight="1">
      <c r="A209" s="1078"/>
      <c r="B209" s="1078"/>
      <c r="C209" s="1078"/>
      <c r="D209" s="1078"/>
      <c r="E209" s="1078"/>
      <c r="F209" s="1078"/>
      <c r="G209" s="1078"/>
      <c r="H209" s="1078"/>
      <c r="I209" s="1078"/>
      <c r="J209" s="1078"/>
      <c r="K209" s="1078"/>
      <c r="L209" s="1078"/>
      <c r="M209" s="1078"/>
    </row>
  </sheetData>
  <sheetProtection password="C797" sheet="1" objects="1" scenarios="1"/>
  <protectedRanges>
    <protectedRange sqref="J35" name="Range4"/>
    <protectedRange sqref="G28" name="Range3"/>
    <protectedRange sqref="G19:G20" name="Range2"/>
    <protectedRange sqref="G11:G12" name="Range1"/>
  </protectedRanges>
  <mergeCells count="1">
    <mergeCell ref="A3:E4"/>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0" workbookViewId="0">
      <selection activeCell="E28" sqref="E28"/>
    </sheetView>
  </sheetViews>
  <sheetFormatPr defaultColWidth="9.109375" defaultRowHeight="13.2"/>
  <cols>
    <col min="1" max="1" width="2.6640625" style="1855" customWidth="1"/>
    <col min="2" max="2" width="9" style="1855" customWidth="1"/>
    <col min="3" max="3" width="69" style="1855" bestFit="1" customWidth="1"/>
    <col min="4" max="4" width="3.44140625" style="1855" customWidth="1"/>
    <col min="5" max="6" width="14.6640625" style="1855" customWidth="1"/>
    <col min="7" max="7" width="2.6640625" style="1855" customWidth="1"/>
    <col min="8" max="8" width="8.88671875" style="1855" customWidth="1"/>
    <col min="9" max="16384" width="9.109375" style="1855"/>
  </cols>
  <sheetData>
    <row r="1" spans="1:8">
      <c r="A1" s="3"/>
      <c r="B1" s="11"/>
      <c r="C1" s="1828" t="s">
        <v>166</v>
      </c>
      <c r="D1" s="87" t="str">
        <f>'1 Summary'!G2</f>
        <v/>
      </c>
      <c r="E1" s="1853"/>
      <c r="F1" s="1854"/>
      <c r="G1" s="3"/>
      <c r="H1" s="3"/>
    </row>
    <row r="2" spans="1:8">
      <c r="A2" s="3"/>
      <c r="B2" s="11"/>
      <c r="C2" s="13" t="s">
        <v>669</v>
      </c>
      <c r="D2" s="2289">
        <f>'1 Summary'!G3</f>
        <v>0</v>
      </c>
      <c r="E2" s="2290"/>
      <c r="F2" s="1856"/>
      <c r="G2" s="3"/>
      <c r="H2" s="3"/>
    </row>
    <row r="3" spans="1:8">
      <c r="A3" s="3"/>
      <c r="B3" s="11"/>
      <c r="C3" s="3"/>
      <c r="D3" s="3"/>
      <c r="E3" s="1856"/>
      <c r="F3" s="1856"/>
      <c r="G3" s="3"/>
      <c r="H3" s="3"/>
    </row>
    <row r="4" spans="1:8">
      <c r="A4" s="23"/>
      <c r="B4" s="11"/>
      <c r="C4" s="23"/>
      <c r="D4" s="23"/>
      <c r="E4" s="23"/>
      <c r="F4" s="23"/>
      <c r="G4" s="23"/>
      <c r="H4" s="3"/>
    </row>
    <row r="5" spans="1:8">
      <c r="A5" s="2291" t="s">
        <v>2700</v>
      </c>
      <c r="B5" s="2291"/>
      <c r="C5" s="2291"/>
      <c r="D5" s="2291"/>
      <c r="E5" s="2291"/>
      <c r="F5" s="2291"/>
      <c r="G5" s="2291"/>
      <c r="H5" s="3"/>
    </row>
    <row r="6" spans="1:8">
      <c r="A6" s="2292" t="s">
        <v>2701</v>
      </c>
      <c r="B6" s="2292"/>
      <c r="C6" s="2292"/>
      <c r="D6" s="2292"/>
      <c r="E6" s="2292"/>
      <c r="F6" s="2292"/>
      <c r="G6" s="2292"/>
      <c r="H6" s="3"/>
    </row>
    <row r="7" spans="1:8">
      <c r="A7" s="2292" t="s">
        <v>335</v>
      </c>
      <c r="B7" s="2292"/>
      <c r="C7" s="2292"/>
      <c r="D7" s="2292"/>
      <c r="E7" s="2292"/>
      <c r="F7" s="2292"/>
      <c r="G7" s="2292"/>
      <c r="H7" s="3"/>
    </row>
    <row r="8" spans="1:8">
      <c r="A8" s="1858"/>
      <c r="B8" s="1859"/>
      <c r="C8" s="1858"/>
      <c r="D8" s="1858"/>
      <c r="E8" s="1860" t="s">
        <v>805</v>
      </c>
      <c r="F8" s="1860" t="s">
        <v>805</v>
      </c>
      <c r="G8" s="1858"/>
      <c r="H8" s="3"/>
    </row>
    <row r="9" spans="1:8">
      <c r="A9" s="1858"/>
      <c r="B9" s="1859"/>
      <c r="C9" s="1858"/>
      <c r="D9" s="1858"/>
      <c r="E9" s="1860" t="s">
        <v>2527</v>
      </c>
      <c r="F9" s="1860" t="s">
        <v>2699</v>
      </c>
      <c r="G9" s="1858"/>
      <c r="H9" s="3"/>
    </row>
    <row r="10" spans="1:8">
      <c r="A10" s="1858"/>
      <c r="B10" s="1859">
        <v>1</v>
      </c>
      <c r="C10" s="1858" t="s">
        <v>2702</v>
      </c>
      <c r="D10" s="1858"/>
      <c r="E10" s="1860" t="s">
        <v>805</v>
      </c>
      <c r="F10" s="1860"/>
      <c r="G10" s="1858"/>
      <c r="H10" s="3"/>
    </row>
    <row r="11" spans="1:8">
      <c r="A11" s="1858"/>
      <c r="B11" s="1859">
        <v>1.1000000000000001</v>
      </c>
      <c r="C11" s="1858" t="s">
        <v>2703</v>
      </c>
      <c r="D11" s="1858"/>
      <c r="E11" s="1861">
        <f>'Schedule 1.1 Cons Stmt of Ops.'!D28</f>
        <v>0</v>
      </c>
      <c r="F11" s="1862">
        <f>'Schedule 1.1 Cons Stmt of Ops.'!E28</f>
        <v>0</v>
      </c>
      <c r="G11" s="1858"/>
      <c r="H11" s="1863"/>
    </row>
    <row r="12" spans="1:8">
      <c r="A12" s="3"/>
      <c r="B12" s="11"/>
      <c r="C12" s="3"/>
      <c r="D12" s="3"/>
      <c r="E12" s="1856"/>
      <c r="F12" s="1856"/>
      <c r="G12" s="3"/>
      <c r="H12" s="3"/>
    </row>
    <row r="13" spans="1:8">
      <c r="A13" s="3"/>
      <c r="B13" s="1859">
        <v>2</v>
      </c>
      <c r="C13" s="3" t="s">
        <v>2704</v>
      </c>
      <c r="D13" s="3"/>
      <c r="E13" s="1856"/>
      <c r="F13" s="1856"/>
      <c r="G13" s="3"/>
      <c r="H13" s="3"/>
    </row>
    <row r="14" spans="1:8">
      <c r="A14" s="3"/>
      <c r="B14" s="1859">
        <v>2.1</v>
      </c>
      <c r="C14" s="1858" t="s">
        <v>2705</v>
      </c>
      <c r="D14" s="3"/>
      <c r="E14" s="1861">
        <f>'Sch. 10 Operating Fund - Exp'!L55-('Sch 3C Tang Cap Asset Con'!E120-'Sch 3C Tang Cap Asset Con'!E86-'Sch 3C Tang Cap Asset Con'!E87-'Sch 3C Tang Cap Asset Con'!E88-'Sch 3C Tang Cap Asset Con'!E89-'Sch 3C Tang Cap Asset Con'!E104-'Sch 3C Tang Cap Asset Con'!E115-'Sch 3C Tang Cap Asset Con'!E117)</f>
        <v>0</v>
      </c>
      <c r="F14" s="2273"/>
      <c r="G14" s="3"/>
      <c r="H14" s="1865"/>
    </row>
    <row r="15" spans="1:8">
      <c r="A15" s="3"/>
      <c r="B15" s="1859">
        <v>2.2000000000000002</v>
      </c>
      <c r="C15" s="1858" t="s">
        <v>2706</v>
      </c>
      <c r="D15" s="3"/>
      <c r="E15" s="1861">
        <f>-('Sch 7 Stmt of Fin. Pos.'!D14-'Sch 7 Stmt of Fin. Pos.'!E14)</f>
        <v>0</v>
      </c>
      <c r="F15" s="2273"/>
      <c r="G15" s="3"/>
      <c r="H15" s="3"/>
    </row>
    <row r="16" spans="1:8">
      <c r="A16" s="3"/>
      <c r="B16" s="1859">
        <v>2.2999999999999998</v>
      </c>
      <c r="C16" s="1858" t="s">
        <v>2707</v>
      </c>
      <c r="D16" s="3"/>
      <c r="E16" s="1861">
        <f>-(SUM('Sch 7 Stmt of Fin. Pos.'!D16:D20)-SUM('Sch 7 Stmt of Fin. Pos.'!E16:E20))</f>
        <v>0</v>
      </c>
      <c r="F16" s="2273"/>
      <c r="G16" s="3"/>
      <c r="H16" s="3"/>
    </row>
    <row r="17" spans="1:8">
      <c r="A17" s="3"/>
      <c r="B17" s="1859">
        <v>2.4</v>
      </c>
      <c r="C17" s="1858" t="s">
        <v>2708</v>
      </c>
      <c r="D17" s="3"/>
      <c r="E17" s="1861">
        <f>-('Sch 7 Stmt of Fin. Pos.'!D22-'Sch 7 Stmt of Fin. Pos.'!E22)</f>
        <v>0</v>
      </c>
      <c r="F17" s="2273"/>
      <c r="G17" s="3"/>
      <c r="H17" s="3"/>
    </row>
    <row r="18" spans="1:8">
      <c r="A18" s="3"/>
      <c r="B18" s="1859">
        <v>2.5</v>
      </c>
      <c r="C18" s="1858" t="s">
        <v>2709</v>
      </c>
      <c r="D18" s="3"/>
      <c r="E18" s="1861">
        <f>(SUM('Sch 7 Stmt of Fin. Pos.'!D28:D33)-SUM('Sch 7 Stmt of Fin. Pos.'!E28:E33))</f>
        <v>0</v>
      </c>
      <c r="F18" s="2273"/>
      <c r="G18" s="3"/>
      <c r="H18" s="3"/>
    </row>
    <row r="19" spans="1:8">
      <c r="A19" s="3"/>
      <c r="B19" s="1859">
        <v>2.6</v>
      </c>
      <c r="C19" s="1858" t="s">
        <v>2710</v>
      </c>
      <c r="D19" s="3"/>
      <c r="E19" s="1861">
        <f>+'Sch 7 Stmt of Fin. Pos.'!D34-'Sch 7 Stmt of Fin. Pos.'!E34</f>
        <v>0</v>
      </c>
      <c r="F19" s="2273" t="s">
        <v>805</v>
      </c>
      <c r="G19" s="3"/>
      <c r="H19" s="3"/>
    </row>
    <row r="20" spans="1:8">
      <c r="A20" s="3"/>
      <c r="B20" s="1859">
        <v>2.7</v>
      </c>
      <c r="C20" s="1858" t="s">
        <v>2711</v>
      </c>
      <c r="D20" s="3"/>
      <c r="E20" s="1861">
        <f>+('Sch 7 Stmt of Fin. Pos.'!D42-'Sch 7 Stmt of Fin. Pos.'!E42)</f>
        <v>0</v>
      </c>
      <c r="F20" s="2273"/>
      <c r="G20" s="3"/>
      <c r="H20" s="1865"/>
    </row>
    <row r="21" spans="1:8">
      <c r="A21" s="3"/>
      <c r="B21" s="1859">
        <v>2.8</v>
      </c>
      <c r="C21" s="1858" t="s">
        <v>2712</v>
      </c>
      <c r="D21" s="3"/>
      <c r="E21" s="1861">
        <f>+('Sch 7 Stmt of Fin. Pos.'!D43-'Sch 7 Stmt of Fin. Pos.'!E43)</f>
        <v>0</v>
      </c>
      <c r="F21" s="2273"/>
      <c r="G21" s="3"/>
      <c r="H21" s="3"/>
    </row>
    <row r="22" spans="1:8">
      <c r="A22" s="3"/>
      <c r="B22" s="1859">
        <v>2.9</v>
      </c>
      <c r="C22" s="1858" t="s">
        <v>2713</v>
      </c>
      <c r="D22" s="3"/>
      <c r="E22" s="1861">
        <f>-('Sch 7 Stmt of Fin. Pos.'!D49-'Sch 7 Stmt of Fin. Pos.'!E49)</f>
        <v>0</v>
      </c>
      <c r="F22" s="2273"/>
      <c r="G22" s="3"/>
      <c r="H22" s="3"/>
    </row>
    <row r="23" spans="1:8">
      <c r="A23" s="3"/>
      <c r="B23" s="1866">
        <v>2.1</v>
      </c>
      <c r="C23" s="1858" t="s">
        <v>2714</v>
      </c>
      <c r="D23" s="1858"/>
      <c r="E23" s="1861">
        <f>-('Sch 7 Stmt of Fin. Pos.'!D50-'Sch 7 Stmt of Fin. Pos.'!E50)</f>
        <v>0</v>
      </c>
      <c r="F23" s="2273"/>
      <c r="G23" s="3"/>
      <c r="H23" s="3"/>
    </row>
    <row r="24" spans="1:8">
      <c r="A24" s="1"/>
      <c r="B24" s="1867">
        <v>2.11</v>
      </c>
      <c r="C24" s="1868" t="s">
        <v>2715</v>
      </c>
      <c r="D24" s="1868"/>
      <c r="E24" s="1869">
        <f>SUM(E11:E23)</f>
        <v>0</v>
      </c>
      <c r="F24" s="1869">
        <f>SUM(F11:F23)</f>
        <v>0</v>
      </c>
      <c r="G24" s="1"/>
      <c r="H24" s="1"/>
    </row>
    <row r="25" spans="1:8">
      <c r="A25" s="3"/>
      <c r="B25" s="1859"/>
      <c r="C25" s="1858"/>
      <c r="D25" s="1858"/>
      <c r="E25" s="1870"/>
      <c r="F25" s="1870"/>
      <c r="G25" s="3"/>
      <c r="H25" s="3"/>
    </row>
    <row r="26" spans="1:8">
      <c r="A26" s="3"/>
      <c r="B26" s="1859">
        <v>3</v>
      </c>
      <c r="C26" s="1858" t="s">
        <v>2716</v>
      </c>
      <c r="D26" s="1858"/>
      <c r="E26" s="1870"/>
      <c r="F26" s="1870"/>
      <c r="G26" s="3"/>
      <c r="H26" s="3"/>
    </row>
    <row r="27" spans="1:8">
      <c r="A27" s="3"/>
      <c r="B27" s="1859">
        <v>3.1</v>
      </c>
      <c r="C27" s="1858" t="s">
        <v>2717</v>
      </c>
      <c r="D27" s="1858"/>
      <c r="E27" s="1861">
        <f>'Sch 3C Tang Cap Asset Con'!D120</f>
        <v>0</v>
      </c>
      <c r="F27" s="1864"/>
      <c r="G27" s="3"/>
      <c r="H27" s="1865"/>
    </row>
    <row r="28" spans="1:8">
      <c r="A28" s="3"/>
      <c r="B28" s="1859">
        <v>3.2</v>
      </c>
      <c r="C28" s="1858" t="s">
        <v>2718</v>
      </c>
      <c r="D28" s="1858"/>
      <c r="E28" s="1861">
        <f>-('Sch 3C Tang Cap Asset Con'!C41)</f>
        <v>0</v>
      </c>
      <c r="F28" s="1864"/>
      <c r="G28" s="3"/>
      <c r="H28" s="1865"/>
    </row>
    <row r="29" spans="1:8">
      <c r="A29" s="1"/>
      <c r="B29" s="1867">
        <v>3.3</v>
      </c>
      <c r="C29" s="1868" t="s">
        <v>2719</v>
      </c>
      <c r="D29" s="1868"/>
      <c r="E29" s="1869">
        <f>SUM(E27:E28)</f>
        <v>0</v>
      </c>
      <c r="F29" s="1869">
        <f>SUM(F27:F28)</f>
        <v>0</v>
      </c>
      <c r="G29" s="1"/>
      <c r="H29" s="1"/>
    </row>
    <row r="30" spans="1:8">
      <c r="A30" s="3"/>
      <c r="B30" s="1859"/>
      <c r="C30" s="1858"/>
      <c r="D30" s="1858"/>
      <c r="E30" s="1871"/>
      <c r="F30" s="1871"/>
      <c r="G30" s="3"/>
      <c r="H30" s="3"/>
    </row>
    <row r="31" spans="1:8">
      <c r="A31" s="3"/>
      <c r="B31" s="1859">
        <v>4</v>
      </c>
      <c r="C31" s="1858" t="s">
        <v>2720</v>
      </c>
      <c r="D31" s="1858"/>
      <c r="E31" s="1871"/>
      <c r="F31" s="1871"/>
      <c r="G31" s="3"/>
      <c r="H31" s="3"/>
    </row>
    <row r="32" spans="1:8">
      <c r="A32" s="3"/>
      <c r="B32" s="1859">
        <v>4.0999999999999996</v>
      </c>
      <c r="C32" s="1858" t="s">
        <v>2721</v>
      </c>
      <c r="D32" s="1858"/>
      <c r="E32" s="1861">
        <f>-('Sch 7 Stmt of Fin. Pos.'!D21-'Sch 7 Stmt of Fin. Pos.'!E21)</f>
        <v>0</v>
      </c>
      <c r="F32" s="1864"/>
      <c r="G32" s="3"/>
      <c r="H32" s="3"/>
    </row>
    <row r="33" spans="1:8">
      <c r="A33" s="1"/>
      <c r="B33" s="1867">
        <v>4.2</v>
      </c>
      <c r="C33" s="1868" t="s">
        <v>2722</v>
      </c>
      <c r="D33" s="1868"/>
      <c r="E33" s="1869">
        <f>SUM(E32)</f>
        <v>0</v>
      </c>
      <c r="F33" s="1869">
        <f>SUM(F32)</f>
        <v>0</v>
      </c>
      <c r="G33" s="1"/>
      <c r="H33" s="1"/>
    </row>
    <row r="34" spans="1:8">
      <c r="A34" s="3"/>
      <c r="B34" s="1859"/>
      <c r="C34" s="1858"/>
      <c r="D34" s="1858"/>
      <c r="E34" s="1871"/>
      <c r="F34" s="1871"/>
      <c r="G34" s="3"/>
      <c r="H34" s="3"/>
    </row>
    <row r="35" spans="1:8">
      <c r="A35" s="3"/>
      <c r="B35" s="1859">
        <v>5</v>
      </c>
      <c r="C35" s="1858" t="s">
        <v>2723</v>
      </c>
      <c r="D35" s="1858"/>
      <c r="E35" s="1871"/>
      <c r="F35" s="1871"/>
      <c r="G35" s="3"/>
      <c r="H35" s="3"/>
    </row>
    <row r="36" spans="1:8">
      <c r="A36" s="3"/>
      <c r="B36" s="1859">
        <v>5.0999999999999996</v>
      </c>
      <c r="C36" s="1858" t="s">
        <v>2724</v>
      </c>
      <c r="D36" s="1858"/>
      <c r="E36" s="1864"/>
      <c r="F36" s="1864"/>
      <c r="G36" s="3"/>
      <c r="H36" s="1865"/>
    </row>
    <row r="37" spans="1:8">
      <c r="A37" s="3"/>
      <c r="B37" s="1859">
        <v>5.2</v>
      </c>
      <c r="C37" s="1858" t="s">
        <v>2725</v>
      </c>
      <c r="D37" s="1858"/>
      <c r="E37" s="1862">
        <f>+('Sch 7 Stmt of Fin. Pos.'!D26-'Sch 7 Stmt of Fin. Pos.'!E26)</f>
        <v>0</v>
      </c>
      <c r="F37" s="1864"/>
      <c r="G37" s="3"/>
      <c r="H37" s="1865"/>
    </row>
    <row r="38" spans="1:8">
      <c r="A38" s="3"/>
      <c r="B38" s="1859">
        <v>5.3</v>
      </c>
      <c r="C38" s="1858" t="s">
        <v>2726</v>
      </c>
      <c r="D38" s="1858"/>
      <c r="E38" s="1864"/>
      <c r="F38" s="1864"/>
      <c r="G38" s="3"/>
      <c r="H38" s="1865"/>
    </row>
    <row r="39" spans="1:8">
      <c r="A39" s="1"/>
      <c r="B39" s="1867">
        <v>5.4</v>
      </c>
      <c r="C39" s="1868" t="s">
        <v>2727</v>
      </c>
      <c r="D39" s="1868"/>
      <c r="E39" s="1869">
        <f>SUM(E36:E38)</f>
        <v>0</v>
      </c>
      <c r="F39" s="1869">
        <f>SUM(F36:F38)</f>
        <v>0</v>
      </c>
      <c r="G39" s="1"/>
      <c r="H39" s="1"/>
    </row>
    <row r="40" spans="1:8">
      <c r="A40" s="3"/>
      <c r="B40" s="1859"/>
      <c r="C40" s="1858"/>
      <c r="D40" s="1858"/>
      <c r="E40" s="1871"/>
      <c r="F40" s="1871"/>
      <c r="G40" s="3"/>
      <c r="H40" s="3"/>
    </row>
    <row r="41" spans="1:8">
      <c r="A41" s="3"/>
      <c r="B41" s="1867">
        <v>6</v>
      </c>
      <c r="C41" s="1868" t="s">
        <v>2728</v>
      </c>
      <c r="D41" s="1858"/>
      <c r="E41" s="1872">
        <f>+E24+E29+E33+E39</f>
        <v>0</v>
      </c>
      <c r="F41" s="1872">
        <f>+F24+F29+F33+F39</f>
        <v>0</v>
      </c>
      <c r="G41" s="3"/>
      <c r="H41" s="1865"/>
    </row>
    <row r="42" spans="1:8">
      <c r="A42" s="3"/>
      <c r="B42" s="1859"/>
      <c r="C42" s="1858"/>
      <c r="D42" s="1858"/>
      <c r="E42" s="1871"/>
      <c r="F42" s="1871"/>
      <c r="G42" s="3"/>
      <c r="H42" s="3"/>
    </row>
    <row r="43" spans="1:8">
      <c r="A43" s="3"/>
      <c r="B43" s="1859">
        <v>7</v>
      </c>
      <c r="C43" s="1858" t="s">
        <v>2729</v>
      </c>
      <c r="D43" s="1858"/>
      <c r="E43" s="1872">
        <f>+F45</f>
        <v>0</v>
      </c>
      <c r="F43" s="1873"/>
      <c r="G43" s="3"/>
      <c r="H43" s="3"/>
    </row>
    <row r="44" spans="1:8">
      <c r="A44" s="3"/>
      <c r="B44" s="1859"/>
      <c r="C44" s="1858"/>
      <c r="D44" s="1858"/>
      <c r="E44" s="1874"/>
      <c r="F44" s="1874"/>
      <c r="G44" s="3"/>
      <c r="H44" s="3"/>
    </row>
    <row r="45" spans="1:8">
      <c r="A45" s="3"/>
      <c r="B45" s="1859">
        <v>8</v>
      </c>
      <c r="C45" s="1858" t="s">
        <v>2730</v>
      </c>
      <c r="D45" s="1858"/>
      <c r="E45" s="1872">
        <f>+E41+E43</f>
        <v>0</v>
      </c>
      <c r="F45" s="1872">
        <f>+F41+F43</f>
        <v>0</v>
      </c>
      <c r="G45" s="3"/>
      <c r="H45" s="3"/>
    </row>
    <row r="46" spans="1:8">
      <c r="A46" s="3"/>
      <c r="B46" s="11"/>
      <c r="C46" s="1875"/>
      <c r="D46" s="123"/>
      <c r="E46" s="1876"/>
      <c r="F46" s="1876"/>
      <c r="G46" s="3"/>
      <c r="H46" s="3"/>
    </row>
    <row r="47" spans="1:8">
      <c r="A47" s="3"/>
      <c r="B47" s="11"/>
      <c r="C47" s="1875"/>
      <c r="D47" s="123"/>
      <c r="E47" s="1876"/>
      <c r="F47" s="1876"/>
      <c r="G47" s="3"/>
      <c r="H47" s="3"/>
    </row>
    <row r="48" spans="1:8">
      <c r="A48" s="137"/>
      <c r="B48" s="1" t="s">
        <v>1237</v>
      </c>
      <c r="C48" s="1877"/>
      <c r="D48" s="1878"/>
      <c r="E48" s="1878"/>
      <c r="F48" s="1878"/>
      <c r="G48" s="137"/>
      <c r="H48" s="137"/>
    </row>
    <row r="49" spans="1:8">
      <c r="A49" s="137"/>
      <c r="B49" s="1879" t="s">
        <v>805</v>
      </c>
      <c r="C49" s="1877" t="s">
        <v>805</v>
      </c>
      <c r="D49" s="47"/>
      <c r="E49" s="47"/>
      <c r="F49" s="47"/>
      <c r="G49" s="137"/>
      <c r="H49" s="1880"/>
    </row>
    <row r="50" spans="1:8">
      <c r="A50" s="137"/>
      <c r="B50" s="1881"/>
      <c r="C50" s="2287"/>
      <c r="D50" s="2287"/>
      <c r="E50" s="2287"/>
      <c r="F50" s="47"/>
      <c r="G50" s="137"/>
      <c r="H50" s="1880"/>
    </row>
    <row r="51" spans="1:8">
      <c r="A51" s="137"/>
      <c r="B51" s="18"/>
      <c r="C51" s="1"/>
      <c r="D51" s="1"/>
      <c r="E51" s="1882"/>
      <c r="F51" s="1882"/>
      <c r="G51" s="137"/>
      <c r="H51" s="1880"/>
    </row>
    <row r="52" spans="1:8">
      <c r="A52" s="137"/>
      <c r="B52" s="1881"/>
      <c r="C52" s="2287"/>
      <c r="D52" s="2287"/>
      <c r="E52" s="2287"/>
      <c r="F52" s="47"/>
      <c r="G52" s="137"/>
      <c r="H52" s="1880"/>
    </row>
    <row r="53" spans="1:8">
      <c r="A53" s="137"/>
      <c r="B53" s="18"/>
      <c r="C53" s="1"/>
      <c r="D53" s="1"/>
      <c r="E53" s="1882"/>
      <c r="F53" s="1882"/>
      <c r="G53" s="137"/>
      <c r="H53" s="1880"/>
    </row>
    <row r="54" spans="1:8">
      <c r="A54" s="137"/>
      <c r="B54" s="1881"/>
      <c r="C54" s="1877"/>
      <c r="D54" s="47"/>
      <c r="E54" s="47"/>
      <c r="F54" s="47"/>
      <c r="G54" s="137"/>
      <c r="H54" s="1880"/>
    </row>
    <row r="55" spans="1:8">
      <c r="A55" s="137"/>
      <c r="B55" s="18"/>
      <c r="C55" s="1"/>
      <c r="D55" s="1"/>
      <c r="E55" s="1882"/>
      <c r="F55" s="1882"/>
      <c r="G55" s="137"/>
      <c r="H55" s="1880"/>
    </row>
    <row r="56" spans="1:8">
      <c r="A56" s="137"/>
      <c r="B56" s="1881"/>
      <c r="C56" s="2287"/>
      <c r="D56" s="2287"/>
      <c r="E56" s="2287"/>
      <c r="F56" s="47"/>
      <c r="G56" s="137"/>
      <c r="H56" s="1880"/>
    </row>
    <row r="57" spans="1:8">
      <c r="A57" s="1883"/>
      <c r="B57" s="1884"/>
      <c r="C57" s="1885"/>
      <c r="D57" s="1885"/>
      <c r="E57" s="1886"/>
      <c r="F57" s="1886"/>
      <c r="G57" s="1883"/>
      <c r="H57" s="1887"/>
    </row>
    <row r="58" spans="1:8">
      <c r="A58" s="1883"/>
      <c r="B58" s="1888"/>
      <c r="C58" s="2288"/>
      <c r="D58" s="2288"/>
      <c r="E58" s="2288"/>
      <c r="F58" s="2288"/>
      <c r="G58" s="2288"/>
      <c r="H58" s="2288"/>
    </row>
    <row r="59" spans="1:8">
      <c r="A59" s="1883"/>
      <c r="B59" s="1884"/>
      <c r="C59" s="1885"/>
      <c r="D59" s="1885"/>
      <c r="E59" s="1886"/>
      <c r="F59" s="1886"/>
      <c r="G59" s="1883"/>
      <c r="H59" s="1883"/>
    </row>
    <row r="60" spans="1:8">
      <c r="A60" s="1883"/>
      <c r="B60" s="1888"/>
      <c r="C60" s="2288"/>
      <c r="D60" s="2288"/>
      <c r="E60" s="2288"/>
      <c r="F60" s="2288"/>
      <c r="G60" s="2288"/>
      <c r="H60" s="2288"/>
    </row>
    <row r="61" spans="1:8">
      <c r="A61" s="1883"/>
      <c r="B61" s="1884"/>
      <c r="C61" s="1885"/>
      <c r="D61" s="1885"/>
      <c r="E61" s="1886"/>
      <c r="F61" s="1886"/>
      <c r="G61" s="1883"/>
      <c r="H61" s="1883"/>
    </row>
    <row r="62" spans="1:8">
      <c r="A62" s="1883"/>
      <c r="B62" s="1888"/>
      <c r="C62" s="2288"/>
      <c r="D62" s="2288"/>
      <c r="E62" s="2288"/>
      <c r="F62" s="2288"/>
      <c r="G62" s="2288"/>
      <c r="H62" s="2288"/>
    </row>
  </sheetData>
  <sheetProtection password="C797" sheet="1" objects="1" scenarios="1"/>
  <mergeCells count="10">
    <mergeCell ref="C56:E56"/>
    <mergeCell ref="C58:H58"/>
    <mergeCell ref="C60:H60"/>
    <mergeCell ref="C62:H62"/>
    <mergeCell ref="D2:E2"/>
    <mergeCell ref="A5:G5"/>
    <mergeCell ref="A6:G6"/>
    <mergeCell ref="A7:G7"/>
    <mergeCell ref="C50:E50"/>
    <mergeCell ref="C52:E5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M178"/>
  <sheetViews>
    <sheetView showGridLines="0" zoomScale="75" zoomScaleNormal="75" workbookViewId="0">
      <selection activeCell="J10" sqref="J10"/>
    </sheetView>
  </sheetViews>
  <sheetFormatPr defaultColWidth="0" defaultRowHeight="15" zeroHeight="1"/>
  <cols>
    <col min="1" max="1" width="9.109375" style="1078" customWidth="1"/>
    <col min="2" max="2" width="4.33203125" style="1078" customWidth="1"/>
    <col min="3" max="3" width="36.88671875" style="1078" customWidth="1"/>
    <col min="4" max="4" width="8.6640625" style="1078" customWidth="1"/>
    <col min="5" max="5" width="15.5546875" style="1078" customWidth="1"/>
    <col min="6" max="6" width="15.109375" style="1078" customWidth="1"/>
    <col min="7" max="7" width="15" style="1078" customWidth="1"/>
    <col min="8" max="8" width="14" style="1078" customWidth="1"/>
    <col min="9" max="9" width="7.109375" style="1078" bestFit="1" customWidth="1"/>
    <col min="10" max="10" width="17.109375" style="1078" customWidth="1"/>
    <col min="11" max="11" width="1.5546875" style="1078" customWidth="1"/>
    <col min="12" max="12" width="0.33203125" style="1078" customWidth="1"/>
    <col min="13" max="13" width="6.109375" style="1078" customWidth="1"/>
    <col min="14" max="16384" width="0" style="1078" hidden="1"/>
  </cols>
  <sheetData>
    <row r="1" spans="1:13" ht="6" customHeight="1" thickBot="1">
      <c r="A1" s="78"/>
      <c r="B1" s="78"/>
      <c r="C1" s="78"/>
      <c r="D1" s="78"/>
      <c r="E1" s="78"/>
      <c r="F1" s="78"/>
      <c r="G1" s="78"/>
      <c r="H1" s="78"/>
      <c r="I1" s="78"/>
      <c r="J1" s="78"/>
      <c r="K1" s="78"/>
      <c r="L1" s="78"/>
      <c r="M1" s="404"/>
    </row>
    <row r="2" spans="1:13" ht="18" thickBot="1">
      <c r="A2" s="27" t="s">
        <v>637</v>
      </c>
      <c r="B2" s="1576"/>
      <c r="C2" s="1576"/>
      <c r="D2" s="1576"/>
      <c r="E2" s="1576"/>
      <c r="F2" s="1028" t="s">
        <v>166</v>
      </c>
      <c r="G2" s="78"/>
      <c r="H2" s="1023" t="str">
        <f>'1 Summary'!G2</f>
        <v/>
      </c>
      <c r="I2" s="1030"/>
      <c r="J2" s="1553"/>
      <c r="K2" s="78"/>
      <c r="L2" s="78"/>
      <c r="M2" s="404"/>
    </row>
    <row r="3" spans="1:13" ht="18" customHeight="1" thickBot="1">
      <c r="A3" s="2390" t="s">
        <v>1358</v>
      </c>
      <c r="B3" s="2391"/>
      <c r="C3" s="2391"/>
      <c r="D3" s="2391"/>
      <c r="E3" s="2391"/>
      <c r="F3" s="1028" t="s">
        <v>165</v>
      </c>
      <c r="G3" s="78"/>
      <c r="H3" s="1245">
        <f>'1 Summary'!G3</f>
        <v>0</v>
      </c>
      <c r="I3" s="78"/>
      <c r="J3" s="1028"/>
      <c r="K3" s="78"/>
      <c r="L3" s="78"/>
      <c r="M3" s="404"/>
    </row>
    <row r="4" spans="1:13" ht="18" customHeight="1">
      <c r="A4" s="2391"/>
      <c r="B4" s="2391"/>
      <c r="C4" s="2391"/>
      <c r="D4" s="2391"/>
      <c r="E4" s="2391"/>
      <c r="F4" s="28"/>
      <c r="G4" s="78"/>
      <c r="H4" s="1132"/>
      <c r="I4" s="1132"/>
      <c r="J4" s="1554"/>
      <c r="K4" s="78"/>
      <c r="L4" s="78"/>
      <c r="M4" s="404"/>
    </row>
    <row r="5" spans="1:13" ht="15.6">
      <c r="A5" s="78"/>
      <c r="B5" s="78"/>
      <c r="C5" s="78"/>
      <c r="D5" s="28"/>
      <c r="E5" s="78"/>
      <c r="F5" s="28"/>
      <c r="G5" s="78"/>
      <c r="H5" s="1132"/>
      <c r="I5" s="1132"/>
      <c r="J5" s="1554"/>
      <c r="K5" s="78"/>
      <c r="L5" s="78"/>
      <c r="M5" s="404"/>
    </row>
    <row r="6" spans="1:13" ht="15.6">
      <c r="A6" s="78"/>
      <c r="B6" s="78"/>
      <c r="C6" s="78"/>
      <c r="D6" s="28"/>
      <c r="E6" s="78"/>
      <c r="F6" s="28"/>
      <c r="G6" s="78"/>
      <c r="H6" s="1132"/>
      <c r="I6" s="1132"/>
      <c r="J6" s="1554"/>
      <c r="K6" s="78"/>
      <c r="L6" s="78"/>
      <c r="M6" s="404"/>
    </row>
    <row r="7" spans="1:13" ht="15.6">
      <c r="A7" s="1267"/>
      <c r="B7" s="1577" t="s">
        <v>2020</v>
      </c>
      <c r="C7" s="1246"/>
      <c r="D7" s="28"/>
      <c r="E7" s="28"/>
      <c r="F7" s="28"/>
      <c r="G7" s="28"/>
      <c r="H7" s="28"/>
      <c r="I7" s="28"/>
      <c r="J7" s="28"/>
      <c r="K7" s="28"/>
      <c r="L7" s="78"/>
      <c r="M7" s="1308"/>
    </row>
    <row r="8" spans="1:13" ht="15.6">
      <c r="A8" s="1079"/>
      <c r="B8" s="28"/>
      <c r="C8" s="28"/>
      <c r="D8" s="28"/>
      <c r="E8" s="28"/>
      <c r="F8" s="28"/>
      <c r="G8" s="28"/>
      <c r="H8" s="28"/>
      <c r="I8" s="28"/>
      <c r="J8" s="28"/>
      <c r="K8" s="28"/>
      <c r="L8" s="78"/>
      <c r="M8" s="1247"/>
    </row>
    <row r="9" spans="1:13" ht="15.6">
      <c r="A9" s="28"/>
      <c r="B9" s="1578"/>
      <c r="C9" s="28"/>
      <c r="D9" s="199"/>
      <c r="E9" s="199"/>
      <c r="F9" s="78"/>
      <c r="G9" s="28"/>
      <c r="H9" s="28"/>
      <c r="I9" s="28"/>
      <c r="J9" s="28"/>
      <c r="K9" s="102"/>
      <c r="L9" s="78"/>
      <c r="M9" s="1308"/>
    </row>
    <row r="10" spans="1:13" ht="18.75" customHeight="1">
      <c r="A10" s="1083">
        <v>19.100000000000001</v>
      </c>
      <c r="B10" s="1083" t="s">
        <v>1117</v>
      </c>
      <c r="C10" s="1083"/>
      <c r="D10" s="1083"/>
      <c r="E10" s="1083"/>
      <c r="F10" s="1248"/>
      <c r="G10" s="1579"/>
      <c r="H10" s="28"/>
      <c r="I10" s="1083"/>
      <c r="J10" s="1042">
        <f>IF($H$3=0,0,VLOOKUP($H$3,Tables!$A$5:$AD$8,28,FALSE))</f>
        <v>0</v>
      </c>
      <c r="K10" s="102"/>
      <c r="L10" s="28"/>
      <c r="M10" s="1308">
        <f>+A10</f>
        <v>19.100000000000001</v>
      </c>
    </row>
    <row r="11" spans="1:13" ht="12.75" customHeight="1">
      <c r="A11" s="1083"/>
      <c r="B11" s="1083" t="s">
        <v>2516</v>
      </c>
      <c r="C11" s="1083"/>
      <c r="D11" s="1083"/>
      <c r="E11" s="1083"/>
      <c r="F11" s="1083"/>
      <c r="G11" s="1083"/>
      <c r="H11" s="28"/>
      <c r="I11" s="1083"/>
      <c r="J11" s="1083"/>
      <c r="K11" s="102"/>
      <c r="L11" s="28"/>
      <c r="M11" s="1123"/>
    </row>
    <row r="12" spans="1:13" ht="12.75" customHeight="1">
      <c r="A12" s="1083"/>
      <c r="B12" s="1083"/>
      <c r="C12" s="1083"/>
      <c r="D12" s="1083"/>
      <c r="E12" s="1083"/>
      <c r="F12" s="1083"/>
      <c r="G12" s="1083"/>
      <c r="H12" s="1083"/>
      <c r="I12" s="1083"/>
      <c r="J12" s="1083"/>
      <c r="K12" s="102"/>
      <c r="L12" s="28"/>
      <c r="M12" s="1123"/>
    </row>
    <row r="13" spans="1:13" ht="12.75" customHeight="1">
      <c r="A13" s="1573"/>
      <c r="B13" s="1559"/>
      <c r="C13" s="1559"/>
      <c r="D13" s="199"/>
      <c r="E13" s="199"/>
      <c r="F13" s="199"/>
      <c r="G13" s="1202"/>
      <c r="H13" s="1203"/>
      <c r="I13" s="1208"/>
      <c r="J13" s="1208"/>
      <c r="K13" s="1208"/>
      <c r="L13" s="1202"/>
      <c r="M13" s="1560"/>
    </row>
    <row r="14" spans="1:13" ht="22.5" customHeight="1">
      <c r="A14" s="1573" t="s">
        <v>2021</v>
      </c>
      <c r="B14" s="1246" t="s">
        <v>2022</v>
      </c>
      <c r="C14" s="1559"/>
      <c r="D14" s="199"/>
      <c r="E14" s="199"/>
      <c r="F14" s="199"/>
      <c r="G14" s="1202"/>
      <c r="H14" s="1203"/>
      <c r="I14" s="1208"/>
      <c r="J14" s="1580">
        <f>ROUND(J10,0)</f>
        <v>0</v>
      </c>
      <c r="K14" s="1208"/>
      <c r="L14" s="1202"/>
      <c r="M14" s="1308" t="str">
        <f>+A14</f>
        <v>19.2</v>
      </c>
    </row>
    <row r="15" spans="1:13" ht="12.75" customHeight="1">
      <c r="A15" s="222"/>
      <c r="B15" s="1559"/>
      <c r="C15" s="1559"/>
      <c r="D15" s="199"/>
      <c r="E15" s="199"/>
      <c r="F15" s="199"/>
      <c r="G15" s="1202"/>
      <c r="H15" s="1217"/>
      <c r="I15" s="340"/>
      <c r="J15" s="1208"/>
      <c r="K15" s="1208"/>
      <c r="L15" s="1202"/>
      <c r="M15" s="1122"/>
    </row>
    <row r="16" spans="1:13" ht="12.75" customHeight="1">
      <c r="A16" s="199"/>
      <c r="B16" s="1559"/>
      <c r="C16" s="1559"/>
      <c r="D16" s="199"/>
      <c r="E16" s="199"/>
      <c r="F16" s="199"/>
      <c r="G16" s="1202"/>
      <c r="H16" s="1208"/>
      <c r="I16" s="1208"/>
      <c r="J16" s="1208"/>
      <c r="K16" s="1208"/>
      <c r="L16" s="1202"/>
      <c r="M16" s="1036"/>
    </row>
    <row r="17" spans="1:13" ht="12.75" customHeight="1">
      <c r="A17" s="222"/>
      <c r="B17" s="1559"/>
      <c r="C17" s="1559"/>
      <c r="D17" s="199"/>
      <c r="E17" s="199"/>
      <c r="F17" s="199"/>
      <c r="G17" s="1202"/>
      <c r="H17" s="1312"/>
      <c r="I17" s="1208"/>
      <c r="J17" s="1208"/>
      <c r="K17" s="1208"/>
      <c r="L17" s="1202"/>
      <c r="M17" s="1122"/>
    </row>
    <row r="18" spans="1:13" ht="15.6">
      <c r="A18" s="1574"/>
      <c r="B18" s="222"/>
      <c r="C18" s="199"/>
      <c r="D18" s="222"/>
      <c r="E18" s="199"/>
      <c r="F18" s="199"/>
      <c r="G18" s="1202"/>
      <c r="H18" s="1208"/>
      <c r="I18" s="1208"/>
      <c r="J18" s="1208"/>
      <c r="K18" s="1208"/>
      <c r="L18" s="199"/>
      <c r="M18" s="1575"/>
    </row>
    <row r="19" spans="1:13" ht="15.6">
      <c r="A19" s="1574"/>
      <c r="B19" s="222"/>
      <c r="C19" s="199"/>
      <c r="D19" s="222"/>
      <c r="E19" s="199"/>
      <c r="F19" s="199"/>
      <c r="G19" s="1202"/>
      <c r="H19" s="1208"/>
      <c r="I19" s="1208"/>
      <c r="J19" s="1208"/>
      <c r="K19" s="1208"/>
      <c r="L19" s="199"/>
      <c r="M19" s="1575"/>
    </row>
    <row r="20" spans="1:13" ht="15.6">
      <c r="A20" s="1574"/>
      <c r="B20" s="222"/>
      <c r="C20" s="199"/>
      <c r="D20" s="222"/>
      <c r="E20" s="199"/>
      <c r="F20" s="199"/>
      <c r="G20" s="1202"/>
      <c r="H20" s="1208"/>
      <c r="I20" s="1208"/>
      <c r="J20" s="1208"/>
      <c r="K20" s="1208"/>
      <c r="L20" s="199"/>
      <c r="M20" s="1575"/>
    </row>
    <row r="21" spans="1:13">
      <c r="A21" s="1562"/>
      <c r="B21" s="199"/>
      <c r="C21" s="199"/>
      <c r="D21" s="199"/>
      <c r="E21" s="199"/>
      <c r="F21" s="199"/>
      <c r="G21" s="1202"/>
      <c r="H21" s="1208"/>
      <c r="I21" s="1208"/>
      <c r="J21" s="1208"/>
      <c r="K21" s="1208"/>
      <c r="L21" s="1202"/>
      <c r="M21" s="1039"/>
    </row>
    <row r="22" spans="1:13" hidden="1"/>
    <row r="23" spans="1:13" hidden="1"/>
    <row r="24" spans="1:13" hidden="1"/>
    <row r="25" spans="1:13" hidden="1"/>
    <row r="26" spans="1:13" hidden="1"/>
    <row r="27" spans="1:13" hidden="1"/>
    <row r="28" spans="1:13" hidden="1"/>
    <row r="29" spans="1:13" hidden="1"/>
    <row r="30" spans="1:13" hidden="1"/>
    <row r="31" spans="1:13" hidden="1"/>
    <row r="32" spans="1:13" hidden="1"/>
    <row r="33" hidden="1"/>
    <row r="34" hidden="1"/>
    <row r="35" hidden="1"/>
    <row r="36" hidden="1"/>
    <row r="37" hidden="1"/>
    <row r="38" hidden="1"/>
    <row r="39" hidden="1"/>
    <row r="40" hidden="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sheetData>
  <sheetProtection password="C797" sheet="1" objects="1" scenarios="1"/>
  <mergeCells count="1">
    <mergeCell ref="A3:E4"/>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91"/>
  <sheetViews>
    <sheetView zoomScale="75" zoomScaleNormal="75" workbookViewId="0">
      <selection activeCell="L83" sqref="L83"/>
    </sheetView>
  </sheetViews>
  <sheetFormatPr defaultColWidth="0" defaultRowHeight="15" zeroHeight="1"/>
  <cols>
    <col min="1" max="1" width="8" style="1078" customWidth="1"/>
    <col min="2" max="2" width="15.6640625" style="1078" customWidth="1"/>
    <col min="3" max="3" width="11.6640625" style="1078" customWidth="1"/>
    <col min="4" max="4" width="5.6640625" style="1078" customWidth="1"/>
    <col min="5" max="8" width="15.6640625" style="1078" customWidth="1"/>
    <col min="9" max="9" width="10.6640625" style="1078" customWidth="1"/>
    <col min="10" max="10" width="18.44140625" style="1078" customWidth="1"/>
    <col min="11" max="11" width="7.109375" style="1078" customWidth="1"/>
    <col min="12" max="12" width="15.6640625" style="1078" customWidth="1"/>
    <col min="13" max="13" width="14" style="1078" customWidth="1"/>
    <col min="14" max="14" width="9.109375" style="1078" customWidth="1"/>
    <col min="15" max="16384" width="0" style="1078" hidden="1"/>
  </cols>
  <sheetData>
    <row r="1" spans="1:14" ht="16.2" thickBot="1">
      <c r="A1" s="78"/>
      <c r="B1" s="1091"/>
      <c r="C1" s="1091"/>
      <c r="D1" s="1091"/>
      <c r="E1" s="1091"/>
      <c r="F1" s="1091"/>
      <c r="G1" s="1091"/>
      <c r="H1" s="1091"/>
      <c r="I1" s="1091"/>
      <c r="J1" s="1091"/>
      <c r="K1" s="1091"/>
      <c r="L1" s="1091"/>
      <c r="M1" s="78"/>
      <c r="N1" s="1581"/>
    </row>
    <row r="2" spans="1:14" ht="18" thickBot="1">
      <c r="A2" s="6" t="s">
        <v>637</v>
      </c>
      <c r="B2" s="1593"/>
      <c r="C2" s="1091"/>
      <c r="D2" s="1091"/>
      <c r="E2" s="78"/>
      <c r="F2" s="78"/>
      <c r="G2" s="78"/>
      <c r="H2" s="78"/>
      <c r="I2" s="78"/>
      <c r="J2" s="1028" t="s">
        <v>166</v>
      </c>
      <c r="K2" s="78"/>
      <c r="L2" s="1582" t="str">
        <f>'1 Summary'!$G$2</f>
        <v/>
      </c>
      <c r="M2" s="1031"/>
      <c r="N2" s="78"/>
    </row>
    <row r="3" spans="1:14" ht="18" thickBot="1">
      <c r="A3" s="1594" t="s">
        <v>1725</v>
      </c>
      <c r="B3" s="1593"/>
      <c r="C3" s="1091"/>
      <c r="D3" s="1091"/>
      <c r="E3" s="78"/>
      <c r="F3" s="78"/>
      <c r="G3" s="78"/>
      <c r="H3" s="78"/>
      <c r="I3" s="78"/>
      <c r="J3" s="1028" t="s">
        <v>165</v>
      </c>
      <c r="K3" s="875"/>
      <c r="L3" s="1245">
        <f>'1 Summary'!$G$3</f>
        <v>0</v>
      </c>
      <c r="M3" s="78"/>
      <c r="N3" s="78"/>
    </row>
    <row r="4" spans="1:14" ht="12.75" customHeight="1">
      <c r="A4" s="1583"/>
      <c r="B4" s="2347" t="s">
        <v>805</v>
      </c>
      <c r="C4" s="2392"/>
      <c r="D4" s="2392"/>
      <c r="E4" s="2392"/>
      <c r="F4" s="2392"/>
      <c r="G4" s="2392"/>
      <c r="H4" s="2392"/>
      <c r="I4" s="2392"/>
      <c r="J4" s="1091"/>
      <c r="K4" s="1091"/>
      <c r="L4" s="1091"/>
      <c r="M4" s="78"/>
      <c r="N4" s="1581"/>
    </row>
    <row r="5" spans="1:14" ht="16.2" thickBot="1">
      <c r="A5" s="78"/>
      <c r="B5" s="2347" t="s">
        <v>1376</v>
      </c>
      <c r="C5" s="2392"/>
      <c r="D5" s="2392"/>
      <c r="E5" s="2392"/>
      <c r="F5" s="2392"/>
      <c r="G5" s="2392"/>
      <c r="H5" s="2392"/>
      <c r="I5" s="2392"/>
      <c r="J5" s="1584" t="s">
        <v>1328</v>
      </c>
      <c r="K5" s="1091"/>
      <c r="L5" s="1584" t="s">
        <v>1035</v>
      </c>
      <c r="M5" s="78"/>
      <c r="N5" s="1581"/>
    </row>
    <row r="6" spans="1:14" ht="12.75" customHeight="1">
      <c r="A6" s="642"/>
      <c r="B6" s="86"/>
      <c r="C6" s="86"/>
      <c r="D6" s="86"/>
      <c r="E6" s="86"/>
      <c r="F6" s="86"/>
      <c r="G6" s="86"/>
      <c r="H6" s="86"/>
      <c r="I6" s="86"/>
      <c r="J6" s="86"/>
      <c r="K6" s="86"/>
      <c r="L6" s="86"/>
      <c r="M6" s="642"/>
      <c r="N6" s="642"/>
    </row>
    <row r="7" spans="1:14" ht="15.6">
      <c r="A7" s="102" t="s">
        <v>1726</v>
      </c>
      <c r="B7" s="642" t="s">
        <v>535</v>
      </c>
      <c r="C7" s="642"/>
      <c r="D7" s="642"/>
      <c r="E7" s="642"/>
      <c r="F7" s="642"/>
      <c r="G7" s="642"/>
      <c r="H7" s="642"/>
      <c r="I7" s="642"/>
      <c r="J7" s="1585">
        <f>IF(L3=15148,0,'Sch 13 Enrolment'!V70)</f>
        <v>0</v>
      </c>
      <c r="K7" s="642"/>
      <c r="L7" s="1585">
        <f>IF(L3=15148,'Sch 13 Enrolment'!V68,0)</f>
        <v>0</v>
      </c>
      <c r="M7" s="642"/>
      <c r="N7" s="1123" t="str">
        <f>A7</f>
        <v>1.0</v>
      </c>
    </row>
    <row r="8" spans="1:14" ht="12.75" customHeight="1">
      <c r="A8" s="102"/>
      <c r="B8" s="642"/>
      <c r="C8" s="642"/>
      <c r="D8" s="642"/>
      <c r="E8" s="642"/>
      <c r="F8" s="642"/>
      <c r="G8" s="642"/>
      <c r="H8" s="642"/>
      <c r="I8" s="642"/>
      <c r="J8" s="642"/>
      <c r="K8" s="642"/>
      <c r="L8" s="642"/>
      <c r="M8" s="642"/>
      <c r="N8" s="1123"/>
    </row>
    <row r="9" spans="1:14" ht="15.6">
      <c r="A9" s="102">
        <v>1.1000000000000001</v>
      </c>
      <c r="B9" s="642" t="s">
        <v>1563</v>
      </c>
      <c r="C9" s="642"/>
      <c r="D9" s="642"/>
      <c r="E9" s="642"/>
      <c r="F9" s="642"/>
      <c r="G9" s="642"/>
      <c r="H9" s="642"/>
      <c r="I9" s="642"/>
      <c r="J9" s="1110">
        <f>IF(L3=15148,0,'1.1 Pupil Foundation'!H21)</f>
        <v>0</v>
      </c>
      <c r="K9" s="642"/>
      <c r="L9" s="1110">
        <f>IF(L3=15148,'1.1 Pupil Foundation'!H27,0)</f>
        <v>0</v>
      </c>
      <c r="M9" s="642"/>
      <c r="N9" s="1123">
        <f>A9</f>
        <v>1.1000000000000001</v>
      </c>
    </row>
    <row r="10" spans="1:14" ht="15.6">
      <c r="A10" s="102"/>
      <c r="B10" s="1238" t="s">
        <v>167</v>
      </c>
      <c r="C10" s="642"/>
      <c r="D10" s="642"/>
      <c r="E10" s="642"/>
      <c r="F10" s="642"/>
      <c r="G10" s="642"/>
      <c r="H10" s="642"/>
      <c r="I10" s="642"/>
      <c r="J10" s="642"/>
      <c r="K10" s="642"/>
      <c r="L10" s="642"/>
      <c r="M10" s="642"/>
      <c r="N10" s="1123"/>
    </row>
    <row r="11" spans="1:14" ht="15.6">
      <c r="A11" s="102"/>
      <c r="B11" s="1238" t="s">
        <v>168</v>
      </c>
      <c r="C11" s="642"/>
      <c r="D11" s="642"/>
      <c r="E11" s="642"/>
      <c r="F11" s="642"/>
      <c r="G11" s="642"/>
      <c r="H11" s="642"/>
      <c r="I11" s="642"/>
      <c r="J11" s="642"/>
      <c r="K11" s="642"/>
      <c r="L11" s="642"/>
      <c r="M11" s="642"/>
      <c r="N11" s="1123"/>
    </row>
    <row r="12" spans="1:14" ht="12.75" customHeight="1">
      <c r="A12" s="102"/>
      <c r="B12" s="642"/>
      <c r="C12" s="642"/>
      <c r="D12" s="642"/>
      <c r="E12" s="642"/>
      <c r="F12" s="642"/>
      <c r="G12" s="642"/>
      <c r="H12" s="642"/>
      <c r="I12" s="642"/>
      <c r="J12" s="642"/>
      <c r="K12" s="642"/>
      <c r="L12" s="642"/>
      <c r="M12" s="642"/>
      <c r="N12" s="1123"/>
    </row>
    <row r="13" spans="1:14" ht="15.6">
      <c r="A13" s="102">
        <v>1.2</v>
      </c>
      <c r="B13" s="642" t="s">
        <v>2223</v>
      </c>
      <c r="C13" s="642"/>
      <c r="D13" s="642"/>
      <c r="E13" s="642"/>
      <c r="F13" s="642"/>
      <c r="G13" s="642"/>
      <c r="H13" s="642"/>
      <c r="I13" s="642"/>
      <c r="J13" s="1110">
        <f>IF(L3=15148,0,'2 Special Ed'!T62-'2 Special Ed'!T60-'2 Special Ed'!T45-'2 Special Ed'!T34-'2 Special Ed'!P20)</f>
        <v>0</v>
      </c>
      <c r="K13" s="642"/>
      <c r="L13" s="1110">
        <f>IF(L3=15148,'2 Special Ed'!T62-'2 Special Ed'!T45-'2 Special Ed'!T60-'2 Special Ed'!T34-'2 Special Ed'!R20,0)</f>
        <v>0</v>
      </c>
      <c r="M13" s="642"/>
      <c r="N13" s="1123">
        <f>A13</f>
        <v>1.2</v>
      </c>
    </row>
    <row r="14" spans="1:14" ht="15.6">
      <c r="A14" s="102"/>
      <c r="B14" s="1238" t="s">
        <v>2467</v>
      </c>
      <c r="C14" s="642"/>
      <c r="D14" s="642"/>
      <c r="E14" s="642"/>
      <c r="F14" s="642"/>
      <c r="G14" s="642"/>
      <c r="H14" s="642"/>
      <c r="I14" s="642"/>
      <c r="J14" s="1111"/>
      <c r="K14" s="642"/>
      <c r="L14" s="1111"/>
      <c r="M14" s="642"/>
      <c r="N14" s="1123"/>
    </row>
    <row r="15" spans="1:14" ht="15.6">
      <c r="A15" s="102"/>
      <c r="B15" s="1238" t="s">
        <v>2468</v>
      </c>
      <c r="C15" s="642"/>
      <c r="D15" s="642"/>
      <c r="E15" s="642"/>
      <c r="F15" s="642"/>
      <c r="G15" s="642"/>
      <c r="H15" s="642"/>
      <c r="I15" s="642"/>
      <c r="J15" s="1111"/>
      <c r="K15" s="642"/>
      <c r="L15" s="1111"/>
      <c r="M15" s="642"/>
      <c r="N15" s="1123"/>
    </row>
    <row r="16" spans="1:14" ht="12.75" customHeight="1">
      <c r="A16" s="102"/>
      <c r="B16" s="642"/>
      <c r="C16" s="642"/>
      <c r="D16" s="642"/>
      <c r="E16" s="642"/>
      <c r="F16" s="642"/>
      <c r="G16" s="642"/>
      <c r="H16" s="642"/>
      <c r="I16" s="642"/>
      <c r="J16" s="642"/>
      <c r="K16" s="642"/>
      <c r="L16" s="642"/>
      <c r="M16" s="642"/>
      <c r="N16" s="1123"/>
    </row>
    <row r="17" spans="1:14" ht="15.6">
      <c r="A17" s="102">
        <v>1.3</v>
      </c>
      <c r="B17" s="642" t="s">
        <v>845</v>
      </c>
      <c r="C17" s="642"/>
      <c r="D17" s="642"/>
      <c r="E17" s="642"/>
      <c r="F17" s="642"/>
      <c r="G17" s="642"/>
      <c r="H17" s="642"/>
      <c r="I17" s="642"/>
      <c r="J17" s="1110">
        <f>IF(L3=15148,0,'3 Language'!M90)</f>
        <v>0</v>
      </c>
      <c r="K17" s="642"/>
      <c r="L17" s="1110">
        <f>IF(L3=15148,'3 Language'!M90,0)</f>
        <v>0</v>
      </c>
      <c r="M17" s="642"/>
      <c r="N17" s="1123">
        <f>A17</f>
        <v>1.3</v>
      </c>
    </row>
    <row r="18" spans="1:14" ht="15.6">
      <c r="A18" s="102"/>
      <c r="B18" s="1238" t="s">
        <v>2469</v>
      </c>
      <c r="C18" s="642"/>
      <c r="D18" s="642"/>
      <c r="E18" s="642"/>
      <c r="F18" s="642"/>
      <c r="G18" s="642"/>
      <c r="H18" s="642"/>
      <c r="I18" s="642"/>
      <c r="J18" s="1111"/>
      <c r="K18" s="642"/>
      <c r="L18" s="1111"/>
      <c r="M18" s="642"/>
      <c r="N18" s="1123"/>
    </row>
    <row r="19" spans="1:14" ht="15.6">
      <c r="A19" s="102"/>
      <c r="B19" s="1238" t="s">
        <v>2470</v>
      </c>
      <c r="C19" s="642"/>
      <c r="D19" s="642"/>
      <c r="E19" s="642"/>
      <c r="F19" s="642"/>
      <c r="G19" s="642"/>
      <c r="H19" s="642"/>
      <c r="I19" s="642"/>
      <c r="J19" s="1111"/>
      <c r="K19" s="642"/>
      <c r="L19" s="1111"/>
      <c r="M19" s="642"/>
      <c r="N19" s="1123"/>
    </row>
    <row r="20" spans="1:14" ht="12.75" customHeight="1">
      <c r="A20" s="102"/>
      <c r="B20" s="642"/>
      <c r="C20" s="642"/>
      <c r="D20" s="642"/>
      <c r="E20" s="642"/>
      <c r="F20" s="642"/>
      <c r="G20" s="642"/>
      <c r="H20" s="642"/>
      <c r="I20" s="642"/>
      <c r="J20" s="642"/>
      <c r="K20" s="642"/>
      <c r="L20" s="642"/>
      <c r="M20" s="642"/>
      <c r="N20" s="1123"/>
    </row>
    <row r="21" spans="1:14" ht="15.6">
      <c r="A21" s="102">
        <v>1.4</v>
      </c>
      <c r="B21" s="642" t="s">
        <v>2396</v>
      </c>
      <c r="C21" s="642"/>
      <c r="D21" s="642"/>
      <c r="E21" s="642"/>
      <c r="F21" s="642"/>
      <c r="G21" s="642"/>
      <c r="H21" s="642"/>
      <c r="I21" s="642"/>
      <c r="J21" s="1110">
        <f>IF(L3=15148,0,'4 Outlying Schools'!H28)</f>
        <v>0</v>
      </c>
      <c r="K21" s="642"/>
      <c r="L21" s="1110">
        <f>IF(L3=15148,'4 Outlying Schools'!H28,0)</f>
        <v>0</v>
      </c>
      <c r="M21" s="642"/>
      <c r="N21" s="1123">
        <f>A21</f>
        <v>1.4</v>
      </c>
    </row>
    <row r="22" spans="1:14" ht="15.6">
      <c r="A22" s="102"/>
      <c r="B22" s="1238" t="s">
        <v>2397</v>
      </c>
      <c r="C22" s="642"/>
      <c r="D22" s="642"/>
      <c r="E22" s="642"/>
      <c r="F22" s="642"/>
      <c r="G22" s="642"/>
      <c r="H22" s="642"/>
      <c r="I22" s="642"/>
      <c r="J22" s="1111"/>
      <c r="K22" s="642"/>
      <c r="L22" s="1111"/>
      <c r="M22" s="642"/>
      <c r="N22" s="1123"/>
    </row>
    <row r="23" spans="1:14" ht="15.6">
      <c r="A23" s="102"/>
      <c r="B23" s="1238" t="s">
        <v>2398</v>
      </c>
      <c r="C23" s="642"/>
      <c r="D23" s="642"/>
      <c r="E23" s="642"/>
      <c r="F23" s="642"/>
      <c r="G23" s="642"/>
      <c r="H23" s="642"/>
      <c r="I23" s="642"/>
      <c r="J23" s="1111"/>
      <c r="K23" s="642"/>
      <c r="L23" s="1111"/>
      <c r="M23" s="642"/>
      <c r="N23" s="1123"/>
    </row>
    <row r="24" spans="1:14" ht="12.75" customHeight="1">
      <c r="A24" s="102"/>
      <c r="B24" s="642"/>
      <c r="C24" s="642"/>
      <c r="D24" s="642"/>
      <c r="E24" s="642"/>
      <c r="F24" s="642"/>
      <c r="G24" s="642"/>
      <c r="H24" s="642"/>
      <c r="I24" s="642"/>
      <c r="J24" s="1111"/>
      <c r="K24" s="642"/>
      <c r="L24" s="1111"/>
      <c r="M24" s="642"/>
      <c r="N24" s="1123"/>
    </row>
    <row r="25" spans="1:14" ht="15.6">
      <c r="A25" s="102">
        <v>1.5</v>
      </c>
      <c r="B25" s="642" t="s">
        <v>800</v>
      </c>
      <c r="C25" s="642"/>
      <c r="D25" s="642"/>
      <c r="E25" s="642"/>
      <c r="F25" s="642"/>
      <c r="G25" s="642"/>
      <c r="H25" s="642"/>
      <c r="I25" s="642"/>
      <c r="J25" s="1110">
        <f>IF(L3=15148,0,'5 Remote and Rural'!J29)</f>
        <v>0</v>
      </c>
      <c r="K25" s="642"/>
      <c r="L25" s="1110">
        <f>IF(L3=15148,'5 Remote and Rural'!J29,0)</f>
        <v>0</v>
      </c>
      <c r="M25" s="642"/>
      <c r="N25" s="1123">
        <f>A25</f>
        <v>1.5</v>
      </c>
    </row>
    <row r="26" spans="1:14" ht="15.6">
      <c r="A26" s="102"/>
      <c r="B26" s="1238" t="s">
        <v>894</v>
      </c>
      <c r="C26" s="642"/>
      <c r="D26" s="642"/>
      <c r="E26" s="642"/>
      <c r="F26" s="642"/>
      <c r="G26" s="642"/>
      <c r="H26" s="642"/>
      <c r="I26" s="642"/>
      <c r="J26" s="1111"/>
      <c r="K26" s="642"/>
      <c r="L26" s="1111"/>
      <c r="M26" s="642"/>
      <c r="N26" s="1123"/>
    </row>
    <row r="27" spans="1:14" ht="15.6">
      <c r="A27" s="102"/>
      <c r="B27" s="1238" t="s">
        <v>490</v>
      </c>
      <c r="C27" s="642"/>
      <c r="D27" s="642"/>
      <c r="E27" s="642"/>
      <c r="F27" s="642"/>
      <c r="G27" s="642"/>
      <c r="H27" s="642"/>
      <c r="I27" s="642"/>
      <c r="J27" s="1111"/>
      <c r="K27" s="642"/>
      <c r="L27" s="1111"/>
      <c r="M27" s="642"/>
      <c r="N27" s="1123"/>
    </row>
    <row r="28" spans="1:14" ht="12.75" customHeight="1">
      <c r="A28" s="102"/>
      <c r="B28" s="642"/>
      <c r="C28" s="642"/>
      <c r="D28" s="642"/>
      <c r="E28" s="642"/>
      <c r="F28" s="642"/>
      <c r="G28" s="642"/>
      <c r="H28" s="642"/>
      <c r="I28" s="642"/>
      <c r="J28" s="642"/>
      <c r="K28" s="642"/>
      <c r="L28" s="642"/>
      <c r="M28" s="642"/>
      <c r="N28" s="1123"/>
    </row>
    <row r="29" spans="1:14" ht="15.6">
      <c r="A29" s="102">
        <v>1.6</v>
      </c>
      <c r="B29" s="642" t="s">
        <v>2103</v>
      </c>
      <c r="C29" s="642"/>
      <c r="D29" s="642"/>
      <c r="E29" s="642"/>
      <c r="F29" s="642"/>
      <c r="G29" s="642"/>
      <c r="H29" s="642"/>
      <c r="I29" s="642"/>
      <c r="J29" s="1110">
        <f>IF(L3=15148,0,'13 Learning Opportunities'!H6)</f>
        <v>0</v>
      </c>
      <c r="K29" s="642"/>
      <c r="L29" s="1110">
        <f>IF(L3=15148,'13 Learning Opportunities'!H6,0)</f>
        <v>0</v>
      </c>
      <c r="M29" s="642"/>
      <c r="N29" s="1123">
        <f>A29</f>
        <v>1.6</v>
      </c>
    </row>
    <row r="30" spans="1:14" ht="15.6">
      <c r="A30" s="102"/>
      <c r="B30" s="1238" t="s">
        <v>491</v>
      </c>
      <c r="C30" s="642"/>
      <c r="D30" s="642"/>
      <c r="E30" s="642"/>
      <c r="F30" s="642"/>
      <c r="G30" s="642"/>
      <c r="H30" s="642"/>
      <c r="I30" s="642"/>
      <c r="J30" s="1111"/>
      <c r="K30" s="642"/>
      <c r="L30" s="1111"/>
      <c r="M30" s="642"/>
      <c r="N30" s="1123"/>
    </row>
    <row r="31" spans="1:14" ht="15.6">
      <c r="A31" s="102"/>
      <c r="B31" s="1238" t="s">
        <v>1679</v>
      </c>
      <c r="C31" s="642"/>
      <c r="D31" s="642"/>
      <c r="E31" s="642"/>
      <c r="F31" s="642"/>
      <c r="G31" s="642"/>
      <c r="H31" s="642"/>
      <c r="I31" s="642"/>
      <c r="J31" s="1111"/>
      <c r="K31" s="642"/>
      <c r="L31" s="1111"/>
      <c r="M31" s="642"/>
      <c r="N31" s="1123"/>
    </row>
    <row r="32" spans="1:14" ht="12.75" customHeight="1">
      <c r="A32" s="102"/>
      <c r="B32" s="642"/>
      <c r="C32" s="642"/>
      <c r="D32" s="642"/>
      <c r="E32" s="642"/>
      <c r="F32" s="642"/>
      <c r="G32" s="642"/>
      <c r="H32" s="642"/>
      <c r="I32" s="642"/>
      <c r="J32" s="642"/>
      <c r="K32" s="642"/>
      <c r="L32" s="642"/>
      <c r="M32" s="642"/>
      <c r="N32" s="1123"/>
    </row>
    <row r="33" spans="1:14" ht="15.6">
      <c r="A33" s="102">
        <v>1.7</v>
      </c>
      <c r="B33" s="642" t="s">
        <v>2104</v>
      </c>
      <c r="C33" s="642"/>
      <c r="D33" s="642"/>
      <c r="E33" s="642"/>
      <c r="F33" s="642"/>
      <c r="G33" s="642"/>
      <c r="H33" s="642"/>
      <c r="I33" s="642"/>
      <c r="J33" s="1110">
        <f>IF(L3=15148,0,'7 Teacher Compensation'!R180)</f>
        <v>0</v>
      </c>
      <c r="K33" s="642"/>
      <c r="L33" s="1110">
        <f>IF(L3=15148,'7 Teacher Compensation'!R180,0)</f>
        <v>0</v>
      </c>
      <c r="M33" s="642"/>
      <c r="N33" s="1123">
        <f>A33</f>
        <v>1.7</v>
      </c>
    </row>
    <row r="34" spans="1:14" ht="15.6">
      <c r="A34" s="102"/>
      <c r="B34" s="1238" t="s">
        <v>2471</v>
      </c>
      <c r="C34" s="642"/>
      <c r="D34" s="642"/>
      <c r="E34" s="642"/>
      <c r="F34" s="642"/>
      <c r="G34" s="642"/>
      <c r="H34" s="642"/>
      <c r="I34" s="642"/>
      <c r="J34" s="1111"/>
      <c r="K34" s="642"/>
      <c r="L34" s="1111"/>
      <c r="M34" s="642"/>
      <c r="N34" s="1123" t="s">
        <v>805</v>
      </c>
    </row>
    <row r="35" spans="1:14" ht="15.6">
      <c r="A35" s="102"/>
      <c r="B35" s="1238" t="s">
        <v>2472</v>
      </c>
      <c r="C35" s="642"/>
      <c r="D35" s="642"/>
      <c r="E35" s="642"/>
      <c r="F35" s="642"/>
      <c r="G35" s="642"/>
      <c r="H35" s="642"/>
      <c r="I35" s="642"/>
      <c r="J35" s="642"/>
      <c r="K35" s="642"/>
      <c r="L35" s="642"/>
      <c r="M35" s="642"/>
      <c r="N35" s="1123" t="s">
        <v>805</v>
      </c>
    </row>
    <row r="36" spans="1:14" ht="12.75" customHeight="1">
      <c r="A36" s="102"/>
      <c r="B36" s="1586"/>
      <c r="C36" s="642"/>
      <c r="D36" s="642"/>
      <c r="E36" s="642"/>
      <c r="F36" s="642"/>
      <c r="G36" s="642"/>
      <c r="H36" s="642"/>
      <c r="I36" s="642"/>
      <c r="J36" s="642"/>
      <c r="K36" s="642"/>
      <c r="L36" s="642"/>
      <c r="M36" s="642"/>
      <c r="N36" s="1123" t="s">
        <v>805</v>
      </c>
    </row>
    <row r="37" spans="1:14" ht="15.6">
      <c r="A37" s="102" t="s">
        <v>444</v>
      </c>
      <c r="B37" s="642" t="s">
        <v>2372</v>
      </c>
      <c r="C37" s="642"/>
      <c r="D37" s="642"/>
      <c r="E37" s="642"/>
      <c r="F37" s="642"/>
      <c r="G37" s="642"/>
      <c r="H37" s="642"/>
      <c r="I37" s="642"/>
      <c r="J37" s="1110">
        <f>IF(I3=15148,0,'7A ECE'!F30)</f>
        <v>0</v>
      </c>
      <c r="K37" s="642"/>
      <c r="L37" s="642"/>
      <c r="M37" s="642"/>
      <c r="N37" s="1123" t="str">
        <f>A37</f>
        <v>1.7.1</v>
      </c>
    </row>
    <row r="38" spans="1:14" ht="15.6">
      <c r="A38" s="102"/>
      <c r="B38" s="1238" t="s">
        <v>2373</v>
      </c>
      <c r="C38" s="642"/>
      <c r="D38" s="642"/>
      <c r="E38" s="642"/>
      <c r="F38" s="642"/>
      <c r="G38" s="642"/>
      <c r="H38" s="642"/>
      <c r="I38" s="642"/>
      <c r="J38" s="642"/>
      <c r="K38" s="642"/>
      <c r="L38" s="642"/>
      <c r="M38" s="642"/>
      <c r="N38" s="1123"/>
    </row>
    <row r="39" spans="1:14" ht="12.75" customHeight="1">
      <c r="A39" s="102"/>
      <c r="B39" s="1586"/>
      <c r="C39" s="642"/>
      <c r="D39" s="642"/>
      <c r="E39" s="642"/>
      <c r="F39" s="642"/>
      <c r="G39" s="642"/>
      <c r="H39" s="642"/>
      <c r="I39" s="642"/>
      <c r="J39" s="642"/>
      <c r="K39" s="642"/>
      <c r="L39" s="642"/>
      <c r="M39" s="642"/>
      <c r="N39" s="1123"/>
    </row>
    <row r="40" spans="1:14" ht="15.6">
      <c r="A40" s="102" t="s">
        <v>2371</v>
      </c>
      <c r="B40" s="1238" t="s">
        <v>1121</v>
      </c>
      <c r="C40" s="642"/>
      <c r="D40" s="642"/>
      <c r="E40" s="642"/>
      <c r="F40" s="642"/>
      <c r="G40" s="642"/>
      <c r="H40" s="642"/>
      <c r="I40" s="642"/>
      <c r="J40" s="1242">
        <f>'7B NTIP'!D11*'7B NTIP'!D13</f>
        <v>0</v>
      </c>
      <c r="K40" s="642"/>
      <c r="L40" s="1242">
        <f>'7B NTIP'!F11*'7B NTIP'!F13</f>
        <v>0</v>
      </c>
      <c r="M40" s="642"/>
      <c r="N40" s="1123" t="str">
        <f>A40</f>
        <v>1.7.2</v>
      </c>
    </row>
    <row r="41" spans="1:14" ht="15.6">
      <c r="A41" s="102"/>
      <c r="B41" s="1238" t="s">
        <v>2369</v>
      </c>
      <c r="C41" s="642"/>
      <c r="D41" s="642"/>
      <c r="E41" s="642"/>
      <c r="F41" s="642"/>
      <c r="G41" s="642"/>
      <c r="H41" s="642"/>
      <c r="I41" s="642"/>
      <c r="J41" s="642"/>
      <c r="K41" s="642"/>
      <c r="L41" s="642"/>
      <c r="M41" s="642"/>
      <c r="N41" s="1123"/>
    </row>
    <row r="42" spans="1:14" ht="15.6">
      <c r="A42" s="102"/>
      <c r="B42" s="1238" t="s">
        <v>2370</v>
      </c>
      <c r="C42" s="642"/>
      <c r="D42" s="642"/>
      <c r="E42" s="642"/>
      <c r="F42" s="642"/>
      <c r="G42" s="642"/>
      <c r="H42" s="642"/>
      <c r="I42" s="642"/>
      <c r="J42" s="642"/>
      <c r="K42" s="642"/>
      <c r="L42" s="642"/>
      <c r="M42" s="642"/>
      <c r="N42" s="1123"/>
    </row>
    <row r="43" spans="1:14" ht="12.75" customHeight="1">
      <c r="A43" s="102"/>
      <c r="B43" s="1586"/>
      <c r="C43" s="642"/>
      <c r="D43" s="642"/>
      <c r="E43" s="642"/>
      <c r="F43" s="642"/>
      <c r="G43" s="642"/>
      <c r="H43" s="642"/>
      <c r="I43" s="642"/>
      <c r="J43" s="642"/>
      <c r="K43" s="642"/>
      <c r="L43" s="642"/>
      <c r="M43" s="642"/>
      <c r="N43" s="1123"/>
    </row>
    <row r="44" spans="1:14" ht="15.6">
      <c r="A44" s="102">
        <v>1.8</v>
      </c>
      <c r="B44" s="642" t="s">
        <v>1061</v>
      </c>
      <c r="C44" s="642"/>
      <c r="D44" s="642"/>
      <c r="E44" s="642"/>
      <c r="F44" s="642"/>
      <c r="G44" s="642"/>
      <c r="H44" s="642"/>
      <c r="I44" s="642"/>
      <c r="J44" s="1110">
        <f>IF(L3=15148,0,'10 Admin and Governance'!I70)</f>
        <v>0</v>
      </c>
      <c r="K44" s="642"/>
      <c r="L44" s="1110">
        <f>IF(L3=15148,'10 Admin and Governance'!I70,0)</f>
        <v>0</v>
      </c>
      <c r="M44" s="642"/>
      <c r="N44" s="1123">
        <f>A44</f>
        <v>1.8</v>
      </c>
    </row>
    <row r="45" spans="1:14" ht="15.6">
      <c r="A45" s="102"/>
      <c r="B45" s="1238" t="s">
        <v>169</v>
      </c>
      <c r="C45" s="642"/>
      <c r="D45" s="642"/>
      <c r="E45" s="642"/>
      <c r="F45" s="642"/>
      <c r="G45" s="642"/>
      <c r="H45" s="642"/>
      <c r="I45" s="642"/>
      <c r="J45" s="1111"/>
      <c r="K45" s="642"/>
      <c r="L45" s="1111"/>
      <c r="M45" s="642"/>
      <c r="N45" s="1123"/>
    </row>
    <row r="46" spans="1:14" ht="15.6">
      <c r="A46" s="102"/>
      <c r="B46" s="1238" t="s">
        <v>170</v>
      </c>
      <c r="C46" s="642"/>
      <c r="D46" s="642"/>
      <c r="E46" s="642"/>
      <c r="F46" s="642"/>
      <c r="G46" s="642"/>
      <c r="H46" s="642"/>
      <c r="I46" s="642"/>
      <c r="J46" s="1111"/>
      <c r="K46" s="642"/>
      <c r="L46" s="1111"/>
      <c r="M46" s="642"/>
      <c r="N46" s="1123"/>
    </row>
    <row r="47" spans="1:14" ht="12.75" customHeight="1">
      <c r="A47" s="102"/>
      <c r="B47" s="642"/>
      <c r="C47" s="642"/>
      <c r="D47" s="642"/>
      <c r="E47" s="642"/>
      <c r="F47" s="642"/>
      <c r="G47" s="642"/>
      <c r="H47" s="642"/>
      <c r="I47" s="642"/>
      <c r="J47" s="642"/>
      <c r="K47" s="642"/>
      <c r="L47" s="642"/>
      <c r="M47" s="642"/>
      <c r="N47" s="1123"/>
    </row>
    <row r="48" spans="1:14" ht="15.6">
      <c r="A48" s="102">
        <v>1.9</v>
      </c>
      <c r="B48" s="642" t="s">
        <v>1075</v>
      </c>
      <c r="C48" s="642"/>
      <c r="D48" s="642"/>
      <c r="E48" s="642"/>
      <c r="F48" s="642"/>
      <c r="G48" s="642"/>
      <c r="H48" s="642"/>
      <c r="I48" s="642"/>
      <c r="J48" s="1110">
        <f>+'11 Accommodations'!I12</f>
        <v>0</v>
      </c>
      <c r="K48" s="642"/>
      <c r="L48" s="1110">
        <f>+'11 Accommodations'!I18</f>
        <v>0</v>
      </c>
      <c r="M48" s="642"/>
      <c r="N48" s="1123">
        <f>A48</f>
        <v>1.9</v>
      </c>
    </row>
    <row r="49" spans="1:14" ht="15.6">
      <c r="A49" s="102"/>
      <c r="B49" s="1238" t="s">
        <v>1680</v>
      </c>
      <c r="C49" s="642"/>
      <c r="D49" s="642"/>
      <c r="E49" s="642"/>
      <c r="F49" s="642"/>
      <c r="G49" s="642"/>
      <c r="H49" s="642"/>
      <c r="I49" s="642"/>
      <c r="J49" s="642"/>
      <c r="K49" s="642"/>
      <c r="L49" s="642"/>
      <c r="M49" s="642"/>
      <c r="N49" s="1123"/>
    </row>
    <row r="50" spans="1:14" ht="15.6">
      <c r="A50" s="102"/>
      <c r="B50" s="1238" t="s">
        <v>1681</v>
      </c>
      <c r="C50" s="642"/>
      <c r="D50" s="642"/>
      <c r="E50" s="642"/>
      <c r="F50" s="642"/>
      <c r="G50" s="642"/>
      <c r="H50" s="642"/>
      <c r="I50" s="642"/>
      <c r="J50" s="642"/>
      <c r="K50" s="642"/>
      <c r="L50" s="642"/>
      <c r="M50" s="642"/>
      <c r="N50" s="1123"/>
    </row>
    <row r="51" spans="1:14" ht="12.75" customHeight="1">
      <c r="A51" s="102"/>
      <c r="B51" s="642"/>
      <c r="C51" s="642"/>
      <c r="D51" s="642"/>
      <c r="E51" s="642"/>
      <c r="F51" s="642"/>
      <c r="G51" s="642"/>
      <c r="H51" s="642"/>
      <c r="I51" s="642"/>
      <c r="J51" s="642"/>
      <c r="K51" s="642"/>
      <c r="L51" s="642"/>
      <c r="M51" s="642"/>
      <c r="N51" s="1123"/>
    </row>
    <row r="52" spans="1:14" ht="15.6">
      <c r="A52" s="1267" t="s">
        <v>102</v>
      </c>
      <c r="B52" s="642" t="s">
        <v>2042</v>
      </c>
      <c r="C52" s="642"/>
      <c r="D52" s="642"/>
      <c r="E52" s="642"/>
      <c r="F52" s="642"/>
      <c r="G52" s="642"/>
      <c r="H52" s="642"/>
      <c r="I52" s="642"/>
      <c r="J52" s="1110">
        <f>IF(L3=15148,0,'7 Teacher Compensation'!R185)</f>
        <v>0</v>
      </c>
      <c r="K52" s="642"/>
      <c r="L52" s="1110">
        <f>IF(L3=15148,'7 Teacher Compensation'!R185,0)</f>
        <v>0</v>
      </c>
      <c r="M52" s="642"/>
      <c r="N52" s="1123" t="str">
        <f>A52</f>
        <v>1.10</v>
      </c>
    </row>
    <row r="53" spans="1:14" ht="15.6">
      <c r="A53" s="1267"/>
      <c r="B53" s="1238" t="s">
        <v>2473</v>
      </c>
      <c r="C53" s="642"/>
      <c r="D53" s="642"/>
      <c r="E53" s="642"/>
      <c r="F53" s="642"/>
      <c r="G53" s="642"/>
      <c r="H53" s="642"/>
      <c r="I53" s="642"/>
      <c r="J53" s="642"/>
      <c r="K53" s="642"/>
      <c r="L53" s="642"/>
      <c r="M53" s="642"/>
      <c r="N53" s="1123"/>
    </row>
    <row r="54" spans="1:14" ht="15.6">
      <c r="A54" s="102"/>
      <c r="B54" s="1238" t="s">
        <v>2474</v>
      </c>
      <c r="C54" s="642"/>
      <c r="D54" s="642"/>
      <c r="E54" s="642"/>
      <c r="F54" s="642"/>
      <c r="G54" s="642"/>
      <c r="H54" s="642"/>
      <c r="I54" s="642"/>
      <c r="J54" s="642"/>
      <c r="K54" s="642"/>
      <c r="L54" s="642"/>
      <c r="M54" s="642"/>
      <c r="N54" s="1123"/>
    </row>
    <row r="55" spans="1:14" ht="15.6">
      <c r="A55" s="102"/>
      <c r="B55" s="1238"/>
      <c r="C55" s="642"/>
      <c r="D55" s="642"/>
      <c r="E55" s="642"/>
      <c r="F55" s="642"/>
      <c r="G55" s="642"/>
      <c r="H55" s="642"/>
      <c r="I55" s="642"/>
      <c r="J55" s="642"/>
      <c r="K55" s="642"/>
      <c r="L55" s="642"/>
      <c r="M55" s="642"/>
      <c r="N55" s="1123"/>
    </row>
    <row r="56" spans="1:14" ht="15.6">
      <c r="A56" s="1267">
        <v>1.1100000000000001</v>
      </c>
      <c r="B56" s="642" t="s">
        <v>1241</v>
      </c>
      <c r="C56" s="642"/>
      <c r="D56" s="642"/>
      <c r="E56" s="642"/>
      <c r="F56" s="642"/>
      <c r="G56" s="642"/>
      <c r="H56" s="642"/>
      <c r="I56" s="642"/>
      <c r="J56" s="1110">
        <f>IF(L3=15148,0,'16 Declining Enrolment'!J33)</f>
        <v>0</v>
      </c>
      <c r="K56" s="642"/>
      <c r="L56" s="1110">
        <f>IF(L3=15148,'16 Declining Enrolment'!J33,0)</f>
        <v>0</v>
      </c>
      <c r="M56" s="642"/>
      <c r="N56" s="1123">
        <f>A56</f>
        <v>1.1100000000000001</v>
      </c>
    </row>
    <row r="57" spans="1:14" ht="15.6">
      <c r="A57" s="102"/>
      <c r="B57" s="1238" t="s">
        <v>1682</v>
      </c>
      <c r="C57" s="642"/>
      <c r="D57" s="642"/>
      <c r="E57" s="642"/>
      <c r="F57" s="642"/>
      <c r="G57" s="642"/>
      <c r="H57" s="642"/>
      <c r="I57" s="642"/>
      <c r="J57" s="642"/>
      <c r="K57" s="642"/>
      <c r="L57" s="642"/>
      <c r="M57" s="642"/>
      <c r="N57" s="1123"/>
    </row>
    <row r="58" spans="1:14" ht="15.6">
      <c r="A58" s="102"/>
      <c r="B58" s="1238" t="s">
        <v>1683</v>
      </c>
      <c r="C58" s="642"/>
      <c r="D58" s="642"/>
      <c r="E58" s="642"/>
      <c r="F58" s="642"/>
      <c r="G58" s="642"/>
      <c r="H58" s="642"/>
      <c r="I58" s="642"/>
      <c r="J58" s="642"/>
      <c r="K58" s="642"/>
      <c r="L58" s="642"/>
      <c r="M58" s="642"/>
      <c r="N58" s="1123"/>
    </row>
    <row r="59" spans="1:14" ht="12.75" customHeight="1">
      <c r="A59" s="102"/>
      <c r="B59" s="1238"/>
      <c r="C59" s="642"/>
      <c r="D59" s="642"/>
      <c r="E59" s="642"/>
      <c r="F59" s="642"/>
      <c r="G59" s="642"/>
      <c r="H59" s="642"/>
      <c r="I59" s="642"/>
      <c r="J59" s="642"/>
      <c r="K59" s="642"/>
      <c r="L59" s="642"/>
      <c r="M59" s="642"/>
      <c r="N59" s="1123"/>
    </row>
    <row r="60" spans="1:14" ht="15.6">
      <c r="A60" s="102">
        <v>1.1299999999999999</v>
      </c>
      <c r="B60" s="403" t="s">
        <v>232</v>
      </c>
      <c r="C60" s="642"/>
      <c r="D60" s="642"/>
      <c r="E60" s="642"/>
      <c r="F60" s="642"/>
      <c r="G60" s="642"/>
      <c r="H60" s="642"/>
      <c r="I60" s="642"/>
      <c r="J60" s="1110">
        <f>+'1.3 School Foundation'!I23</f>
        <v>0</v>
      </c>
      <c r="K60" s="642"/>
      <c r="L60" s="1110">
        <f>+'1.3 School Foundation'!I40</f>
        <v>0</v>
      </c>
      <c r="M60" s="642"/>
      <c r="N60" s="1123">
        <f>A60</f>
        <v>1.1299999999999999</v>
      </c>
    </row>
    <row r="61" spans="1:14" ht="15.6">
      <c r="A61" s="102"/>
      <c r="B61" s="1238" t="s">
        <v>233</v>
      </c>
      <c r="C61" s="642"/>
      <c r="D61" s="642"/>
      <c r="E61" s="642"/>
      <c r="F61" s="642"/>
      <c r="G61" s="642"/>
      <c r="H61" s="642"/>
      <c r="I61" s="642"/>
      <c r="J61" s="642"/>
      <c r="K61" s="642"/>
      <c r="L61" s="642"/>
      <c r="M61" s="642"/>
      <c r="N61" s="1123"/>
    </row>
    <row r="62" spans="1:14" ht="15.6">
      <c r="A62" s="102"/>
      <c r="B62" s="1238" t="s">
        <v>160</v>
      </c>
      <c r="C62" s="642"/>
      <c r="D62" s="642"/>
      <c r="E62" s="642"/>
      <c r="F62" s="642"/>
      <c r="G62" s="642"/>
      <c r="H62" s="642"/>
      <c r="I62" s="642"/>
      <c r="J62" s="642"/>
      <c r="K62" s="642"/>
      <c r="L62" s="642"/>
      <c r="M62" s="642"/>
      <c r="N62" s="1123"/>
    </row>
    <row r="63" spans="1:14" ht="12.75" customHeight="1">
      <c r="A63" s="102"/>
      <c r="B63" s="1238"/>
      <c r="C63" s="642"/>
      <c r="D63" s="642"/>
      <c r="E63" s="642"/>
      <c r="F63" s="642"/>
      <c r="G63" s="642"/>
      <c r="H63" s="642"/>
      <c r="I63" s="642"/>
      <c r="J63" s="642"/>
      <c r="K63" s="642"/>
      <c r="L63" s="642"/>
      <c r="M63" s="642"/>
      <c r="N63" s="1123"/>
    </row>
    <row r="64" spans="1:14" ht="15.6">
      <c r="A64" s="102">
        <v>1.1499999999999999</v>
      </c>
      <c r="B64" s="1238" t="s">
        <v>19</v>
      </c>
      <c r="C64" s="642"/>
      <c r="D64" s="642"/>
      <c r="E64" s="642"/>
      <c r="F64" s="642"/>
      <c r="G64" s="642"/>
      <c r="H64" s="642"/>
      <c r="I64" s="642"/>
      <c r="J64" s="1110">
        <f>IF(L3=15148,0,'18 First Nation'!J45)</f>
        <v>0</v>
      </c>
      <c r="K64" s="642"/>
      <c r="L64" s="1110">
        <f>IF(L3=15148,'18 First Nation'!J45,0)</f>
        <v>0</v>
      </c>
      <c r="M64" s="642"/>
      <c r="N64" s="1123">
        <f>A64</f>
        <v>1.1499999999999999</v>
      </c>
    </row>
    <row r="65" spans="1:14" ht="15.6">
      <c r="A65" s="102"/>
      <c r="B65" s="1238" t="s">
        <v>171</v>
      </c>
      <c r="C65" s="642"/>
      <c r="D65" s="642"/>
      <c r="E65" s="642"/>
      <c r="F65" s="642"/>
      <c r="G65" s="642"/>
      <c r="H65" s="642"/>
      <c r="I65" s="642"/>
      <c r="J65" s="642"/>
      <c r="K65" s="642"/>
      <c r="L65" s="642"/>
      <c r="M65" s="642"/>
      <c r="N65" s="1123"/>
    </row>
    <row r="66" spans="1:14" ht="15.6">
      <c r="A66" s="102"/>
      <c r="B66" s="1238" t="s">
        <v>172</v>
      </c>
      <c r="C66" s="642"/>
      <c r="D66" s="642"/>
      <c r="E66" s="642"/>
      <c r="F66" s="642"/>
      <c r="G66" s="642"/>
      <c r="H66" s="642"/>
      <c r="I66" s="642"/>
      <c r="J66" s="642"/>
      <c r="K66" s="642"/>
      <c r="L66" s="642"/>
      <c r="M66" s="642"/>
      <c r="N66" s="1123"/>
    </row>
    <row r="67" spans="1:14" ht="12.75" customHeight="1">
      <c r="A67" s="102"/>
      <c r="B67" s="1238"/>
      <c r="C67" s="642"/>
      <c r="D67" s="642"/>
      <c r="E67" s="642"/>
      <c r="F67" s="642"/>
      <c r="G67" s="642"/>
      <c r="H67" s="642"/>
      <c r="I67" s="642"/>
      <c r="J67" s="642"/>
      <c r="K67" s="642"/>
      <c r="L67" s="642"/>
      <c r="M67" s="642"/>
      <c r="N67" s="1123"/>
    </row>
    <row r="68" spans="1:14" ht="15.6">
      <c r="A68" s="102">
        <v>1.1599999999999999</v>
      </c>
      <c r="B68" s="1238" t="s">
        <v>445</v>
      </c>
      <c r="C68" s="642"/>
      <c r="D68" s="642"/>
      <c r="E68" s="642"/>
      <c r="F68" s="642"/>
      <c r="G68" s="642"/>
      <c r="H68" s="642"/>
      <c r="I68" s="642"/>
      <c r="J68" s="1242">
        <f>IF(L3=15148,0,'5A Rural and Small Comm'!J18)</f>
        <v>0</v>
      </c>
      <c r="K68" s="642"/>
      <c r="L68" s="1242">
        <f>IF(L3=15148,'5A Rural and Small Comm'!J18,0)</f>
        <v>0</v>
      </c>
      <c r="M68" s="642"/>
      <c r="N68" s="1123">
        <f>A68</f>
        <v>1.1599999999999999</v>
      </c>
    </row>
    <row r="69" spans="1:14" ht="15.6">
      <c r="A69" s="102"/>
      <c r="B69" s="1238" t="s">
        <v>890</v>
      </c>
      <c r="C69" s="642"/>
      <c r="D69" s="642"/>
      <c r="E69" s="642"/>
      <c r="F69" s="642"/>
      <c r="G69" s="642"/>
      <c r="H69" s="642"/>
      <c r="I69" s="642"/>
      <c r="J69" s="1377"/>
      <c r="K69" s="642"/>
      <c r="L69" s="1377"/>
      <c r="M69" s="642"/>
      <c r="N69" s="1123"/>
    </row>
    <row r="70" spans="1:14" ht="15.6">
      <c r="A70" s="102"/>
      <c r="B70" s="1238" t="s">
        <v>893</v>
      </c>
      <c r="C70" s="642"/>
      <c r="D70" s="642"/>
      <c r="E70" s="642"/>
      <c r="F70" s="642"/>
      <c r="G70" s="642"/>
      <c r="H70" s="642"/>
      <c r="I70" s="642"/>
      <c r="J70" s="1377"/>
      <c r="K70" s="642"/>
      <c r="L70" s="1377"/>
      <c r="M70" s="642"/>
      <c r="N70" s="1123"/>
    </row>
    <row r="71" spans="1:14" ht="12.75" customHeight="1">
      <c r="A71" s="102"/>
      <c r="B71" s="1238"/>
      <c r="C71" s="642"/>
      <c r="D71" s="642"/>
      <c r="E71" s="642"/>
      <c r="F71" s="642"/>
      <c r="G71" s="642"/>
      <c r="H71" s="642"/>
      <c r="I71" s="642"/>
      <c r="J71" s="642"/>
      <c r="K71" s="642"/>
      <c r="L71" s="642"/>
      <c r="M71" s="642"/>
      <c r="N71" s="1123"/>
    </row>
    <row r="72" spans="1:14" ht="15.6">
      <c r="A72" s="544">
        <v>1.17</v>
      </c>
      <c r="B72" s="642" t="s">
        <v>1633</v>
      </c>
      <c r="C72" s="642"/>
      <c r="D72" s="642"/>
      <c r="E72" s="642"/>
      <c r="F72" s="642"/>
      <c r="G72" s="642"/>
      <c r="H72" s="642"/>
      <c r="I72" s="642"/>
      <c r="J72" s="1110">
        <f>IF(L3=15148,0,'15 Special Approvals'!J34)</f>
        <v>0</v>
      </c>
      <c r="K72" s="642"/>
      <c r="L72" s="1110">
        <f>IF(L3=15148,'15 Special Approvals'!J34,0)</f>
        <v>0</v>
      </c>
      <c r="M72" s="642"/>
      <c r="N72" s="1269">
        <f>A72</f>
        <v>1.17</v>
      </c>
    </row>
    <row r="73" spans="1:14" ht="15.6">
      <c r="A73" s="102"/>
      <c r="B73" s="1238" t="s">
        <v>1684</v>
      </c>
      <c r="C73" s="642"/>
      <c r="D73" s="642"/>
      <c r="E73" s="642"/>
      <c r="F73" s="642"/>
      <c r="G73" s="642"/>
      <c r="H73" s="642"/>
      <c r="I73" s="642"/>
      <c r="J73" s="1111"/>
      <c r="K73" s="642"/>
      <c r="L73" s="1111"/>
      <c r="M73" s="642"/>
      <c r="N73" s="1123"/>
    </row>
    <row r="74" spans="1:14" ht="15.6">
      <c r="A74" s="102"/>
      <c r="B74" s="1238" t="s">
        <v>1685</v>
      </c>
      <c r="C74" s="642"/>
      <c r="D74" s="642"/>
      <c r="E74" s="642"/>
      <c r="F74" s="642"/>
      <c r="G74" s="642"/>
      <c r="H74" s="642"/>
      <c r="I74" s="642"/>
      <c r="J74" s="1111"/>
      <c r="K74" s="642"/>
      <c r="L74" s="1111"/>
      <c r="M74" s="642"/>
      <c r="N74" s="1123"/>
    </row>
    <row r="75" spans="1:14" ht="12.75" customHeight="1">
      <c r="A75" s="102"/>
      <c r="B75" s="1238"/>
      <c r="C75" s="642"/>
      <c r="D75" s="642"/>
      <c r="E75" s="642"/>
      <c r="F75" s="642"/>
      <c r="G75" s="642"/>
      <c r="H75" s="642"/>
      <c r="I75" s="642"/>
      <c r="J75" s="1111"/>
      <c r="K75" s="642"/>
      <c r="L75" s="1111"/>
      <c r="M75" s="642"/>
      <c r="N75" s="1123"/>
    </row>
    <row r="76" spans="1:14" ht="15.6">
      <c r="A76" s="102">
        <v>1.18</v>
      </c>
      <c r="B76" s="1238" t="s">
        <v>446</v>
      </c>
      <c r="C76" s="642"/>
      <c r="D76" s="642"/>
      <c r="E76" s="642"/>
      <c r="F76" s="642"/>
      <c r="G76" s="642"/>
      <c r="H76" s="642"/>
      <c r="I76" s="642"/>
      <c r="J76" s="1110">
        <f>IF(L3=15148,0,'19 Safe Schools'!J14)</f>
        <v>0</v>
      </c>
      <c r="K76" s="642"/>
      <c r="L76" s="1110">
        <f>IF(L3=15148,'19 Safe Schools'!J14,0)</f>
        <v>0</v>
      </c>
      <c r="M76" s="642"/>
      <c r="N76" s="1123">
        <f>A76</f>
        <v>1.18</v>
      </c>
    </row>
    <row r="77" spans="1:14" ht="15.6">
      <c r="A77" s="102"/>
      <c r="B77" s="1238" t="s">
        <v>891</v>
      </c>
      <c r="C77" s="642"/>
      <c r="D77" s="642"/>
      <c r="E77" s="642"/>
      <c r="F77" s="642"/>
      <c r="G77" s="642"/>
      <c r="H77" s="642"/>
      <c r="I77" s="642"/>
      <c r="J77" s="1111"/>
      <c r="K77" s="642"/>
      <c r="L77" s="1111"/>
      <c r="M77" s="642"/>
      <c r="N77" s="1123"/>
    </row>
    <row r="78" spans="1:14" ht="15.6">
      <c r="A78" s="102"/>
      <c r="B78" s="1238" t="s">
        <v>892</v>
      </c>
      <c r="C78" s="642"/>
      <c r="D78" s="642"/>
      <c r="E78" s="642"/>
      <c r="F78" s="642"/>
      <c r="G78" s="642"/>
      <c r="H78" s="642"/>
      <c r="I78" s="642"/>
      <c r="J78" s="1111"/>
      <c r="K78" s="642"/>
      <c r="L78" s="1111"/>
      <c r="M78" s="642"/>
      <c r="N78" s="1123"/>
    </row>
    <row r="79" spans="1:14" ht="12.75" customHeight="1">
      <c r="A79" s="102"/>
      <c r="B79" s="86"/>
      <c r="C79" s="86"/>
      <c r="D79" s="86"/>
      <c r="E79" s="86"/>
      <c r="F79" s="86"/>
      <c r="G79" s="86"/>
      <c r="H79" s="86"/>
      <c r="I79" s="86"/>
      <c r="J79" s="86"/>
      <c r="K79" s="86"/>
      <c r="L79" s="86"/>
      <c r="M79" s="642"/>
      <c r="N79" s="1123"/>
    </row>
    <row r="80" spans="1:14" ht="15.6">
      <c r="A80" s="102">
        <v>1.19</v>
      </c>
      <c r="B80" s="86" t="s">
        <v>448</v>
      </c>
      <c r="C80" s="642"/>
      <c r="D80" s="642"/>
      <c r="E80" s="642"/>
      <c r="F80" s="642"/>
      <c r="G80" s="642"/>
      <c r="H80" s="642"/>
      <c r="I80" s="642"/>
      <c r="J80" s="1501">
        <f>ROUND(SUM(J9:J78),0)</f>
        <v>0</v>
      </c>
      <c r="K80" s="86"/>
      <c r="L80" s="1501">
        <f>ROUND(SUM(L9:L78),0)</f>
        <v>0</v>
      </c>
      <c r="M80" s="642"/>
      <c r="N80" s="1123">
        <f>A80</f>
        <v>1.19</v>
      </c>
    </row>
    <row r="81" spans="1:14" ht="12.75" customHeight="1" thickBot="1">
      <c r="A81" s="78"/>
      <c r="B81" s="1091"/>
      <c r="C81" s="1091"/>
      <c r="D81" s="1091"/>
      <c r="E81" s="1091"/>
      <c r="F81" s="1091"/>
      <c r="G81" s="1091"/>
      <c r="H81" s="1091"/>
      <c r="I81" s="1091"/>
      <c r="J81" s="1091"/>
      <c r="K81" s="1091"/>
      <c r="L81" s="1091"/>
      <c r="M81" s="78"/>
      <c r="N81" s="1123"/>
    </row>
    <row r="82" spans="1:14" ht="16.2" thickBot="1">
      <c r="A82" s="102">
        <v>1.2</v>
      </c>
      <c r="B82" s="86" t="s">
        <v>447</v>
      </c>
      <c r="C82" s="642"/>
      <c r="D82" s="642"/>
      <c r="E82" s="642"/>
      <c r="F82" s="642"/>
      <c r="G82" s="642"/>
      <c r="H82" s="642"/>
      <c r="I82" s="642"/>
      <c r="J82" s="1587">
        <f>ROUND(IF(J7=0,0,J80/J7),2)</f>
        <v>0</v>
      </c>
      <c r="K82" s="642"/>
      <c r="L82" s="1587">
        <f>ROUND(IF(L7=0,0,L80/L7),2)</f>
        <v>0</v>
      </c>
      <c r="M82" s="78"/>
      <c r="N82" s="1123">
        <f>A82</f>
        <v>1.2</v>
      </c>
    </row>
    <row r="83" spans="1:14" ht="12.75" customHeight="1">
      <c r="A83" s="102"/>
      <c r="B83" s="642"/>
      <c r="C83" s="642"/>
      <c r="D83" s="642"/>
      <c r="E83" s="642"/>
      <c r="F83" s="642"/>
      <c r="G83" s="642"/>
      <c r="H83" s="642"/>
      <c r="I83" s="642"/>
      <c r="J83" s="642"/>
      <c r="K83" s="642"/>
      <c r="L83" s="642"/>
      <c r="M83" s="78"/>
      <c r="N83" s="1123"/>
    </row>
    <row r="84" spans="1:14" ht="12.75" customHeight="1">
      <c r="A84" s="28"/>
      <c r="B84" s="1588"/>
      <c r="C84" s="1588"/>
      <c r="D84" s="1589"/>
      <c r="E84" s="1590"/>
      <c r="F84" s="1590"/>
      <c r="G84" s="1590"/>
      <c r="H84" s="1590"/>
      <c r="I84" s="1589"/>
      <c r="J84" s="1590"/>
      <c r="K84" s="1589"/>
      <c r="L84" s="1591"/>
      <c r="M84" s="1592"/>
      <c r="N84" s="78"/>
    </row>
    <row r="85" spans="1:14" hidden="1"/>
    <row r="86" spans="1:14" hidden="1"/>
    <row r="87" spans="1:14" hidden="1"/>
    <row r="88" spans="1:14" hidden="1"/>
    <row r="89" spans="1:14" hidden="1"/>
    <row r="90" spans="1:14" hidden="1"/>
    <row r="91" spans="1:14" hidden="1"/>
  </sheetData>
  <sheetProtection password="C797" sheet="1" objects="1" scenarios="1"/>
  <mergeCells count="2">
    <mergeCell ref="B4:I4"/>
    <mergeCell ref="B5:I5"/>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63"/>
  <sheetViews>
    <sheetView zoomScale="75" zoomScaleNormal="75" workbookViewId="0">
      <selection activeCell="L39" sqref="L39"/>
    </sheetView>
  </sheetViews>
  <sheetFormatPr defaultColWidth="0" defaultRowHeight="12.75" customHeight="1" zeroHeight="1"/>
  <cols>
    <col min="1" max="1" width="8" style="1078" customWidth="1"/>
    <col min="2" max="2" width="15.6640625" style="1078" customWidth="1"/>
    <col min="3" max="3" width="11.6640625" style="1078" customWidth="1"/>
    <col min="4" max="4" width="5.6640625" style="1078" customWidth="1"/>
    <col min="5" max="5" width="15.6640625" style="1078" customWidth="1"/>
    <col min="6" max="6" width="10.6640625" style="1078" customWidth="1"/>
    <col min="7" max="7" width="15.6640625" style="1078" customWidth="1"/>
    <col min="8" max="8" width="5.6640625" style="1078" customWidth="1"/>
    <col min="9" max="9" width="15.6640625" style="1078" customWidth="1"/>
    <col min="10" max="10" width="10.88671875" style="1078" customWidth="1"/>
    <col min="11" max="11" width="15.6640625" style="1078" customWidth="1"/>
    <col min="12" max="12" width="5.6640625" style="1078" customWidth="1"/>
    <col min="13" max="13" width="14" style="1078" customWidth="1"/>
    <col min="14" max="14" width="9.109375" style="1078" customWidth="1"/>
    <col min="15" max="16384" width="0" style="1078" hidden="1"/>
  </cols>
  <sheetData>
    <row r="1" spans="1:14" ht="12.75" customHeight="1" thickBot="1">
      <c r="A1" s="78"/>
      <c r="B1" s="1091"/>
      <c r="C1" s="1091"/>
      <c r="D1" s="1091"/>
      <c r="E1" s="1091"/>
      <c r="F1" s="1091"/>
      <c r="G1" s="1091"/>
      <c r="H1" s="1091"/>
      <c r="I1" s="1091"/>
      <c r="J1" s="1091"/>
      <c r="K1" s="1091"/>
      <c r="L1" s="78"/>
      <c r="M1" s="78"/>
      <c r="N1" s="1581"/>
    </row>
    <row r="2" spans="1:14" ht="18" thickBot="1">
      <c r="A2" s="6" t="s">
        <v>637</v>
      </c>
      <c r="B2" s="1091"/>
      <c r="C2" s="1091"/>
      <c r="D2" s="1091"/>
      <c r="E2" s="78"/>
      <c r="F2" s="78"/>
      <c r="G2" s="78"/>
      <c r="H2" s="78"/>
      <c r="I2" s="1028" t="s">
        <v>166</v>
      </c>
      <c r="J2" s="78"/>
      <c r="K2" s="1582" t="str">
        <f>'1 Summary'!G2</f>
        <v/>
      </c>
      <c r="L2" s="1030"/>
      <c r="M2" s="1031"/>
      <c r="N2" s="199"/>
    </row>
    <row r="3" spans="1:14" ht="18" thickBot="1">
      <c r="A3" s="1594" t="s">
        <v>983</v>
      </c>
      <c r="B3" s="1091"/>
      <c r="C3" s="1091"/>
      <c r="D3" s="1091"/>
      <c r="E3" s="78"/>
      <c r="F3" s="78"/>
      <c r="G3" s="78"/>
      <c r="H3" s="78"/>
      <c r="I3" s="1028" t="s">
        <v>165</v>
      </c>
      <c r="J3" s="875"/>
      <c r="K3" s="1245">
        <f>'1 Summary'!G3</f>
        <v>0</v>
      </c>
      <c r="L3" s="78"/>
      <c r="M3" s="1581"/>
      <c r="N3" s="199"/>
    </row>
    <row r="4" spans="1:14" ht="12.75" customHeight="1">
      <c r="A4" s="1583"/>
      <c r="B4" s="2347"/>
      <c r="C4" s="2347"/>
      <c r="D4" s="2347"/>
      <c r="E4" s="2347"/>
      <c r="F4" s="2347"/>
      <c r="G4" s="2348"/>
      <c r="H4" s="2348"/>
      <c r="I4" s="2348"/>
      <c r="J4" s="1091"/>
      <c r="K4" s="1091"/>
      <c r="L4" s="199"/>
      <c r="M4" s="199"/>
      <c r="N4" s="1595"/>
    </row>
    <row r="5" spans="1:14" ht="12.75" customHeight="1">
      <c r="A5" s="1596"/>
      <c r="B5" s="1523"/>
      <c r="C5" s="1523"/>
      <c r="D5" s="1523"/>
      <c r="E5" s="1523"/>
      <c r="F5" s="1523"/>
      <c r="G5" s="1523"/>
      <c r="H5" s="1523"/>
      <c r="I5" s="1523"/>
      <c r="J5" s="1523"/>
      <c r="K5" s="1523"/>
      <c r="L5" s="199"/>
      <c r="M5" s="199"/>
      <c r="N5" s="199"/>
    </row>
    <row r="6" spans="1:14" ht="12.75" customHeight="1">
      <c r="A6" s="1051"/>
      <c r="B6" s="1236"/>
      <c r="C6" s="1236"/>
      <c r="D6" s="1236"/>
      <c r="E6" s="1236"/>
      <c r="F6" s="1236"/>
      <c r="G6" s="1093"/>
      <c r="H6" s="1236"/>
      <c r="I6" s="1093"/>
      <c r="J6" s="1236"/>
      <c r="K6" s="1236"/>
      <c r="L6" s="1236"/>
      <c r="M6" s="1236"/>
      <c r="N6" s="1122"/>
    </row>
    <row r="7" spans="1:14" ht="12.75" customHeight="1">
      <c r="A7" s="1051"/>
      <c r="B7" s="1236"/>
      <c r="C7" s="1236"/>
      <c r="D7" s="1236"/>
      <c r="E7" s="1236"/>
      <c r="F7" s="1236"/>
      <c r="G7" s="1093"/>
      <c r="H7" s="1236"/>
      <c r="I7" s="1093"/>
      <c r="J7" s="1236"/>
      <c r="K7" s="1236"/>
      <c r="L7" s="1236"/>
      <c r="M7" s="1236"/>
      <c r="N7" s="1122"/>
    </row>
    <row r="8" spans="1:14" ht="12.75" customHeight="1">
      <c r="A8" s="1051"/>
      <c r="B8" s="1236"/>
      <c r="C8" s="1236"/>
      <c r="D8" s="1236"/>
      <c r="E8" s="1236"/>
      <c r="F8" s="1236"/>
      <c r="G8" s="1093"/>
      <c r="H8" s="1236"/>
      <c r="I8" s="1093"/>
      <c r="J8" s="1236"/>
      <c r="K8" s="1236"/>
      <c r="L8" s="1236"/>
      <c r="M8" s="1236"/>
      <c r="N8" s="1122"/>
    </row>
    <row r="9" spans="1:14" ht="15.75" customHeight="1">
      <c r="A9" s="539">
        <v>1.1000000000000001</v>
      </c>
      <c r="B9" s="1150" t="s">
        <v>1374</v>
      </c>
      <c r="C9" s="642"/>
      <c r="D9" s="642"/>
      <c r="E9" s="642"/>
      <c r="F9" s="642"/>
      <c r="G9" s="642"/>
      <c r="H9" s="642"/>
      <c r="I9" s="642"/>
      <c r="J9" s="642"/>
      <c r="K9" s="642"/>
      <c r="L9" s="642"/>
      <c r="M9" s="642"/>
      <c r="N9" s="1361"/>
    </row>
    <row r="10" spans="1:14" ht="15.75" customHeight="1">
      <c r="A10" s="539"/>
      <c r="B10" s="1597"/>
      <c r="C10" s="642"/>
      <c r="D10" s="642"/>
      <c r="E10" s="642"/>
      <c r="F10" s="642"/>
      <c r="G10" s="642"/>
      <c r="H10" s="642"/>
      <c r="I10" s="642"/>
      <c r="J10" s="642"/>
      <c r="K10" s="642"/>
      <c r="L10" s="642"/>
      <c r="M10" s="642"/>
      <c r="N10" s="1361"/>
    </row>
    <row r="11" spans="1:14" ht="15.75" customHeight="1">
      <c r="A11" s="961"/>
      <c r="B11" s="1598" t="s">
        <v>1411</v>
      </c>
      <c r="C11" s="1195"/>
      <c r="D11" s="961"/>
      <c r="E11" s="961" t="s">
        <v>1625</v>
      </c>
      <c r="F11" s="961"/>
      <c r="G11" s="961" t="s">
        <v>1626</v>
      </c>
      <c r="H11" s="1201"/>
      <c r="I11" s="1599" t="s">
        <v>858</v>
      </c>
      <c r="J11" s="1599"/>
      <c r="K11" s="1599" t="s">
        <v>859</v>
      </c>
      <c r="L11" s="961"/>
      <c r="M11" s="1599" t="s">
        <v>1584</v>
      </c>
      <c r="N11" s="1123"/>
    </row>
    <row r="12" spans="1:14" ht="15.75" customHeight="1">
      <c r="A12" s="961"/>
      <c r="B12" s="642"/>
      <c r="C12" s="642"/>
      <c r="D12" s="642"/>
      <c r="E12" s="1600" t="s">
        <v>570</v>
      </c>
      <c r="F12" s="1601"/>
      <c r="G12" s="1602"/>
      <c r="H12" s="1091"/>
      <c r="I12" s="1227" t="s">
        <v>571</v>
      </c>
      <c r="J12" s="1227"/>
      <c r="K12" s="1227" t="s">
        <v>572</v>
      </c>
      <c r="L12" s="199"/>
      <c r="M12" s="1201" t="s">
        <v>802</v>
      </c>
      <c r="N12" s="1123"/>
    </row>
    <row r="13" spans="1:14" ht="15.75" customHeight="1">
      <c r="A13" s="961"/>
      <c r="B13" s="642"/>
      <c r="C13" s="642"/>
      <c r="D13" s="642"/>
      <c r="E13" s="1603" t="s">
        <v>1328</v>
      </c>
      <c r="F13" s="404"/>
      <c r="G13" s="1603" t="s">
        <v>1035</v>
      </c>
      <c r="H13" s="1091"/>
      <c r="I13" s="1227" t="s">
        <v>573</v>
      </c>
      <c r="J13" s="1227"/>
      <c r="K13" s="1227" t="s">
        <v>573</v>
      </c>
      <c r="L13" s="1036"/>
      <c r="M13" s="1201" t="s">
        <v>803</v>
      </c>
      <c r="N13" s="1123"/>
    </row>
    <row r="14" spans="1:14" ht="15.75" customHeight="1">
      <c r="A14" s="961"/>
      <c r="B14" s="642"/>
      <c r="C14" s="642"/>
      <c r="D14" s="642"/>
      <c r="E14" s="1604" t="s">
        <v>1037</v>
      </c>
      <c r="F14" s="404"/>
      <c r="G14" s="1604" t="s">
        <v>1037</v>
      </c>
      <c r="H14" s="1091"/>
      <c r="I14" s="1227" t="s">
        <v>574</v>
      </c>
      <c r="J14" s="1227"/>
      <c r="K14" s="1227" t="s">
        <v>574</v>
      </c>
      <c r="L14" s="1036"/>
      <c r="M14" s="1201" t="s">
        <v>574</v>
      </c>
      <c r="N14" s="1123"/>
    </row>
    <row r="15" spans="1:14" ht="15.75" customHeight="1">
      <c r="A15" s="961"/>
      <c r="B15" s="1605" t="s">
        <v>575</v>
      </c>
      <c r="C15" s="1606"/>
      <c r="D15" s="1236"/>
      <c r="E15" s="1607"/>
      <c r="F15" s="642"/>
      <c r="G15" s="1607"/>
      <c r="H15" s="1091"/>
      <c r="I15" s="1608"/>
      <c r="J15" s="1091"/>
      <c r="K15" s="1608"/>
      <c r="L15" s="1236"/>
      <c r="M15" s="1609">
        <f>ROUND(K15+I15,0)</f>
        <v>0</v>
      </c>
      <c r="N15" s="1123"/>
    </row>
    <row r="16" spans="1:14" ht="15.75" customHeight="1">
      <c r="A16" s="961"/>
      <c r="B16" s="2393"/>
      <c r="C16" s="2394"/>
      <c r="D16" s="1236"/>
      <c r="E16" s="1607"/>
      <c r="F16" s="642"/>
      <c r="G16" s="1607"/>
      <c r="H16" s="1091"/>
      <c r="I16" s="1608"/>
      <c r="J16" s="1091"/>
      <c r="K16" s="1608"/>
      <c r="L16" s="1236"/>
      <c r="M16" s="1609">
        <f>ROUND(K16+I16,0)</f>
        <v>0</v>
      </c>
      <c r="N16" s="1123"/>
    </row>
    <row r="17" spans="1:14" ht="15.75" customHeight="1">
      <c r="A17" s="961"/>
      <c r="B17" s="2393"/>
      <c r="C17" s="2394"/>
      <c r="D17" s="1236"/>
      <c r="E17" s="1607"/>
      <c r="F17" s="642"/>
      <c r="G17" s="1607"/>
      <c r="H17" s="1091"/>
      <c r="I17" s="1608"/>
      <c r="J17" s="1091"/>
      <c r="K17" s="1608"/>
      <c r="L17" s="1236"/>
      <c r="M17" s="1609">
        <f>ROUND(K17+I17,0)</f>
        <v>0</v>
      </c>
      <c r="N17" s="1123"/>
    </row>
    <row r="18" spans="1:14" ht="15.75" customHeight="1">
      <c r="A18" s="961"/>
      <c r="B18" s="1610" t="s">
        <v>429</v>
      </c>
      <c r="C18" s="1611"/>
      <c r="D18" s="642"/>
      <c r="E18" s="1607"/>
      <c r="F18" s="642"/>
      <c r="G18" s="1607"/>
      <c r="H18" s="1091"/>
      <c r="I18" s="1608"/>
      <c r="J18" s="1091"/>
      <c r="K18" s="1608"/>
      <c r="L18" s="1236"/>
      <c r="M18" s="1609">
        <f>ROUND(K18+I18,0)</f>
        <v>0</v>
      </c>
      <c r="N18" s="1123"/>
    </row>
    <row r="19" spans="1:14" ht="15.75" customHeight="1">
      <c r="A19" s="961"/>
      <c r="B19" s="1605" t="s">
        <v>430</v>
      </c>
      <c r="C19" s="1606"/>
      <c r="D19" s="642"/>
      <c r="E19" s="1607"/>
      <c r="F19" s="642"/>
      <c r="G19" s="1607"/>
      <c r="H19" s="1091"/>
      <c r="I19" s="1608"/>
      <c r="J19" s="1091"/>
      <c r="K19" s="1608"/>
      <c r="L19" s="1236"/>
      <c r="M19" s="1609">
        <f>ROUND(K19+I19,0)</f>
        <v>0</v>
      </c>
      <c r="N19" s="1123"/>
    </row>
    <row r="20" spans="1:14" ht="15.75" customHeight="1">
      <c r="A20" s="961"/>
      <c r="B20" s="1612" t="s">
        <v>1036</v>
      </c>
      <c r="C20" s="1613"/>
      <c r="D20" s="314">
        <v>1055</v>
      </c>
      <c r="E20" s="1614">
        <f>SUM(E15:E19)</f>
        <v>0</v>
      </c>
      <c r="F20" s="314">
        <v>1056</v>
      </c>
      <c r="G20" s="1614">
        <f>SUM(G15:G19)</f>
        <v>0</v>
      </c>
      <c r="H20" s="314">
        <v>1057</v>
      </c>
      <c r="I20" s="1609">
        <f>SUM(I15:I19)</f>
        <v>0</v>
      </c>
      <c r="J20" s="314">
        <v>1058</v>
      </c>
      <c r="K20" s="1609">
        <f>SUM(K15:K19)</f>
        <v>0</v>
      </c>
      <c r="L20" s="314">
        <v>1059</v>
      </c>
      <c r="M20" s="1609">
        <f>SUM(M15:M19)</f>
        <v>0</v>
      </c>
      <c r="N20" s="1123">
        <f>A9</f>
        <v>1.1000000000000001</v>
      </c>
    </row>
    <row r="21" spans="1:14" ht="15.75" customHeight="1">
      <c r="A21" s="961"/>
      <c r="B21" s="642"/>
      <c r="C21" s="642"/>
      <c r="D21" s="642"/>
      <c r="E21" s="404"/>
      <c r="F21" s="404"/>
      <c r="G21" s="404"/>
      <c r="H21" s="404"/>
      <c r="I21" s="404"/>
      <c r="J21" s="404"/>
      <c r="K21" s="404"/>
      <c r="L21" s="642"/>
      <c r="M21" s="642"/>
      <c r="N21" s="642"/>
    </row>
    <row r="22" spans="1:14" ht="15.75" customHeight="1">
      <c r="A22" s="1267" t="s">
        <v>1600</v>
      </c>
      <c r="B22" s="1150" t="s">
        <v>1375</v>
      </c>
      <c r="C22" s="1236"/>
      <c r="D22" s="1236"/>
      <c r="E22" s="1615"/>
      <c r="F22" s="642"/>
      <c r="G22" s="1616">
        <f>'Sch 13 Enrolment'!R100</f>
        <v>0</v>
      </c>
      <c r="H22" s="1091"/>
      <c r="I22" s="1592"/>
      <c r="J22" s="1091"/>
      <c r="K22" s="1617"/>
      <c r="L22" s="1236"/>
      <c r="M22" s="1609">
        <f>ROUND(K22,0)</f>
        <v>0</v>
      </c>
      <c r="N22" s="1123" t="str">
        <f>A22</f>
        <v>1.1.1</v>
      </c>
    </row>
    <row r="23" spans="1:14" ht="15.75" customHeight="1">
      <c r="A23" s="1267"/>
      <c r="B23" s="1588"/>
      <c r="C23" s="1236"/>
      <c r="D23" s="1236"/>
      <c r="E23" s="1615"/>
      <c r="F23" s="642"/>
      <c r="G23" s="1615"/>
      <c r="H23" s="1091"/>
      <c r="I23" s="1592"/>
      <c r="J23" s="1091"/>
      <c r="K23" s="1592"/>
      <c r="L23" s="1236"/>
      <c r="M23" s="1592"/>
      <c r="N23" s="1123"/>
    </row>
    <row r="24" spans="1:14" ht="15.75" customHeight="1">
      <c r="A24" s="102" t="s">
        <v>1601</v>
      </c>
      <c r="B24" s="28" t="s">
        <v>1842</v>
      </c>
      <c r="C24" s="78"/>
      <c r="D24" s="78"/>
      <c r="E24" s="78"/>
      <c r="F24" s="78"/>
      <c r="G24" s="78"/>
      <c r="H24" s="78"/>
      <c r="I24" s="2379" t="s">
        <v>1377</v>
      </c>
      <c r="J24" s="78"/>
      <c r="K24" s="2379" t="s">
        <v>1689</v>
      </c>
      <c r="L24" s="78"/>
      <c r="M24" s="2379" t="s">
        <v>2234</v>
      </c>
      <c r="N24" s="78"/>
    </row>
    <row r="25" spans="1:14" ht="15.75" customHeight="1">
      <c r="A25" s="78"/>
      <c r="B25" s="78"/>
      <c r="C25" s="78"/>
      <c r="D25" s="78"/>
      <c r="E25" s="78"/>
      <c r="F25" s="78"/>
      <c r="G25" s="78"/>
      <c r="H25" s="78"/>
      <c r="I25" s="2395"/>
      <c r="J25" s="78"/>
      <c r="K25" s="2395"/>
      <c r="L25" s="78"/>
      <c r="M25" s="2395" t="s">
        <v>1036</v>
      </c>
      <c r="N25" s="78"/>
    </row>
    <row r="26" spans="1:14" ht="15.75" customHeight="1">
      <c r="A26" s="1335"/>
      <c r="B26" s="1605" t="s">
        <v>575</v>
      </c>
      <c r="C26" s="1606"/>
      <c r="D26" s="1236"/>
      <c r="E26" s="1615"/>
      <c r="F26" s="1236"/>
      <c r="G26" s="1615"/>
      <c r="H26" s="1091"/>
      <c r="I26" s="1608"/>
      <c r="J26" s="1091"/>
      <c r="K26" s="1608"/>
      <c r="L26" s="1236"/>
      <c r="M26" s="1609">
        <f>ROUND(K26+I26,0)</f>
        <v>0</v>
      </c>
      <c r="N26" s="78"/>
    </row>
    <row r="27" spans="1:14" ht="15.75" customHeight="1">
      <c r="A27" s="78"/>
      <c r="B27" s="2393"/>
      <c r="C27" s="2394"/>
      <c r="D27" s="1236"/>
      <c r="E27" s="1615"/>
      <c r="F27" s="1236"/>
      <c r="G27" s="1615"/>
      <c r="H27" s="1091"/>
      <c r="I27" s="1608"/>
      <c r="J27" s="1091"/>
      <c r="K27" s="1608"/>
      <c r="L27" s="1236"/>
      <c r="M27" s="1609">
        <f>ROUND(K27+I27,0)</f>
        <v>0</v>
      </c>
      <c r="N27" s="78"/>
    </row>
    <row r="28" spans="1:14" ht="15.75" customHeight="1">
      <c r="A28" s="78"/>
      <c r="B28" s="2393"/>
      <c r="C28" s="2394"/>
      <c r="D28" s="1236"/>
      <c r="E28" s="1615"/>
      <c r="F28" s="1236"/>
      <c r="G28" s="1615"/>
      <c r="H28" s="1091"/>
      <c r="I28" s="1608"/>
      <c r="J28" s="1091"/>
      <c r="K28" s="1608"/>
      <c r="L28" s="1236"/>
      <c r="M28" s="1609">
        <f>ROUND(K28+I28,0)</f>
        <v>0</v>
      </c>
      <c r="N28" s="78"/>
    </row>
    <row r="29" spans="1:14" ht="15.75" customHeight="1">
      <c r="A29" s="78"/>
      <c r="B29" s="1610" t="s">
        <v>429</v>
      </c>
      <c r="C29" s="1611"/>
      <c r="D29" s="642"/>
      <c r="E29" s="1615"/>
      <c r="F29" s="1236"/>
      <c r="G29" s="1615"/>
      <c r="H29" s="1091"/>
      <c r="I29" s="1608"/>
      <c r="J29" s="1091"/>
      <c r="K29" s="1608"/>
      <c r="L29" s="1236"/>
      <c r="M29" s="1609">
        <f>ROUND(K29+I29,0)</f>
        <v>0</v>
      </c>
      <c r="N29" s="78"/>
    </row>
    <row r="30" spans="1:14" ht="15.75" customHeight="1">
      <c r="A30" s="78"/>
      <c r="B30" s="1605" t="s">
        <v>430</v>
      </c>
      <c r="C30" s="1606"/>
      <c r="D30" s="642"/>
      <c r="E30" s="1615"/>
      <c r="F30" s="1236"/>
      <c r="G30" s="1615"/>
      <c r="H30" s="1091"/>
      <c r="I30" s="1608"/>
      <c r="J30" s="1091"/>
      <c r="K30" s="1608"/>
      <c r="L30" s="1236"/>
      <c r="M30" s="1609">
        <f>ROUND(K30+I30,0)</f>
        <v>0</v>
      </c>
      <c r="N30" s="78"/>
    </row>
    <row r="31" spans="1:14" ht="15.75" customHeight="1">
      <c r="A31" s="78"/>
      <c r="B31" s="1605" t="s">
        <v>1036</v>
      </c>
      <c r="C31" s="1606"/>
      <c r="D31" s="340"/>
      <c r="E31" s="1618"/>
      <c r="F31" s="340"/>
      <c r="G31" s="1619"/>
      <c r="H31" s="339"/>
      <c r="I31" s="1609">
        <f>SUM(I26:I30)</f>
        <v>0</v>
      </c>
      <c r="J31" s="339"/>
      <c r="K31" s="1609">
        <f>SUM(K26:K30)</f>
        <v>0</v>
      </c>
      <c r="L31" s="339"/>
      <c r="M31" s="1609">
        <f>SUM(M26:M30)</f>
        <v>0</v>
      </c>
      <c r="N31" s="1123" t="str">
        <f>+A24</f>
        <v>1.1.2</v>
      </c>
    </row>
    <row r="32" spans="1:14" ht="15.75" customHeight="1">
      <c r="A32" s="1051"/>
      <c r="B32" s="1236"/>
      <c r="C32" s="1236"/>
      <c r="D32" s="1236"/>
      <c r="E32" s="1236"/>
      <c r="F32" s="1236"/>
      <c r="G32" s="1093"/>
      <c r="H32" s="1236"/>
      <c r="I32" s="1093"/>
      <c r="J32" s="1236"/>
      <c r="K32" s="1236"/>
      <c r="L32" s="1236"/>
      <c r="M32" s="1236"/>
      <c r="N32" s="1122"/>
    </row>
    <row r="33" spans="1:14" ht="15.75" customHeight="1">
      <c r="A33" s="28" t="s">
        <v>2664</v>
      </c>
      <c r="B33" s="2396" t="s">
        <v>982</v>
      </c>
      <c r="C33" s="2370"/>
      <c r="D33" s="2370"/>
      <c r="E33" s="2370"/>
      <c r="F33" s="2370"/>
      <c r="G33" s="2370"/>
      <c r="H33" s="2370"/>
      <c r="I33" s="2370"/>
      <c r="J33" s="2370"/>
      <c r="K33" s="2370"/>
      <c r="L33" s="2370"/>
      <c r="M33" s="2370"/>
      <c r="N33" s="1122"/>
    </row>
    <row r="34" spans="1:14" ht="15.75" customHeight="1">
      <c r="A34" s="1051"/>
      <c r="B34" s="2370"/>
      <c r="C34" s="2370"/>
      <c r="D34" s="2370"/>
      <c r="E34" s="2370"/>
      <c r="F34" s="2370"/>
      <c r="G34" s="2370"/>
      <c r="H34" s="2370"/>
      <c r="I34" s="2370"/>
      <c r="J34" s="2370"/>
      <c r="K34" s="2370"/>
      <c r="L34" s="2370"/>
      <c r="M34" s="2370"/>
      <c r="N34" s="1122"/>
    </row>
    <row r="35" spans="1:14" ht="12.75" customHeight="1">
      <c r="A35" s="1051"/>
      <c r="B35" s="1236"/>
      <c r="C35" s="1236"/>
      <c r="D35" s="1236"/>
      <c r="E35" s="1236"/>
      <c r="F35" s="1236"/>
      <c r="G35" s="1093"/>
      <c r="H35" s="1236"/>
      <c r="I35" s="1093"/>
      <c r="J35" s="1236"/>
      <c r="K35" s="1236"/>
      <c r="L35" s="1236"/>
      <c r="M35" s="1236"/>
      <c r="N35" s="1122"/>
    </row>
    <row r="36" spans="1:14" ht="12.75" customHeight="1">
      <c r="A36" s="1051"/>
      <c r="B36" s="1236"/>
      <c r="C36" s="1236"/>
      <c r="D36" s="1236"/>
      <c r="E36" s="1236"/>
      <c r="F36" s="1236"/>
      <c r="G36" s="1111"/>
      <c r="H36" s="1236"/>
      <c r="I36" s="1111"/>
      <c r="J36" s="1236"/>
      <c r="K36" s="1236"/>
      <c r="L36" s="1236"/>
      <c r="M36" s="1236"/>
      <c r="N36" s="1122"/>
    </row>
    <row r="37" spans="1:14" ht="15.6">
      <c r="A37" s="539">
        <v>1.2</v>
      </c>
      <c r="B37" s="1150" t="s">
        <v>31</v>
      </c>
      <c r="C37" s="1063"/>
      <c r="D37" s="1063"/>
      <c r="E37" s="1063"/>
      <c r="F37" s="1063"/>
      <c r="G37" s="1285"/>
      <c r="H37" s="1285"/>
      <c r="I37" s="1285"/>
      <c r="J37" s="1063"/>
      <c r="K37" s="1063"/>
      <c r="L37" s="1063"/>
      <c r="M37" s="1063"/>
      <c r="N37" s="1063"/>
    </row>
    <row r="38" spans="1:14" ht="12.75" customHeight="1">
      <c r="A38" s="539"/>
      <c r="B38" s="1150"/>
      <c r="C38" s="1063"/>
      <c r="D38" s="1063"/>
      <c r="E38" s="1063"/>
      <c r="F38" s="1063"/>
      <c r="G38" s="1285"/>
      <c r="H38" s="1365"/>
      <c r="I38" s="1285"/>
      <c r="J38" s="1063"/>
      <c r="K38" s="1063"/>
      <c r="L38" s="1063"/>
      <c r="M38" s="1063"/>
      <c r="N38" s="1063"/>
    </row>
    <row r="39" spans="1:14" ht="12.75" customHeight="1">
      <c r="A39" s="78"/>
      <c r="B39" s="78"/>
      <c r="C39" s="78"/>
      <c r="D39" s="78"/>
      <c r="E39" s="78"/>
      <c r="F39" s="78"/>
      <c r="G39" s="1201" t="s">
        <v>2011</v>
      </c>
      <c r="H39" s="78"/>
      <c r="I39" s="1201" t="s">
        <v>2012</v>
      </c>
      <c r="J39" s="78"/>
      <c r="K39" s="78"/>
      <c r="L39" s="78"/>
      <c r="M39" s="78"/>
      <c r="N39" s="78"/>
    </row>
    <row r="40" spans="1:14" ht="12.75" customHeight="1">
      <c r="A40" s="78"/>
      <c r="B40" s="78" t="s">
        <v>1416</v>
      </c>
      <c r="C40" s="78"/>
      <c r="D40" s="78"/>
      <c r="E40" s="1091"/>
      <c r="F40" s="78"/>
      <c r="G40" s="1116"/>
      <c r="H40" s="1620"/>
      <c r="I40" s="1116"/>
      <c r="J40" s="78"/>
      <c r="K40" s="78"/>
      <c r="L40" s="78"/>
      <c r="M40" s="78"/>
      <c r="N40" s="78"/>
    </row>
    <row r="41" spans="1:14" ht="12.75" customHeight="1">
      <c r="A41" s="78"/>
      <c r="B41" s="78"/>
      <c r="C41" s="78"/>
      <c r="D41" s="78"/>
      <c r="E41" s="1091"/>
      <c r="F41" s="78"/>
      <c r="G41" s="1048"/>
      <c r="H41" s="1620"/>
      <c r="I41" s="1048"/>
      <c r="J41" s="78"/>
      <c r="K41" s="78"/>
      <c r="L41" s="78"/>
      <c r="M41" s="78"/>
      <c r="N41" s="78"/>
    </row>
    <row r="42" spans="1:14" ht="12.75" customHeight="1">
      <c r="A42" s="78"/>
      <c r="B42" s="78" t="s">
        <v>2010</v>
      </c>
      <c r="C42" s="78"/>
      <c r="D42" s="78"/>
      <c r="E42" s="1091"/>
      <c r="F42" s="78"/>
      <c r="G42" s="1116"/>
      <c r="H42" s="1620"/>
      <c r="I42" s="1116"/>
      <c r="J42" s="78"/>
      <c r="K42" s="78"/>
      <c r="L42" s="78"/>
      <c r="M42" s="78"/>
      <c r="N42" s="78"/>
    </row>
    <row r="43" spans="1:14" ht="12.75" customHeight="1">
      <c r="A43" s="78"/>
      <c r="B43" s="78"/>
      <c r="C43" s="78"/>
      <c r="D43" s="78"/>
      <c r="E43" s="1091"/>
      <c r="F43" s="78"/>
      <c r="G43" s="1048"/>
      <c r="H43" s="1620"/>
      <c r="I43" s="1048"/>
      <c r="J43" s="78"/>
      <c r="K43" s="78"/>
      <c r="L43" s="78"/>
      <c r="M43" s="78"/>
      <c r="N43" s="78"/>
    </row>
    <row r="44" spans="1:14" ht="12.75" customHeight="1">
      <c r="A44" s="78"/>
      <c r="B44" s="78" t="s">
        <v>846</v>
      </c>
      <c r="C44" s="78"/>
      <c r="D44" s="78"/>
      <c r="E44" s="78"/>
      <c r="F44" s="78"/>
      <c r="G44" s="1116"/>
      <c r="H44" s="1620"/>
      <c r="I44" s="1116"/>
      <c r="J44" s="78"/>
      <c r="K44" s="78"/>
      <c r="L44" s="78"/>
      <c r="M44" s="78"/>
      <c r="N44" s="78"/>
    </row>
    <row r="45" spans="1:14" ht="12.75" customHeight="1">
      <c r="A45" s="78"/>
      <c r="B45" s="78"/>
      <c r="C45" s="78"/>
      <c r="D45" s="78"/>
      <c r="E45" s="78"/>
      <c r="F45" s="78"/>
      <c r="G45" s="78"/>
      <c r="H45" s="78"/>
      <c r="I45" s="78"/>
      <c r="J45" s="78"/>
      <c r="K45" s="78"/>
      <c r="L45" s="78"/>
      <c r="M45" s="78"/>
      <c r="N45" s="78"/>
    </row>
    <row r="46" spans="1:14" ht="12.75" customHeight="1">
      <c r="A46" s="78"/>
      <c r="B46" s="78"/>
      <c r="C46" s="78"/>
      <c r="D46" s="78"/>
      <c r="E46" s="78"/>
      <c r="F46" s="78"/>
      <c r="G46" s="78"/>
      <c r="H46" s="78"/>
      <c r="I46" s="78"/>
      <c r="J46" s="78"/>
      <c r="K46" s="78"/>
      <c r="L46" s="78"/>
      <c r="M46" s="78"/>
      <c r="N46" s="78"/>
    </row>
    <row r="47" spans="1:14" ht="15.6">
      <c r="A47" s="539"/>
      <c r="B47" s="1150" t="s">
        <v>1417</v>
      </c>
      <c r="C47" s="1063"/>
      <c r="D47" s="1063"/>
      <c r="E47" s="1063"/>
      <c r="F47" s="1063"/>
      <c r="G47" s="1063"/>
      <c r="H47" s="1063"/>
      <c r="I47" s="1063"/>
      <c r="J47" s="1063"/>
      <c r="K47" s="1063"/>
      <c r="L47" s="1063"/>
      <c r="M47" s="1063"/>
      <c r="N47" s="1621"/>
    </row>
    <row r="48" spans="1:14" ht="15.6">
      <c r="A48" s="539"/>
      <c r="B48" s="1150"/>
      <c r="C48" s="1063"/>
      <c r="D48" s="1063"/>
      <c r="E48" s="1063"/>
      <c r="F48" s="1063"/>
      <c r="G48" s="1063"/>
      <c r="H48" s="1063"/>
      <c r="I48" s="1063"/>
      <c r="J48" s="1063"/>
      <c r="K48" s="1063"/>
      <c r="L48" s="1063"/>
      <c r="M48" s="1063"/>
      <c r="N48" s="1621"/>
    </row>
    <row r="49" spans="1:14" ht="15.6">
      <c r="A49" s="961"/>
      <c r="B49" s="1598" t="s">
        <v>1411</v>
      </c>
      <c r="C49" s="1195"/>
      <c r="D49" s="961"/>
      <c r="E49" s="961" t="s">
        <v>1625</v>
      </c>
      <c r="F49" s="961"/>
      <c r="G49" s="961" t="s">
        <v>1626</v>
      </c>
      <c r="H49" s="1201"/>
      <c r="I49" s="1599" t="s">
        <v>858</v>
      </c>
      <c r="J49" s="1599"/>
      <c r="K49" s="1599" t="s">
        <v>859</v>
      </c>
      <c r="L49" s="961"/>
      <c r="M49" s="1599" t="s">
        <v>1584</v>
      </c>
      <c r="N49" s="1123"/>
    </row>
    <row r="50" spans="1:14" ht="30.6">
      <c r="A50" s="961"/>
      <c r="B50" s="642"/>
      <c r="C50" s="642"/>
      <c r="D50" s="642"/>
      <c r="E50" s="1600" t="s">
        <v>570</v>
      </c>
      <c r="F50" s="1601"/>
      <c r="G50" s="1602"/>
      <c r="H50" s="1091"/>
      <c r="I50" s="1227" t="s">
        <v>571</v>
      </c>
      <c r="J50" s="1227"/>
      <c r="K50" s="1227" t="s">
        <v>572</v>
      </c>
      <c r="L50" s="199"/>
      <c r="M50" s="1201" t="s">
        <v>802</v>
      </c>
      <c r="N50" s="1123"/>
    </row>
    <row r="51" spans="1:14" ht="30.6">
      <c r="A51" s="961"/>
      <c r="B51" s="642"/>
      <c r="C51" s="642"/>
      <c r="D51" s="642"/>
      <c r="E51" s="1603" t="s">
        <v>1328</v>
      </c>
      <c r="F51" s="404"/>
      <c r="G51" s="1603" t="s">
        <v>1035</v>
      </c>
      <c r="H51" s="1091"/>
      <c r="I51" s="1227" t="s">
        <v>573</v>
      </c>
      <c r="J51" s="1227"/>
      <c r="K51" s="1227" t="s">
        <v>573</v>
      </c>
      <c r="L51" s="1036"/>
      <c r="M51" s="1201" t="s">
        <v>803</v>
      </c>
      <c r="N51" s="1123"/>
    </row>
    <row r="52" spans="1:14" ht="30.6">
      <c r="A52" s="961"/>
      <c r="B52" s="642"/>
      <c r="C52" s="642"/>
      <c r="D52" s="642"/>
      <c r="E52" s="1604" t="s">
        <v>1037</v>
      </c>
      <c r="F52" s="404"/>
      <c r="G52" s="1604" t="s">
        <v>1037</v>
      </c>
      <c r="H52" s="1091"/>
      <c r="I52" s="1227" t="s">
        <v>574</v>
      </c>
      <c r="J52" s="1227"/>
      <c r="K52" s="1227" t="s">
        <v>574</v>
      </c>
      <c r="L52" s="1036"/>
      <c r="M52" s="1201" t="s">
        <v>574</v>
      </c>
      <c r="N52" s="1123"/>
    </row>
    <row r="53" spans="1:14" ht="15.6">
      <c r="A53" s="961"/>
      <c r="B53" s="1605" t="s">
        <v>834</v>
      </c>
      <c r="C53" s="1611"/>
      <c r="D53" s="1236"/>
      <c r="E53" s="1607"/>
      <c r="F53" s="642"/>
      <c r="G53" s="1607"/>
      <c r="H53" s="1091"/>
      <c r="I53" s="1608"/>
      <c r="J53" s="1091"/>
      <c r="K53" s="1608"/>
      <c r="L53" s="1236"/>
      <c r="M53" s="1609">
        <f>ROUND(K53+I53,0)</f>
        <v>0</v>
      </c>
      <c r="N53" s="1123"/>
    </row>
    <row r="54" spans="1:14" ht="15.6">
      <c r="A54" s="961"/>
      <c r="B54" s="1610" t="s">
        <v>847</v>
      </c>
      <c r="C54" s="1611"/>
      <c r="D54" s="642"/>
      <c r="E54" s="1607"/>
      <c r="F54" s="642"/>
      <c r="G54" s="1607"/>
      <c r="H54" s="1091"/>
      <c r="I54" s="1608"/>
      <c r="J54" s="1091"/>
      <c r="K54" s="1608"/>
      <c r="L54" s="1236"/>
      <c r="M54" s="1609">
        <f>ROUND(K54+I54,0)</f>
        <v>0</v>
      </c>
      <c r="N54" s="1123"/>
    </row>
    <row r="55" spans="1:14" ht="15.6">
      <c r="A55" s="961"/>
      <c r="B55" s="1605" t="s">
        <v>848</v>
      </c>
      <c r="C55" s="1606"/>
      <c r="D55" s="642"/>
      <c r="E55" s="1607"/>
      <c r="F55" s="642"/>
      <c r="G55" s="1607"/>
      <c r="H55" s="1091"/>
      <c r="I55" s="1608"/>
      <c r="J55" s="1091"/>
      <c r="K55" s="1608"/>
      <c r="L55" s="1236"/>
      <c r="M55" s="1609">
        <f>ROUND(K55+I55,0)</f>
        <v>0</v>
      </c>
      <c r="N55" s="1123"/>
    </row>
    <row r="56" spans="1:14" ht="15.6">
      <c r="A56" s="961"/>
      <c r="B56" s="1612" t="s">
        <v>1036</v>
      </c>
      <c r="C56" s="1613"/>
      <c r="D56" s="314"/>
      <c r="E56" s="1614">
        <f>SUM(E53:E55)</f>
        <v>0</v>
      </c>
      <c r="F56" s="314"/>
      <c r="G56" s="1614">
        <f>SUM(G53:G55)</f>
        <v>0</v>
      </c>
      <c r="H56" s="314"/>
      <c r="I56" s="1609">
        <f>SUM(I53:I55)</f>
        <v>0</v>
      </c>
      <c r="J56" s="314"/>
      <c r="K56" s="1609">
        <f>SUM(K53:K55)</f>
        <v>0</v>
      </c>
      <c r="L56" s="314"/>
      <c r="M56" s="1609">
        <f>SUM(M53:M55)</f>
        <v>0</v>
      </c>
      <c r="N56" s="1123">
        <f>A37</f>
        <v>1.2</v>
      </c>
    </row>
    <row r="57" spans="1:14" ht="12.75" customHeight="1">
      <c r="A57" s="1051"/>
      <c r="B57" s="1622"/>
      <c r="C57" s="1236"/>
      <c r="D57" s="1236"/>
      <c r="E57" s="1236"/>
      <c r="F57" s="1236"/>
      <c r="G57" s="1111"/>
      <c r="H57" s="1236"/>
      <c r="I57" s="1111"/>
      <c r="J57" s="1236"/>
      <c r="K57" s="1236"/>
      <c r="L57" s="1236"/>
      <c r="M57" s="1236"/>
      <c r="N57" s="1122"/>
    </row>
    <row r="58" spans="1:14" ht="12.75" customHeight="1">
      <c r="A58" s="1051"/>
      <c r="B58" s="1236"/>
      <c r="C58" s="1236"/>
      <c r="D58" s="1236"/>
      <c r="E58" s="1236"/>
      <c r="F58" s="1236"/>
      <c r="G58" s="1236"/>
      <c r="H58" s="1236"/>
      <c r="I58" s="1236"/>
      <c r="J58" s="1236"/>
      <c r="K58" s="1236"/>
      <c r="L58" s="1236"/>
      <c r="M58" s="1236"/>
      <c r="N58" s="1122"/>
    </row>
    <row r="59" spans="1:14" ht="12.75" customHeight="1">
      <c r="A59" s="1051"/>
      <c r="B59" s="1236"/>
      <c r="C59" s="1236"/>
      <c r="D59" s="1236"/>
      <c r="E59" s="1236"/>
      <c r="F59" s="1236"/>
      <c r="G59" s="1111"/>
      <c r="H59" s="1236"/>
      <c r="I59" s="1111"/>
      <c r="J59" s="1236"/>
      <c r="K59" s="1236"/>
      <c r="L59" s="1236"/>
      <c r="M59" s="1236"/>
      <c r="N59" s="1122"/>
    </row>
    <row r="60" spans="1:14" ht="12.75" customHeight="1">
      <c r="A60" s="1051"/>
      <c r="B60" s="1622"/>
      <c r="C60" s="1236"/>
      <c r="D60" s="1236"/>
      <c r="E60" s="1236"/>
      <c r="F60" s="1236"/>
      <c r="G60" s="1111"/>
      <c r="H60" s="1236"/>
      <c r="I60" s="1111"/>
      <c r="J60" s="1236"/>
      <c r="K60" s="1236"/>
      <c r="L60" s="1236"/>
      <c r="M60" s="1236"/>
      <c r="N60" s="1122"/>
    </row>
    <row r="61" spans="1:14" ht="12.75" customHeight="1">
      <c r="A61" s="1051"/>
      <c r="B61" s="1622"/>
      <c r="C61" s="1236"/>
      <c r="D61" s="1236"/>
      <c r="E61" s="1236"/>
      <c r="F61" s="1236"/>
      <c r="G61" s="1111"/>
      <c r="H61" s="1236"/>
      <c r="I61" s="1111"/>
      <c r="J61" s="1236"/>
      <c r="K61" s="1236"/>
      <c r="L61" s="1236"/>
      <c r="M61" s="1236"/>
      <c r="N61" s="1122"/>
    </row>
    <row r="62" spans="1:14" ht="12.75" customHeight="1">
      <c r="A62" s="1051"/>
      <c r="B62" s="1236"/>
      <c r="C62" s="1236"/>
      <c r="D62" s="1236"/>
      <c r="E62" s="1236"/>
      <c r="F62" s="1236"/>
      <c r="G62" s="1236"/>
      <c r="H62" s="1236"/>
      <c r="I62" s="1236"/>
      <c r="J62" s="1236"/>
      <c r="K62" s="1236"/>
      <c r="L62" s="1236"/>
      <c r="M62" s="1236"/>
      <c r="N62" s="1122"/>
    </row>
    <row r="63" spans="1:14" ht="12.75" customHeight="1">
      <c r="A63" s="1051"/>
      <c r="B63" s="1236"/>
      <c r="C63" s="1236"/>
      <c r="D63" s="1236"/>
      <c r="E63" s="1236"/>
      <c r="F63" s="1236"/>
      <c r="G63" s="1111"/>
      <c r="H63" s="1236"/>
      <c r="I63" s="1111"/>
      <c r="J63" s="1236"/>
      <c r="K63" s="1236"/>
      <c r="L63" s="1236"/>
      <c r="M63" s="1236"/>
      <c r="N63" s="1122"/>
    </row>
  </sheetData>
  <sheetProtection password="C797" sheet="1"/>
  <protectedRanges>
    <protectedRange sqref="K53:K55" name="Range19"/>
    <protectedRange sqref="I53:I55" name="Range18"/>
    <protectedRange sqref="G53:G55" name="Range17"/>
    <protectedRange sqref="E53:E55" name="Range16"/>
    <protectedRange sqref="I44" name="Range15"/>
    <protectedRange sqref="I42" name="Range14"/>
    <protectedRange sqref="I40" name="Range13"/>
    <protectedRange sqref="G44" name="Range12"/>
    <protectedRange sqref="G42" name="Range11"/>
    <protectedRange sqref="G40" name="Range10"/>
    <protectedRange sqref="K26:K30" name="Range9"/>
    <protectedRange sqref="I26:I30" name="Range8"/>
    <protectedRange sqref="K22" name="Range7"/>
    <protectedRange sqref="B27:C28" name="Range6"/>
    <protectedRange sqref="K15:K19" name="Range5"/>
    <protectedRange sqref="I15:I19" name="Range4"/>
    <protectedRange sqref="G15:G19" name="Range3"/>
    <protectedRange sqref="E15:E19" name="Range2"/>
    <protectedRange sqref="B16:C17" name="Range1"/>
  </protectedRanges>
  <mergeCells count="9">
    <mergeCell ref="B4:I4"/>
    <mergeCell ref="B16:C16"/>
    <mergeCell ref="B17:C17"/>
    <mergeCell ref="K24:K25"/>
    <mergeCell ref="B33:M34"/>
    <mergeCell ref="M24:M25"/>
    <mergeCell ref="B27:C27"/>
    <mergeCell ref="B28:C28"/>
    <mergeCell ref="I24:I25"/>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V140"/>
  <sheetViews>
    <sheetView zoomScale="75" zoomScaleNormal="75" workbookViewId="0">
      <selection activeCell="L39" sqref="L39"/>
    </sheetView>
  </sheetViews>
  <sheetFormatPr defaultColWidth="0" defaultRowHeight="0" customHeight="1" zeroHeight="1"/>
  <cols>
    <col min="1" max="1" width="7.6640625" style="199" customWidth="1"/>
    <col min="2" max="2" width="32.6640625" style="1523" customWidth="1"/>
    <col min="3" max="3" width="24.6640625" style="1523" customWidth="1"/>
    <col min="4" max="5" width="10.6640625" style="1523" customWidth="1"/>
    <col min="6" max="7" width="12.6640625" style="1523" customWidth="1"/>
    <col min="8" max="8" width="24.6640625" style="1523" customWidth="1"/>
    <col min="9" max="9" width="10" style="1523" customWidth="1"/>
    <col min="10" max="11" width="24.6640625" style="1523" customWidth="1"/>
    <col min="12" max="16" width="10.6640625" style="1523" customWidth="1"/>
    <col min="17" max="17" width="12.6640625" style="199" customWidth="1"/>
    <col min="18" max="18" width="30.6640625" style="199" hidden="1" customWidth="1"/>
    <col min="19" max="19" width="12.6640625" style="1595" hidden="1" customWidth="1"/>
    <col min="20" max="20" width="11" style="78" hidden="1" customWidth="1"/>
    <col min="21" max="21" width="5.6640625" style="78" customWidth="1"/>
    <col min="22" max="22" width="5.6640625" style="1078" hidden="1" customWidth="1"/>
    <col min="23" max="16384" width="0" style="1078" hidden="1"/>
  </cols>
  <sheetData>
    <row r="1" spans="1:21" ht="16.2" thickBot="1">
      <c r="A1" s="28" t="s">
        <v>805</v>
      </c>
      <c r="B1" s="1091"/>
      <c r="C1" s="1091"/>
      <c r="D1" s="1091"/>
      <c r="E1" s="1028" t="s">
        <v>166</v>
      </c>
      <c r="F1" s="1236"/>
      <c r="G1" s="2399" t="str">
        <f>'1 Summary'!G2</f>
        <v/>
      </c>
      <c r="H1" s="2400"/>
      <c r="I1" s="2401"/>
      <c r="J1" s="1028"/>
      <c r="K1" s="1028"/>
      <c r="L1" s="1028"/>
      <c r="M1" s="1028"/>
      <c r="N1" s="1028"/>
      <c r="O1" s="78"/>
      <c r="P1" s="78"/>
      <c r="S1" s="78"/>
      <c r="T1" s="642"/>
    </row>
    <row r="2" spans="1:21" ht="16.2" thickBot="1">
      <c r="A2" s="28" t="s">
        <v>637</v>
      </c>
      <c r="B2" s="1091"/>
      <c r="C2" s="1091"/>
      <c r="D2" s="1091"/>
      <c r="E2" s="1028" t="s">
        <v>165</v>
      </c>
      <c r="F2" s="199"/>
      <c r="G2" s="1623">
        <f>'1 Summary'!G3</f>
        <v>0</v>
      </c>
      <c r="H2" s="199"/>
      <c r="I2" s="199"/>
      <c r="J2" s="1028"/>
      <c r="K2" s="1028"/>
      <c r="L2" s="1028"/>
      <c r="M2" s="1028"/>
      <c r="N2" s="1028"/>
      <c r="O2" s="875"/>
      <c r="P2" s="875"/>
      <c r="R2" s="1624" t="s">
        <v>653</v>
      </c>
      <c r="S2" s="78"/>
    </row>
    <row r="3" spans="1:21" customFormat="1" ht="13.2">
      <c r="A3" s="31"/>
      <c r="B3" s="17"/>
      <c r="C3" s="17"/>
      <c r="D3" s="17"/>
      <c r="E3" s="150"/>
      <c r="F3" s="17"/>
      <c r="G3" s="103"/>
      <c r="H3" s="17"/>
      <c r="I3" s="17"/>
      <c r="J3" s="17"/>
      <c r="K3" s="17"/>
      <c r="L3" s="17"/>
      <c r="M3" s="17"/>
      <c r="N3" s="17"/>
      <c r="O3" s="17"/>
      <c r="P3" s="17"/>
      <c r="Q3" s="31"/>
      <c r="R3" s="31"/>
      <c r="S3" s="151"/>
      <c r="T3" s="31"/>
      <c r="U3" s="31"/>
    </row>
    <row r="4" spans="1:21" customFormat="1" ht="21">
      <c r="A4" s="152" t="s">
        <v>2235</v>
      </c>
      <c r="B4" s="17"/>
      <c r="C4" s="17"/>
      <c r="D4" s="17"/>
      <c r="E4" s="17"/>
      <c r="F4" s="17"/>
      <c r="G4" s="17"/>
      <c r="H4" s="17"/>
      <c r="I4" s="17"/>
      <c r="J4" s="17"/>
      <c r="K4" s="17"/>
      <c r="L4" s="17"/>
      <c r="M4" s="17"/>
      <c r="N4" s="17"/>
      <c r="O4" s="17"/>
      <c r="P4" s="17"/>
      <c r="Q4" s="88"/>
      <c r="R4" s="88"/>
      <c r="S4" s="153"/>
      <c r="T4" s="31"/>
      <c r="U4" s="31"/>
    </row>
    <row r="5" spans="1:21" customFormat="1" ht="13.2">
      <c r="A5" s="154"/>
      <c r="B5" s="17"/>
      <c r="C5" s="17"/>
      <c r="D5" s="17"/>
      <c r="E5" s="17"/>
      <c r="F5" s="17"/>
      <c r="G5" s="17"/>
      <c r="H5" s="17"/>
      <c r="I5" s="17"/>
      <c r="J5" s="17"/>
      <c r="K5" s="17"/>
      <c r="L5" s="17"/>
      <c r="M5" s="17"/>
      <c r="N5" s="17"/>
      <c r="O5" s="17"/>
      <c r="P5" s="17"/>
      <c r="Q5" s="31"/>
      <c r="R5" s="31"/>
      <c r="S5" s="31"/>
      <c r="T5" s="31"/>
      <c r="U5" s="31"/>
    </row>
    <row r="6" spans="1:21" customFormat="1" ht="13.8" thickBot="1">
      <c r="A6" s="88"/>
      <c r="B6" s="150"/>
      <c r="C6" s="150"/>
      <c r="D6" s="150"/>
      <c r="E6" s="150"/>
      <c r="F6" s="150"/>
      <c r="G6" s="150"/>
      <c r="H6" s="106"/>
      <c r="I6" s="106"/>
      <c r="J6" s="106"/>
      <c r="K6" s="106"/>
      <c r="L6" s="106"/>
      <c r="M6" s="106"/>
      <c r="N6" s="106"/>
      <c r="O6" s="150"/>
      <c r="P6" s="150"/>
      <c r="Q6" s="88"/>
      <c r="R6" s="118"/>
      <c r="S6" s="118"/>
      <c r="T6" s="118"/>
      <c r="U6" s="31"/>
    </row>
    <row r="7" spans="1:21" ht="25.5" customHeight="1" thickBot="1">
      <c r="B7" s="2406" t="s">
        <v>2236</v>
      </c>
      <c r="C7" s="2406" t="s">
        <v>2237</v>
      </c>
      <c r="D7" s="2422" t="s">
        <v>2238</v>
      </c>
      <c r="E7" s="2423"/>
      <c r="F7" s="2422" t="s">
        <v>2239</v>
      </c>
      <c r="G7" s="2424"/>
      <c r="H7" s="2424"/>
      <c r="I7" s="2423"/>
      <c r="J7" s="2422" t="s">
        <v>2240</v>
      </c>
      <c r="K7" s="2424"/>
      <c r="L7" s="2424"/>
      <c r="M7" s="2424"/>
      <c r="N7" s="2424"/>
      <c r="O7" s="2425" t="s">
        <v>2241</v>
      </c>
      <c r="P7" s="2426"/>
      <c r="Q7" s="2427"/>
      <c r="R7" s="79" t="s">
        <v>654</v>
      </c>
      <c r="S7" s="1625" t="s">
        <v>1087</v>
      </c>
      <c r="T7" s="79" t="s">
        <v>2242</v>
      </c>
    </row>
    <row r="8" spans="1:21" ht="15" customHeight="1">
      <c r="B8" s="2407"/>
      <c r="C8" s="2407"/>
      <c r="D8" s="2428" t="s">
        <v>2243</v>
      </c>
      <c r="E8" s="2420" t="s">
        <v>1079</v>
      </c>
      <c r="F8" s="2409" t="s">
        <v>1080</v>
      </c>
      <c r="G8" s="2413" t="s">
        <v>1081</v>
      </c>
      <c r="H8" s="2415" t="s">
        <v>1082</v>
      </c>
      <c r="I8" s="2411" t="s">
        <v>1790</v>
      </c>
      <c r="J8" s="2409" t="s">
        <v>1083</v>
      </c>
      <c r="K8" s="2417" t="s">
        <v>1084</v>
      </c>
      <c r="L8" s="2409" t="s">
        <v>1085</v>
      </c>
      <c r="M8" s="2411" t="s">
        <v>1791</v>
      </c>
      <c r="N8" s="2413" t="s">
        <v>1542</v>
      </c>
      <c r="O8" s="2404" t="s">
        <v>1086</v>
      </c>
      <c r="P8" s="2405"/>
      <c r="Q8" s="2430" t="s">
        <v>1794</v>
      </c>
      <c r="R8" s="79" t="s">
        <v>1658</v>
      </c>
      <c r="S8" s="1625" t="s">
        <v>1090</v>
      </c>
      <c r="T8" s="79" t="s">
        <v>1088</v>
      </c>
    </row>
    <row r="9" spans="1:21" ht="15" customHeight="1" thickBot="1">
      <c r="B9" s="2408"/>
      <c r="C9" s="2408"/>
      <c r="D9" s="2429"/>
      <c r="E9" s="2421"/>
      <c r="F9" s="2410"/>
      <c r="G9" s="2414"/>
      <c r="H9" s="2416"/>
      <c r="I9" s="2412"/>
      <c r="J9" s="2410"/>
      <c r="K9" s="2418"/>
      <c r="L9" s="2410"/>
      <c r="M9" s="2412"/>
      <c r="N9" s="2419"/>
      <c r="O9" s="1626" t="s">
        <v>1792</v>
      </c>
      <c r="P9" s="1627" t="s">
        <v>1793</v>
      </c>
      <c r="Q9" s="2431"/>
      <c r="R9" s="1625" t="s">
        <v>1089</v>
      </c>
      <c r="S9" s="1625" t="s">
        <v>2182</v>
      </c>
      <c r="T9" s="1625" t="s">
        <v>2142</v>
      </c>
    </row>
    <row r="10" spans="1:21" ht="25.5" customHeight="1" thickBot="1">
      <c r="B10" s="1628" t="s">
        <v>1325</v>
      </c>
      <c r="C10" s="1628" t="s">
        <v>1326</v>
      </c>
      <c r="D10" s="1629" t="s">
        <v>1327</v>
      </c>
      <c r="E10" s="1630" t="s">
        <v>858</v>
      </c>
      <c r="F10" s="1629" t="s">
        <v>859</v>
      </c>
      <c r="G10" s="1631" t="s">
        <v>860</v>
      </c>
      <c r="H10" s="1632" t="s">
        <v>2192</v>
      </c>
      <c r="I10" s="1630" t="s">
        <v>856</v>
      </c>
      <c r="J10" s="1629" t="s">
        <v>857</v>
      </c>
      <c r="K10" s="1632" t="s">
        <v>1356</v>
      </c>
      <c r="L10" s="1633" t="s">
        <v>1357</v>
      </c>
      <c r="M10" s="1630" t="s">
        <v>2180</v>
      </c>
      <c r="N10" s="1633" t="s">
        <v>2181</v>
      </c>
      <c r="O10" s="1633" t="s">
        <v>833</v>
      </c>
      <c r="P10" s="1633" t="s">
        <v>75</v>
      </c>
      <c r="Q10" s="1634" t="s">
        <v>1131</v>
      </c>
      <c r="R10" s="1625" t="s">
        <v>2045</v>
      </c>
      <c r="S10" s="1625" t="s">
        <v>2185</v>
      </c>
      <c r="T10" s="1625" t="s">
        <v>2183</v>
      </c>
    </row>
    <row r="11" spans="1:21" ht="15.6">
      <c r="A11" s="1635" t="s">
        <v>1927</v>
      </c>
      <c r="B11" s="1636"/>
      <c r="C11" s="1636"/>
      <c r="D11" s="1636"/>
      <c r="E11" s="1637"/>
      <c r="F11" s="1638"/>
      <c r="G11" s="1636"/>
      <c r="H11" s="1636"/>
      <c r="I11" s="1636"/>
      <c r="J11" s="1636"/>
      <c r="K11" s="1636"/>
      <c r="L11" s="1636"/>
      <c r="M11" s="1636"/>
      <c r="N11" s="1636"/>
      <c r="O11" s="1636"/>
      <c r="P11" s="1639">
        <f t="shared" ref="P11:P25" si="0">IF(M11=0,0,O11/M11)</f>
        <v>0</v>
      </c>
      <c r="Q11" s="1636"/>
      <c r="R11" s="1625" t="s">
        <v>653</v>
      </c>
      <c r="S11" s="1625" t="s">
        <v>280</v>
      </c>
      <c r="T11" s="1625" t="s">
        <v>658</v>
      </c>
      <c r="U11" s="1635" t="s">
        <v>1927</v>
      </c>
    </row>
    <row r="12" spans="1:21" ht="15.6">
      <c r="A12" s="1635" t="s">
        <v>2184</v>
      </c>
      <c r="B12" s="1640"/>
      <c r="C12" s="1640"/>
      <c r="D12" s="1640"/>
      <c r="E12" s="1641"/>
      <c r="F12" s="1642"/>
      <c r="G12" s="1640"/>
      <c r="H12" s="1640"/>
      <c r="I12" s="1640"/>
      <c r="J12" s="1640"/>
      <c r="K12" s="1640"/>
      <c r="L12" s="1640"/>
      <c r="M12" s="1640"/>
      <c r="N12" s="1640"/>
      <c r="O12" s="1640"/>
      <c r="P12" s="1643">
        <f t="shared" si="0"/>
        <v>0</v>
      </c>
      <c r="Q12" s="1640"/>
      <c r="R12" s="78"/>
      <c r="S12" s="1625" t="s">
        <v>281</v>
      </c>
      <c r="U12" s="1635" t="s">
        <v>2184</v>
      </c>
    </row>
    <row r="13" spans="1:21" ht="15.6">
      <c r="A13" s="1635" t="s">
        <v>1546</v>
      </c>
      <c r="B13" s="1640"/>
      <c r="C13" s="1640"/>
      <c r="D13" s="1640"/>
      <c r="E13" s="1641"/>
      <c r="F13" s="1642"/>
      <c r="G13" s="1640"/>
      <c r="H13" s="1640"/>
      <c r="I13" s="1640"/>
      <c r="J13" s="1640"/>
      <c r="K13" s="1640"/>
      <c r="L13" s="1640"/>
      <c r="M13" s="1640"/>
      <c r="N13" s="1640"/>
      <c r="O13" s="1640"/>
      <c r="P13" s="1643">
        <f t="shared" si="0"/>
        <v>0</v>
      </c>
      <c r="Q13" s="1640"/>
      <c r="R13" s="78"/>
      <c r="S13" s="1625" t="s">
        <v>282</v>
      </c>
      <c r="U13" s="1635" t="s">
        <v>1546</v>
      </c>
    </row>
    <row r="14" spans="1:21" ht="15.6">
      <c r="A14" s="1635" t="s">
        <v>1547</v>
      </c>
      <c r="B14" s="1640"/>
      <c r="C14" s="1640"/>
      <c r="D14" s="1640"/>
      <c r="E14" s="1641"/>
      <c r="F14" s="1642"/>
      <c r="G14" s="1640"/>
      <c r="H14" s="1640"/>
      <c r="I14" s="1640"/>
      <c r="J14" s="1640"/>
      <c r="K14" s="1640"/>
      <c r="L14" s="1640"/>
      <c r="M14" s="1640"/>
      <c r="N14" s="1640"/>
      <c r="O14" s="1640"/>
      <c r="P14" s="1643">
        <f t="shared" si="0"/>
        <v>0</v>
      </c>
      <c r="Q14" s="1640"/>
      <c r="R14" s="1644"/>
      <c r="S14" s="1625" t="s">
        <v>2046</v>
      </c>
      <c r="T14" s="1644"/>
      <c r="U14" s="1635" t="s">
        <v>1547</v>
      </c>
    </row>
    <row r="15" spans="1:21" ht="15.6">
      <c r="A15" s="1635" t="s">
        <v>1548</v>
      </c>
      <c r="B15" s="1640"/>
      <c r="C15" s="1640"/>
      <c r="D15" s="1640"/>
      <c r="E15" s="1641"/>
      <c r="F15" s="1642"/>
      <c r="G15" s="1640"/>
      <c r="H15" s="1640"/>
      <c r="I15" s="1640"/>
      <c r="J15" s="1640"/>
      <c r="K15" s="1640"/>
      <c r="L15" s="1640"/>
      <c r="M15" s="1640"/>
      <c r="N15" s="1640"/>
      <c r="O15" s="1640"/>
      <c r="P15" s="1643">
        <f t="shared" si="0"/>
        <v>0</v>
      </c>
      <c r="Q15" s="1640"/>
      <c r="R15" s="1644"/>
      <c r="S15" s="78"/>
      <c r="T15" s="1644"/>
      <c r="U15" s="1635" t="s">
        <v>1548</v>
      </c>
    </row>
    <row r="16" spans="1:21" ht="15.6">
      <c r="A16" s="1635" t="s">
        <v>1549</v>
      </c>
      <c r="B16" s="1640"/>
      <c r="C16" s="1640"/>
      <c r="D16" s="1640"/>
      <c r="E16" s="1641"/>
      <c r="F16" s="1642"/>
      <c r="G16" s="1640"/>
      <c r="H16" s="1640"/>
      <c r="I16" s="1640"/>
      <c r="J16" s="1640"/>
      <c r="K16" s="1640"/>
      <c r="L16" s="1640"/>
      <c r="M16" s="1640"/>
      <c r="N16" s="1640"/>
      <c r="O16" s="1640"/>
      <c r="P16" s="1643">
        <f t="shared" si="0"/>
        <v>0</v>
      </c>
      <c r="Q16" s="1640"/>
      <c r="R16" s="1644"/>
      <c r="S16" s="78"/>
      <c r="T16" s="1644"/>
      <c r="U16" s="1635" t="s">
        <v>1549</v>
      </c>
    </row>
    <row r="17" spans="1:21" ht="15.6">
      <c r="A17" s="1635" t="s">
        <v>283</v>
      </c>
      <c r="B17" s="1640"/>
      <c r="C17" s="1640"/>
      <c r="D17" s="1640"/>
      <c r="E17" s="1641"/>
      <c r="F17" s="1642"/>
      <c r="G17" s="1640"/>
      <c r="H17" s="1640"/>
      <c r="I17" s="1640"/>
      <c r="J17" s="1640"/>
      <c r="K17" s="1640"/>
      <c r="L17" s="1640"/>
      <c r="M17" s="1640"/>
      <c r="N17" s="1640"/>
      <c r="O17" s="1640"/>
      <c r="P17" s="1643">
        <f t="shared" si="0"/>
        <v>0</v>
      </c>
      <c r="Q17" s="1640"/>
      <c r="R17" s="1644"/>
      <c r="S17" s="1644"/>
      <c r="T17" s="1644"/>
      <c r="U17" s="1635" t="s">
        <v>283</v>
      </c>
    </row>
    <row r="18" spans="1:21" ht="15.6">
      <c r="A18" s="1635" t="s">
        <v>284</v>
      </c>
      <c r="B18" s="1640"/>
      <c r="C18" s="1640"/>
      <c r="D18" s="1640"/>
      <c r="E18" s="1641"/>
      <c r="F18" s="1642"/>
      <c r="G18" s="1640"/>
      <c r="H18" s="1640"/>
      <c r="I18" s="1640"/>
      <c r="J18" s="1640"/>
      <c r="K18" s="1640"/>
      <c r="L18" s="1640"/>
      <c r="M18" s="1640"/>
      <c r="N18" s="1640"/>
      <c r="O18" s="1640"/>
      <c r="P18" s="1643">
        <f t="shared" si="0"/>
        <v>0</v>
      </c>
      <c r="Q18" s="1640"/>
      <c r="R18" s="1644"/>
      <c r="S18" s="1644"/>
      <c r="T18" s="1644"/>
      <c r="U18" s="1635" t="s">
        <v>284</v>
      </c>
    </row>
    <row r="19" spans="1:21" ht="15.6">
      <c r="A19" s="1635">
        <v>1.9</v>
      </c>
      <c r="B19" s="1640"/>
      <c r="C19" s="1640"/>
      <c r="D19" s="1640"/>
      <c r="E19" s="1641"/>
      <c r="F19" s="1642"/>
      <c r="G19" s="1640"/>
      <c r="H19" s="1640"/>
      <c r="I19" s="1640"/>
      <c r="J19" s="1640"/>
      <c r="K19" s="1640"/>
      <c r="L19" s="1640"/>
      <c r="M19" s="1640"/>
      <c r="N19" s="1640"/>
      <c r="O19" s="1640"/>
      <c r="P19" s="1643">
        <f t="shared" si="0"/>
        <v>0</v>
      </c>
      <c r="Q19" s="1640"/>
      <c r="R19" s="1644"/>
      <c r="S19" s="1644"/>
      <c r="T19" s="1644"/>
      <c r="U19" s="1635">
        <v>1.9</v>
      </c>
    </row>
    <row r="20" spans="1:21" ht="15.6">
      <c r="A20" s="1635" t="s">
        <v>102</v>
      </c>
      <c r="B20" s="1640"/>
      <c r="C20" s="1640"/>
      <c r="D20" s="1640"/>
      <c r="E20" s="1641"/>
      <c r="F20" s="1642"/>
      <c r="G20" s="1640"/>
      <c r="H20" s="1640"/>
      <c r="I20" s="1640"/>
      <c r="J20" s="1640"/>
      <c r="K20" s="1640"/>
      <c r="L20" s="1640"/>
      <c r="M20" s="1640"/>
      <c r="N20" s="1640"/>
      <c r="O20" s="1640"/>
      <c r="P20" s="1643">
        <f t="shared" si="0"/>
        <v>0</v>
      </c>
      <c r="Q20" s="1640"/>
      <c r="R20" s="1644"/>
      <c r="S20" s="1644"/>
      <c r="T20" s="1644"/>
      <c r="U20" s="1635" t="s">
        <v>102</v>
      </c>
    </row>
    <row r="21" spans="1:21" ht="15.6">
      <c r="A21" s="1635">
        <v>1.1100000000000001</v>
      </c>
      <c r="B21" s="1640"/>
      <c r="C21" s="1640"/>
      <c r="D21" s="1640"/>
      <c r="E21" s="1641"/>
      <c r="F21" s="1642"/>
      <c r="G21" s="1640"/>
      <c r="H21" s="1640"/>
      <c r="I21" s="1640"/>
      <c r="J21" s="1640"/>
      <c r="K21" s="1640"/>
      <c r="L21" s="1640"/>
      <c r="M21" s="1640"/>
      <c r="N21" s="1640"/>
      <c r="O21" s="1640"/>
      <c r="P21" s="1643">
        <f t="shared" si="0"/>
        <v>0</v>
      </c>
      <c r="Q21" s="1640"/>
      <c r="R21" s="1644"/>
      <c r="S21" s="1644"/>
      <c r="T21" s="1644"/>
      <c r="U21" s="1635">
        <v>1.1100000000000001</v>
      </c>
    </row>
    <row r="22" spans="1:21" ht="15.6">
      <c r="A22" s="1635">
        <v>1.1200000000000001</v>
      </c>
      <c r="B22" s="1640"/>
      <c r="C22" s="1640"/>
      <c r="D22" s="1640"/>
      <c r="E22" s="1641"/>
      <c r="F22" s="1642"/>
      <c r="G22" s="1640"/>
      <c r="H22" s="1640"/>
      <c r="I22" s="1640"/>
      <c r="J22" s="1640"/>
      <c r="K22" s="1640"/>
      <c r="L22" s="1640"/>
      <c r="M22" s="1640"/>
      <c r="N22" s="1640"/>
      <c r="O22" s="1640"/>
      <c r="P22" s="1643">
        <f t="shared" si="0"/>
        <v>0</v>
      </c>
      <c r="Q22" s="1640"/>
      <c r="R22" s="1644"/>
      <c r="S22" s="1644"/>
      <c r="T22" s="1644"/>
      <c r="U22" s="1635">
        <v>1.1200000000000001</v>
      </c>
    </row>
    <row r="23" spans="1:21" ht="15.6">
      <c r="A23" s="1635">
        <v>1.1299999999999999</v>
      </c>
      <c r="B23" s="1640"/>
      <c r="C23" s="1640"/>
      <c r="D23" s="1640"/>
      <c r="E23" s="1641"/>
      <c r="F23" s="1642"/>
      <c r="G23" s="1640"/>
      <c r="H23" s="1640"/>
      <c r="I23" s="1640"/>
      <c r="J23" s="1640"/>
      <c r="K23" s="1640"/>
      <c r="L23" s="1640"/>
      <c r="M23" s="1640"/>
      <c r="N23" s="1640"/>
      <c r="O23" s="1640"/>
      <c r="P23" s="1643">
        <f t="shared" si="0"/>
        <v>0</v>
      </c>
      <c r="Q23" s="1640"/>
      <c r="R23" s="1644"/>
      <c r="S23" s="1644"/>
      <c r="T23" s="1644"/>
      <c r="U23" s="1635">
        <v>1.1299999999999999</v>
      </c>
    </row>
    <row r="24" spans="1:21" ht="15.6">
      <c r="A24" s="1635">
        <v>1.1399999999999999</v>
      </c>
      <c r="B24" s="1640"/>
      <c r="C24" s="1640"/>
      <c r="D24" s="1640"/>
      <c r="E24" s="1641"/>
      <c r="F24" s="1642"/>
      <c r="G24" s="1640"/>
      <c r="H24" s="1640"/>
      <c r="I24" s="1640"/>
      <c r="J24" s="1640"/>
      <c r="K24" s="1640"/>
      <c r="L24" s="1640"/>
      <c r="M24" s="1640"/>
      <c r="N24" s="1640"/>
      <c r="O24" s="1640"/>
      <c r="P24" s="1643">
        <f t="shared" si="0"/>
        <v>0</v>
      </c>
      <c r="Q24" s="1640"/>
      <c r="R24" s="1644"/>
      <c r="S24" s="1644"/>
      <c r="T24" s="1644"/>
      <c r="U24" s="1635">
        <v>1.1399999999999999</v>
      </c>
    </row>
    <row r="25" spans="1:21" ht="16.2" thickBot="1">
      <c r="A25" s="1635">
        <v>1.1499999999999999</v>
      </c>
      <c r="B25" s="1645"/>
      <c r="C25" s="1646"/>
      <c r="D25" s="1647"/>
      <c r="E25" s="1648"/>
      <c r="F25" s="1647"/>
      <c r="G25" s="1649"/>
      <c r="H25" s="1650"/>
      <c r="I25" s="1651"/>
      <c r="J25" s="1646"/>
      <c r="K25" s="1646"/>
      <c r="L25" s="1649"/>
      <c r="M25" s="1648"/>
      <c r="N25" s="1649"/>
      <c r="O25" s="1652"/>
      <c r="P25" s="1653">
        <f t="shared" si="0"/>
        <v>0</v>
      </c>
      <c r="Q25" s="1654"/>
      <c r="R25" s="1644"/>
      <c r="S25" s="1644"/>
      <c r="T25" s="1644"/>
      <c r="U25" s="1635">
        <v>1.1499999999999999</v>
      </c>
    </row>
    <row r="26" spans="1:21" ht="16.2" thickBot="1">
      <c r="A26" s="1635">
        <v>1.1599999999999999</v>
      </c>
      <c r="B26" s="1051" t="s">
        <v>2665</v>
      </c>
      <c r="C26" s="946"/>
      <c r="D26" s="946"/>
      <c r="E26" s="946"/>
      <c r="F26" s="946"/>
      <c r="G26" s="946"/>
      <c r="H26" s="946"/>
      <c r="I26" s="946"/>
      <c r="J26" s="946"/>
      <c r="K26" s="946"/>
      <c r="L26" s="946"/>
      <c r="M26" s="946"/>
      <c r="N26" s="1655"/>
      <c r="O26" s="1656">
        <f>SUM(O11:O25)-O28</f>
        <v>0</v>
      </c>
      <c r="P26" s="946"/>
      <c r="Q26" s="1676">
        <f>SUM(Q11:Q25)-Q28</f>
        <v>0</v>
      </c>
      <c r="R26" s="1644"/>
      <c r="S26" s="1644"/>
      <c r="T26" s="1644"/>
      <c r="U26" s="1635">
        <v>1.1599999999999999</v>
      </c>
    </row>
    <row r="27" spans="1:21" ht="16.2" thickBot="1">
      <c r="A27" s="1635"/>
      <c r="B27" s="1051"/>
      <c r="C27" s="946"/>
      <c r="D27" s="946"/>
      <c r="E27" s="946"/>
      <c r="F27" s="946"/>
      <c r="G27" s="946"/>
      <c r="H27" s="946"/>
      <c r="I27" s="946"/>
      <c r="J27" s="946"/>
      <c r="K27" s="946"/>
      <c r="L27" s="946"/>
      <c r="M27" s="946"/>
      <c r="N27" s="1655"/>
      <c r="O27" s="1655"/>
      <c r="P27" s="946"/>
      <c r="Q27" s="1655"/>
      <c r="R27" s="1644"/>
      <c r="S27" s="1644"/>
      <c r="T27" s="1644"/>
      <c r="U27" s="1635"/>
    </row>
    <row r="28" spans="1:21" ht="16.2" thickBot="1">
      <c r="A28" s="1635">
        <v>1.17</v>
      </c>
      <c r="B28" s="1051" t="s">
        <v>2666</v>
      </c>
      <c r="C28" s="946"/>
      <c r="D28" s="946"/>
      <c r="E28" s="946"/>
      <c r="F28" s="946"/>
      <c r="G28" s="946"/>
      <c r="H28" s="946"/>
      <c r="I28" s="946"/>
      <c r="J28" s="946"/>
      <c r="K28" s="946"/>
      <c r="L28" s="946"/>
      <c r="M28" s="946"/>
      <c r="N28" s="1655"/>
      <c r="O28" s="1657">
        <f>SUMIF(B11:B25,R2,O11:O25)</f>
        <v>0</v>
      </c>
      <c r="P28" s="946"/>
      <c r="Q28" s="1677">
        <f>SUMIF(B11:B25,R2,Q11:Q25)</f>
        <v>0</v>
      </c>
      <c r="R28" s="1644"/>
      <c r="S28" s="1644"/>
      <c r="T28" s="1644"/>
      <c r="U28" s="1635">
        <v>1.17</v>
      </c>
    </row>
    <row r="29" spans="1:21" ht="12.75" customHeight="1">
      <c r="A29" s="1635"/>
      <c r="B29" s="946"/>
      <c r="C29" s="946"/>
      <c r="D29" s="946"/>
      <c r="E29" s="946"/>
      <c r="F29" s="946"/>
      <c r="G29" s="946"/>
      <c r="H29" s="946"/>
      <c r="I29" s="946"/>
      <c r="J29" s="946"/>
      <c r="K29" s="946"/>
      <c r="L29" s="946"/>
      <c r="M29" s="946"/>
      <c r="N29" s="1655"/>
      <c r="P29" s="946"/>
      <c r="Q29" s="1036"/>
      <c r="R29" s="1644"/>
      <c r="S29" s="1644"/>
      <c r="T29" s="1644"/>
      <c r="U29" s="1377"/>
    </row>
    <row r="30" spans="1:21" ht="15.6">
      <c r="A30" s="1051"/>
      <c r="B30" s="946"/>
      <c r="C30" s="946"/>
      <c r="D30" s="946"/>
      <c r="E30" s="946"/>
      <c r="F30" s="946"/>
      <c r="G30" s="946"/>
      <c r="H30" s="946"/>
      <c r="I30" s="946"/>
      <c r="J30" s="946"/>
      <c r="K30" s="946"/>
      <c r="L30" s="946"/>
      <c r="M30" s="946"/>
      <c r="N30" s="946"/>
      <c r="O30" s="946"/>
      <c r="P30" s="946"/>
      <c r="Q30" s="946"/>
      <c r="R30" s="1644"/>
      <c r="S30" s="1644"/>
      <c r="T30" s="1644"/>
      <c r="U30" s="1377"/>
    </row>
    <row r="31" spans="1:21" ht="15" customHeight="1">
      <c r="A31" s="1051" t="s">
        <v>285</v>
      </c>
      <c r="B31" s="2396" t="s">
        <v>355</v>
      </c>
      <c r="C31" s="2396"/>
      <c r="D31" s="2396"/>
      <c r="E31" s="2396"/>
      <c r="F31" s="2396"/>
      <c r="G31" s="2348"/>
      <c r="H31" s="2348"/>
      <c r="I31" s="2370"/>
      <c r="J31" s="2370"/>
      <c r="K31" s="946"/>
      <c r="L31" s="946"/>
      <c r="M31" s="946"/>
      <c r="N31" s="946"/>
      <c r="O31" s="946"/>
      <c r="P31" s="946"/>
      <c r="Q31" s="946"/>
      <c r="R31" s="1644"/>
      <c r="S31" s="1644"/>
      <c r="T31" s="1644"/>
      <c r="U31" s="1377"/>
    </row>
    <row r="32" spans="1:21" ht="15" customHeight="1">
      <c r="A32" s="1051"/>
      <c r="B32" s="187"/>
      <c r="C32" s="187"/>
      <c r="D32" s="187"/>
      <c r="E32" s="187"/>
      <c r="F32" s="187"/>
      <c r="G32" s="946"/>
      <c r="H32" s="946"/>
      <c r="I32" s="946"/>
      <c r="J32" s="946"/>
      <c r="K32" s="946"/>
      <c r="L32" s="946"/>
      <c r="M32" s="946"/>
      <c r="N32" s="946"/>
      <c r="O32" s="946"/>
      <c r="P32" s="946"/>
      <c r="Q32" s="946"/>
      <c r="R32" s="1644"/>
      <c r="S32" s="1644"/>
      <c r="T32" s="1644"/>
      <c r="U32" s="1377"/>
    </row>
    <row r="33" spans="1:21" ht="15" customHeight="1">
      <c r="A33" s="1051" t="s">
        <v>286</v>
      </c>
      <c r="B33" s="2396" t="s">
        <v>984</v>
      </c>
      <c r="C33" s="2370"/>
      <c r="D33" s="2370"/>
      <c r="E33" s="2370"/>
      <c r="F33" s="2370"/>
      <c r="G33" s="2370"/>
      <c r="H33" s="2370"/>
      <c r="I33" s="2370"/>
      <c r="J33" s="2370"/>
      <c r="K33" s="946"/>
      <c r="L33" s="946"/>
      <c r="M33" s="946"/>
      <c r="N33" s="946"/>
      <c r="O33" s="946"/>
      <c r="P33" s="946"/>
      <c r="Q33" s="946"/>
      <c r="R33" s="1644"/>
      <c r="S33" s="1644"/>
      <c r="T33" s="1644"/>
      <c r="U33" s="1377"/>
    </row>
    <row r="34" spans="1:21" ht="15" customHeight="1">
      <c r="A34" s="1051"/>
      <c r="B34" s="1363"/>
      <c r="C34" s="1363"/>
      <c r="D34" s="1363"/>
      <c r="E34" s="1363"/>
      <c r="F34" s="1363"/>
      <c r="G34" s="946"/>
      <c r="H34" s="946"/>
      <c r="I34" s="946"/>
      <c r="J34" s="946"/>
      <c r="K34" s="946"/>
      <c r="L34" s="946"/>
      <c r="M34" s="946"/>
      <c r="N34" s="946"/>
      <c r="O34" s="946"/>
      <c r="P34" s="946"/>
      <c r="Q34" s="946"/>
      <c r="R34" s="1644"/>
      <c r="S34" s="1644"/>
      <c r="T34" s="1644"/>
      <c r="U34" s="1377"/>
    </row>
    <row r="35" spans="1:21" ht="15" customHeight="1">
      <c r="A35" s="1051" t="s">
        <v>1626</v>
      </c>
      <c r="B35" s="2396" t="s">
        <v>2517</v>
      </c>
      <c r="C35" s="2370"/>
      <c r="D35" s="2370"/>
      <c r="E35" s="2370"/>
      <c r="F35" s="2370"/>
      <c r="G35" s="2370"/>
      <c r="H35" s="2370"/>
      <c r="I35" s="2370"/>
      <c r="J35" s="2370"/>
      <c r="K35" s="946"/>
      <c r="L35" s="946"/>
      <c r="M35" s="946"/>
      <c r="N35" s="946"/>
      <c r="O35" s="946"/>
      <c r="P35" s="946"/>
      <c r="Q35" s="946"/>
      <c r="R35" s="1644"/>
      <c r="S35" s="1644"/>
      <c r="T35" s="1644"/>
      <c r="U35" s="1377"/>
    </row>
    <row r="36" spans="1:21" ht="15" customHeight="1">
      <c r="A36" s="1051"/>
      <c r="B36" s="187"/>
      <c r="C36" s="187"/>
      <c r="D36" s="187"/>
      <c r="E36" s="187"/>
      <c r="F36" s="187"/>
      <c r="G36" s="946"/>
      <c r="H36" s="946"/>
      <c r="I36" s="946"/>
      <c r="J36" s="946"/>
      <c r="K36" s="946"/>
      <c r="L36" s="946"/>
      <c r="M36" s="946"/>
      <c r="N36" s="946"/>
      <c r="O36" s="946"/>
      <c r="P36" s="946"/>
      <c r="Q36" s="946"/>
      <c r="R36" s="1644"/>
      <c r="S36" s="1644"/>
      <c r="T36" s="1644"/>
      <c r="U36" s="1377"/>
    </row>
    <row r="37" spans="1:21" ht="15" customHeight="1">
      <c r="A37" s="1051" t="s">
        <v>985</v>
      </c>
      <c r="B37" s="2396" t="s">
        <v>2518</v>
      </c>
      <c r="C37" s="2370"/>
      <c r="D37" s="2370"/>
      <c r="E37" s="2370"/>
      <c r="F37" s="2370"/>
      <c r="G37" s="2370"/>
      <c r="H37" s="2370"/>
      <c r="I37" s="2370"/>
      <c r="J37" s="2370"/>
      <c r="K37" s="946"/>
      <c r="L37" s="946"/>
      <c r="M37" s="946"/>
      <c r="N37" s="946"/>
      <c r="O37" s="946"/>
      <c r="P37" s="946"/>
      <c r="Q37" s="946"/>
      <c r="R37" s="1644"/>
      <c r="S37" s="1644"/>
      <c r="T37" s="1644"/>
      <c r="U37" s="1377"/>
    </row>
    <row r="38" spans="1:21" ht="15" customHeight="1">
      <c r="A38" s="1051"/>
      <c r="B38" s="2370"/>
      <c r="C38" s="2370"/>
      <c r="D38" s="2370"/>
      <c r="E38" s="2370"/>
      <c r="F38" s="2370"/>
      <c r="G38" s="2370"/>
      <c r="H38" s="2370"/>
      <c r="I38" s="2370"/>
      <c r="J38" s="2370"/>
      <c r="K38" s="946"/>
      <c r="L38" s="946"/>
      <c r="M38" s="946"/>
      <c r="N38" s="946"/>
      <c r="O38" s="946"/>
      <c r="P38" s="946"/>
      <c r="Q38" s="946"/>
      <c r="R38" s="1644"/>
      <c r="S38" s="1644"/>
      <c r="T38" s="1644"/>
      <c r="U38" s="1377"/>
    </row>
    <row r="39" spans="1:21" ht="15" customHeight="1">
      <c r="A39" s="1051"/>
      <c r="B39" s="1363"/>
      <c r="C39" s="1363"/>
      <c r="D39" s="1363"/>
      <c r="E39" s="1363"/>
      <c r="F39" s="1363"/>
      <c r="G39" s="946"/>
      <c r="H39" s="946"/>
      <c r="I39" s="946"/>
      <c r="J39" s="946"/>
      <c r="K39" s="946"/>
      <c r="L39" s="946"/>
      <c r="M39" s="946"/>
      <c r="N39" s="946"/>
      <c r="O39" s="946"/>
      <c r="P39" s="946"/>
      <c r="Q39" s="946"/>
      <c r="R39" s="1644"/>
      <c r="S39" s="1644"/>
      <c r="T39" s="1644"/>
      <c r="U39" s="1377"/>
    </row>
    <row r="40" spans="1:21" ht="15" customHeight="1">
      <c r="A40" s="1051" t="s">
        <v>986</v>
      </c>
      <c r="B40" s="2396" t="s">
        <v>1001</v>
      </c>
      <c r="C40" s="2348"/>
      <c r="D40" s="2348"/>
      <c r="E40" s="2348"/>
      <c r="F40" s="2348"/>
      <c r="G40" s="2348"/>
      <c r="H40" s="2348"/>
      <c r="I40" s="2370"/>
      <c r="J40" s="2370"/>
      <c r="K40" s="946"/>
      <c r="L40" s="946"/>
      <c r="M40" s="946"/>
      <c r="N40" s="946"/>
      <c r="O40" s="946"/>
      <c r="P40" s="946"/>
      <c r="Q40" s="946"/>
      <c r="R40" s="1644"/>
      <c r="S40" s="1644"/>
      <c r="T40" s="1644"/>
      <c r="U40" s="1377"/>
    </row>
    <row r="41" spans="1:21" ht="15" customHeight="1">
      <c r="A41" s="1051"/>
      <c r="B41" s="2348"/>
      <c r="C41" s="2348"/>
      <c r="D41" s="2348"/>
      <c r="E41" s="2348"/>
      <c r="F41" s="2348"/>
      <c r="G41" s="2348"/>
      <c r="H41" s="2348"/>
      <c r="I41" s="2370"/>
      <c r="J41" s="2370"/>
      <c r="K41" s="946"/>
      <c r="L41" s="946"/>
      <c r="M41" s="946"/>
      <c r="N41" s="946"/>
      <c r="O41" s="946"/>
      <c r="P41" s="946"/>
      <c r="Q41" s="946"/>
      <c r="R41" s="1644"/>
      <c r="S41" s="1644"/>
      <c r="T41" s="1644"/>
      <c r="U41" s="1377"/>
    </row>
    <row r="42" spans="1:21" ht="15" customHeight="1">
      <c r="A42" s="1051"/>
      <c r="B42" s="1363"/>
      <c r="C42" s="1363"/>
      <c r="D42" s="1363"/>
      <c r="E42" s="1363"/>
      <c r="F42" s="1363"/>
      <c r="G42" s="946"/>
      <c r="H42" s="946"/>
      <c r="I42" s="946"/>
      <c r="J42" s="946"/>
      <c r="K42" s="946"/>
      <c r="L42" s="946"/>
      <c r="M42" s="946"/>
      <c r="N42" s="946"/>
      <c r="O42" s="946"/>
      <c r="P42" s="946"/>
      <c r="Q42" s="946"/>
      <c r="R42" s="1644"/>
      <c r="S42" s="1644"/>
      <c r="T42" s="1644"/>
      <c r="U42" s="1377"/>
    </row>
    <row r="43" spans="1:21" ht="15" customHeight="1">
      <c r="A43" s="1051" t="s">
        <v>1002</v>
      </c>
      <c r="B43" s="2396" t="s">
        <v>1003</v>
      </c>
      <c r="C43" s="2370"/>
      <c r="D43" s="2370"/>
      <c r="E43" s="2370"/>
      <c r="F43" s="2370"/>
      <c r="G43" s="2370"/>
      <c r="H43" s="2370"/>
      <c r="I43" s="2370"/>
      <c r="J43" s="2370"/>
      <c r="K43" s="946"/>
      <c r="L43" s="946"/>
      <c r="M43" s="946"/>
      <c r="N43" s="946"/>
      <c r="O43" s="946"/>
      <c r="P43" s="946"/>
      <c r="Q43" s="946"/>
      <c r="R43" s="1644"/>
      <c r="S43" s="1644"/>
      <c r="T43" s="1644"/>
      <c r="U43" s="1377"/>
    </row>
    <row r="44" spans="1:21" ht="15" customHeight="1">
      <c r="A44" s="1051"/>
      <c r="B44" s="1363"/>
      <c r="C44" s="1363"/>
      <c r="D44" s="1363"/>
      <c r="E44" s="1363"/>
      <c r="F44" s="1363"/>
      <c r="G44" s="946"/>
      <c r="H44" s="946"/>
      <c r="I44" s="946"/>
      <c r="J44" s="946"/>
      <c r="K44" s="946"/>
      <c r="L44" s="946"/>
      <c r="M44" s="946"/>
      <c r="N44" s="946"/>
      <c r="O44" s="946"/>
      <c r="P44" s="946"/>
      <c r="Q44" s="946"/>
      <c r="R44" s="1644"/>
      <c r="S44" s="1644"/>
      <c r="T44" s="1644"/>
      <c r="U44" s="1377"/>
    </row>
    <row r="45" spans="1:21" ht="15" customHeight="1">
      <c r="A45" s="1051" t="s">
        <v>1004</v>
      </c>
      <c r="B45" s="2396" t="s">
        <v>1005</v>
      </c>
      <c r="C45" s="2396"/>
      <c r="D45" s="2396"/>
      <c r="E45" s="2396"/>
      <c r="F45" s="2396"/>
      <c r="G45" s="2348"/>
      <c r="H45" s="2348"/>
      <c r="I45" s="2370"/>
      <c r="J45" s="2370"/>
      <c r="K45" s="946"/>
      <c r="L45" s="946"/>
      <c r="M45" s="946"/>
      <c r="N45" s="946"/>
      <c r="O45" s="946"/>
      <c r="P45" s="946"/>
      <c r="Q45" s="946"/>
      <c r="R45" s="1644"/>
      <c r="S45" s="1644"/>
      <c r="T45" s="1644"/>
      <c r="U45" s="1377"/>
    </row>
    <row r="46" spans="1:21" ht="15" customHeight="1">
      <c r="A46" s="1051"/>
      <c r="B46" s="187"/>
      <c r="C46" s="187"/>
      <c r="D46" s="187"/>
      <c r="E46" s="187"/>
      <c r="F46" s="187"/>
      <c r="G46" s="946"/>
      <c r="H46" s="946"/>
      <c r="I46" s="946"/>
      <c r="J46" s="946"/>
      <c r="K46" s="946"/>
      <c r="L46" s="946"/>
      <c r="M46" s="946"/>
      <c r="N46" s="946"/>
      <c r="O46" s="946"/>
      <c r="P46" s="946"/>
      <c r="Q46" s="946"/>
      <c r="R46" s="1644"/>
      <c r="S46" s="1644"/>
      <c r="T46" s="1644"/>
      <c r="U46" s="1377"/>
    </row>
    <row r="47" spans="1:21" ht="15" customHeight="1">
      <c r="A47" s="1051" t="s">
        <v>1455</v>
      </c>
      <c r="B47" s="2396" t="s">
        <v>1456</v>
      </c>
      <c r="C47" s="2396"/>
      <c r="D47" s="2396"/>
      <c r="E47" s="2396"/>
      <c r="F47" s="2396"/>
      <c r="G47" s="2348"/>
      <c r="H47" s="2348"/>
      <c r="I47" s="2370"/>
      <c r="J47" s="2370"/>
      <c r="K47" s="946"/>
      <c r="L47" s="946"/>
      <c r="M47" s="946"/>
      <c r="N47" s="946"/>
      <c r="O47" s="946"/>
      <c r="P47" s="946"/>
      <c r="Q47" s="946"/>
      <c r="R47" s="1644"/>
      <c r="S47" s="1644"/>
      <c r="T47" s="1644"/>
      <c r="U47" s="1377"/>
    </row>
    <row r="48" spans="1:21" ht="15" customHeight="1">
      <c r="A48" s="1051"/>
      <c r="B48" s="187"/>
      <c r="C48" s="187"/>
      <c r="D48" s="187"/>
      <c r="E48" s="187"/>
      <c r="F48" s="187"/>
      <c r="G48" s="946"/>
      <c r="H48" s="946"/>
      <c r="I48" s="946"/>
      <c r="J48" s="946"/>
      <c r="K48" s="946"/>
      <c r="L48" s="946"/>
      <c r="M48" s="946"/>
      <c r="N48" s="946"/>
      <c r="O48" s="946"/>
      <c r="P48" s="946"/>
      <c r="Q48" s="946"/>
      <c r="R48" s="1644"/>
      <c r="S48" s="1644"/>
      <c r="T48" s="1644"/>
      <c r="U48" s="1377"/>
    </row>
    <row r="49" spans="1:21" ht="15" customHeight="1">
      <c r="A49" s="1051" t="s">
        <v>1457</v>
      </c>
      <c r="B49" s="2396" t="s">
        <v>831</v>
      </c>
      <c r="C49" s="2396"/>
      <c r="D49" s="2396"/>
      <c r="E49" s="2396"/>
      <c r="F49" s="2396"/>
      <c r="G49" s="2348"/>
      <c r="H49" s="2348"/>
      <c r="I49" s="2370"/>
      <c r="J49" s="2370"/>
      <c r="K49" s="946"/>
      <c r="L49" s="946"/>
      <c r="M49" s="946"/>
      <c r="N49" s="946"/>
      <c r="O49" s="946"/>
      <c r="P49" s="946"/>
      <c r="Q49" s="946"/>
      <c r="R49" s="1644"/>
      <c r="S49" s="1644"/>
      <c r="T49" s="1644"/>
      <c r="U49" s="1377"/>
    </row>
    <row r="50" spans="1:21" ht="15" customHeight="1">
      <c r="A50" s="1051"/>
      <c r="B50" s="187"/>
      <c r="C50" s="187"/>
      <c r="D50" s="187"/>
      <c r="E50" s="187"/>
      <c r="F50" s="187"/>
      <c r="G50" s="946"/>
      <c r="H50" s="946"/>
      <c r="I50" s="946"/>
      <c r="J50" s="946"/>
      <c r="K50" s="946"/>
      <c r="L50" s="946"/>
      <c r="M50" s="946"/>
      <c r="N50" s="946"/>
      <c r="O50" s="946"/>
      <c r="P50" s="946"/>
      <c r="Q50" s="946"/>
      <c r="R50" s="1644"/>
      <c r="S50" s="1644"/>
      <c r="T50" s="1644"/>
      <c r="U50" s="1377"/>
    </row>
    <row r="51" spans="1:21" ht="24" customHeight="1">
      <c r="A51" s="1655" t="s">
        <v>832</v>
      </c>
      <c r="B51" s="2402" t="s">
        <v>1281</v>
      </c>
      <c r="C51" s="2403"/>
      <c r="D51" s="2403"/>
      <c r="E51" s="2403"/>
      <c r="F51" s="2403"/>
      <c r="G51" s="2403"/>
      <c r="H51" s="2403"/>
      <c r="I51" s="2403"/>
      <c r="J51" s="2403"/>
      <c r="K51" s="946"/>
      <c r="L51" s="946"/>
      <c r="M51" s="946"/>
      <c r="N51" s="946"/>
      <c r="O51" s="946"/>
      <c r="P51" s="946"/>
      <c r="Q51" s="946"/>
      <c r="R51" s="1644"/>
      <c r="S51" s="1644"/>
      <c r="T51" s="1644"/>
      <c r="U51" s="1377"/>
    </row>
    <row r="52" spans="1:21" ht="15" customHeight="1">
      <c r="A52" s="1051"/>
      <c r="B52" s="187"/>
      <c r="C52" s="187"/>
      <c r="D52" s="187"/>
      <c r="E52" s="187"/>
      <c r="F52" s="187"/>
      <c r="G52" s="946"/>
      <c r="H52" s="946"/>
      <c r="I52" s="946"/>
      <c r="J52" s="946"/>
      <c r="K52" s="946"/>
      <c r="L52" s="946"/>
      <c r="M52" s="946"/>
      <c r="N52" s="946"/>
      <c r="O52" s="946"/>
      <c r="P52" s="946"/>
      <c r="Q52" s="946"/>
      <c r="R52" s="1644"/>
      <c r="S52" s="1644"/>
      <c r="T52" s="1644"/>
      <c r="U52" s="1377"/>
    </row>
    <row r="53" spans="1:21" ht="15" customHeight="1">
      <c r="A53" s="1051" t="s">
        <v>1282</v>
      </c>
      <c r="B53" s="2396" t="s">
        <v>756</v>
      </c>
      <c r="C53" s="2396"/>
      <c r="D53" s="2396"/>
      <c r="E53" s="2396"/>
      <c r="F53" s="2396"/>
      <c r="G53" s="2348"/>
      <c r="H53" s="2348"/>
      <c r="I53" s="2370"/>
      <c r="J53" s="2370"/>
      <c r="K53" s="2396"/>
      <c r="L53" s="2396"/>
      <c r="M53" s="2396"/>
      <c r="N53" s="2396"/>
      <c r="O53" s="2396"/>
      <c r="P53" s="2348"/>
      <c r="Q53" s="2348"/>
      <c r="R53" s="1644"/>
      <c r="S53" s="1644"/>
      <c r="T53" s="1644"/>
      <c r="U53" s="1377"/>
    </row>
    <row r="54" spans="1:21" ht="15" customHeight="1">
      <c r="A54" s="1051"/>
      <c r="B54" s="187"/>
      <c r="C54" s="187"/>
      <c r="D54" s="187"/>
      <c r="E54" s="187"/>
      <c r="F54" s="187"/>
      <c r="G54" s="946"/>
      <c r="H54" s="946"/>
      <c r="I54" s="946"/>
      <c r="J54" s="946"/>
      <c r="K54" s="946"/>
      <c r="L54" s="946"/>
      <c r="M54" s="946"/>
      <c r="N54" s="946"/>
      <c r="O54" s="946"/>
      <c r="P54" s="946"/>
      <c r="Q54" s="946"/>
      <c r="R54" s="1644"/>
      <c r="S54" s="1644"/>
      <c r="T54" s="1644"/>
      <c r="U54" s="1377"/>
    </row>
    <row r="55" spans="1:21" ht="15" customHeight="1">
      <c r="A55" s="1051" t="s">
        <v>1283</v>
      </c>
      <c r="B55" s="2396" t="s">
        <v>508</v>
      </c>
      <c r="C55" s="2370"/>
      <c r="D55" s="2370"/>
      <c r="E55" s="2370"/>
      <c r="F55" s="2370"/>
      <c r="G55" s="2370"/>
      <c r="H55" s="2370"/>
      <c r="I55" s="2370"/>
      <c r="J55" s="2370"/>
      <c r="K55" s="946"/>
      <c r="L55" s="946"/>
      <c r="M55" s="946"/>
      <c r="N55" s="946"/>
      <c r="O55" s="946"/>
      <c r="P55" s="946"/>
      <c r="Q55" s="946"/>
      <c r="R55" s="1644"/>
      <c r="S55" s="1644"/>
      <c r="T55" s="1644"/>
      <c r="U55" s="1377"/>
    </row>
    <row r="56" spans="1:21" ht="15" customHeight="1">
      <c r="A56" s="1051"/>
      <c r="B56" s="2397"/>
      <c r="C56" s="2397"/>
      <c r="D56" s="2397"/>
      <c r="E56" s="2397"/>
      <c r="F56" s="2397"/>
      <c r="G56" s="2398"/>
      <c r="H56" s="2398"/>
      <c r="I56" s="2370"/>
      <c r="J56" s="2370"/>
      <c r="K56" s="946"/>
      <c r="L56" s="946"/>
      <c r="M56" s="946"/>
      <c r="N56" s="946"/>
      <c r="O56" s="946"/>
      <c r="P56" s="946"/>
      <c r="Q56" s="946"/>
      <c r="R56" s="1644"/>
      <c r="S56" s="1644"/>
      <c r="T56" s="1644"/>
      <c r="U56" s="1377"/>
    </row>
    <row r="57" spans="1:21" ht="15" customHeight="1">
      <c r="A57" s="1051" t="s">
        <v>1284</v>
      </c>
      <c r="B57" s="2396" t="s">
        <v>755</v>
      </c>
      <c r="C57" s="2396"/>
      <c r="D57" s="2396"/>
      <c r="E57" s="2396"/>
      <c r="F57" s="2396"/>
      <c r="G57" s="2348"/>
      <c r="H57" s="2348"/>
      <c r="I57" s="2370"/>
      <c r="J57" s="2370"/>
      <c r="K57" s="946"/>
      <c r="L57" s="946"/>
      <c r="M57" s="946"/>
      <c r="N57" s="946"/>
      <c r="O57" s="946"/>
      <c r="P57" s="946"/>
      <c r="Q57" s="946"/>
      <c r="R57" s="1644"/>
      <c r="S57" s="1644"/>
      <c r="T57" s="1644"/>
      <c r="U57" s="1377"/>
    </row>
    <row r="58" spans="1:21" ht="15" customHeight="1">
      <c r="A58" s="1051"/>
      <c r="B58" s="187"/>
      <c r="C58" s="187"/>
      <c r="D58" s="187"/>
      <c r="E58" s="187"/>
      <c r="F58" s="187"/>
      <c r="G58" s="946"/>
      <c r="H58" s="946"/>
      <c r="I58" s="946"/>
      <c r="J58" s="946"/>
      <c r="K58" s="946"/>
      <c r="L58" s="946"/>
      <c r="M58" s="946"/>
      <c r="N58" s="946"/>
      <c r="O58" s="946"/>
      <c r="P58" s="946"/>
      <c r="Q58" s="946"/>
      <c r="R58" s="1644"/>
      <c r="S58" s="1644"/>
      <c r="T58" s="1644"/>
      <c r="U58" s="1377"/>
    </row>
    <row r="59" spans="1:21" ht="15" customHeight="1">
      <c r="A59" s="1051" t="s">
        <v>407</v>
      </c>
      <c r="B59" s="2396" t="s">
        <v>225</v>
      </c>
      <c r="C59" s="2396"/>
      <c r="D59" s="2396"/>
      <c r="E59" s="2396"/>
      <c r="F59" s="2396"/>
      <c r="G59" s="2348"/>
      <c r="H59" s="2348"/>
      <c r="I59" s="2370"/>
      <c r="J59" s="2370"/>
      <c r="K59" s="946"/>
      <c r="L59" s="946"/>
      <c r="M59" s="946"/>
      <c r="N59" s="946"/>
      <c r="O59" s="946"/>
      <c r="P59" s="946"/>
      <c r="Q59" s="946"/>
      <c r="R59" s="1644"/>
      <c r="S59" s="1644"/>
      <c r="T59" s="1644"/>
      <c r="U59" s="1377"/>
    </row>
    <row r="60" spans="1:21" ht="15" customHeight="1">
      <c r="A60" s="1051"/>
      <c r="B60" s="1363"/>
      <c r="C60" s="1363"/>
      <c r="D60" s="1363"/>
      <c r="E60" s="1363"/>
      <c r="F60" s="1363"/>
      <c r="G60" s="1363"/>
      <c r="H60" s="1363"/>
      <c r="I60" s="946"/>
      <c r="J60" s="946"/>
      <c r="K60" s="946"/>
      <c r="L60" s="946"/>
      <c r="M60" s="946"/>
      <c r="N60" s="946"/>
      <c r="O60" s="946"/>
      <c r="P60" s="946"/>
      <c r="Q60" s="946"/>
      <c r="R60" s="1644"/>
      <c r="S60" s="1644"/>
      <c r="T60" s="1644"/>
      <c r="U60" s="1377"/>
    </row>
    <row r="61" spans="1:21" ht="15" customHeight="1">
      <c r="A61" s="1051" t="s">
        <v>408</v>
      </c>
      <c r="B61" s="2396" t="s">
        <v>1160</v>
      </c>
      <c r="C61" s="2396"/>
      <c r="D61" s="2396"/>
      <c r="E61" s="2396"/>
      <c r="F61" s="2396"/>
      <c r="G61" s="2348"/>
      <c r="H61" s="2348"/>
      <c r="I61" s="2370"/>
      <c r="J61" s="2370"/>
      <c r="K61" s="946"/>
      <c r="L61" s="946"/>
      <c r="M61" s="946"/>
      <c r="N61" s="946"/>
      <c r="O61" s="946"/>
      <c r="P61" s="946"/>
      <c r="Q61" s="946"/>
      <c r="R61" s="1644"/>
      <c r="S61" s="1644"/>
      <c r="T61" s="1644"/>
      <c r="U61" s="1377"/>
    </row>
    <row r="62" spans="1:21" ht="15" customHeight="1">
      <c r="A62" s="1051"/>
      <c r="B62" s="187"/>
      <c r="C62" s="1658"/>
      <c r="D62" s="1658"/>
      <c r="E62" s="1658"/>
      <c r="F62" s="1658"/>
      <c r="G62" s="1658"/>
      <c r="H62" s="1658"/>
      <c r="I62" s="946"/>
      <c r="J62" s="946"/>
      <c r="K62" s="946"/>
      <c r="L62" s="946"/>
      <c r="M62" s="946"/>
      <c r="N62" s="946"/>
      <c r="O62" s="946"/>
      <c r="P62" s="946"/>
      <c r="Q62" s="946"/>
      <c r="R62" s="1644"/>
      <c r="S62" s="1644"/>
      <c r="T62" s="1644"/>
      <c r="U62" s="1377"/>
    </row>
    <row r="63" spans="1:21" ht="15" customHeight="1">
      <c r="A63" s="1051" t="s">
        <v>409</v>
      </c>
      <c r="B63" s="2396" t="s">
        <v>568</v>
      </c>
      <c r="C63" s="2348"/>
      <c r="D63" s="2348"/>
      <c r="E63" s="2348"/>
      <c r="F63" s="2348"/>
      <c r="G63" s="2348"/>
      <c r="H63" s="2348"/>
      <c r="I63" s="2370"/>
      <c r="J63" s="2370"/>
      <c r="K63" s="946"/>
      <c r="L63" s="946"/>
      <c r="M63" s="946"/>
      <c r="N63" s="946"/>
      <c r="O63" s="946"/>
      <c r="P63" s="946"/>
      <c r="Q63" s="946"/>
      <c r="R63" s="1644"/>
      <c r="S63" s="1644"/>
      <c r="T63" s="1644"/>
      <c r="U63" s="1377"/>
    </row>
    <row r="64" spans="1:21" ht="15.75" customHeight="1">
      <c r="A64" s="78"/>
      <c r="B64" s="2348"/>
      <c r="C64" s="2348"/>
      <c r="D64" s="2348"/>
      <c r="E64" s="2348"/>
      <c r="F64" s="2348"/>
      <c r="G64" s="2348"/>
      <c r="H64" s="2348"/>
      <c r="I64" s="2370"/>
      <c r="J64" s="2370"/>
      <c r="K64" s="1615"/>
      <c r="L64" s="1615"/>
      <c r="M64" s="1615"/>
      <c r="N64" s="1615"/>
      <c r="O64" s="1615"/>
      <c r="P64" s="1615"/>
      <c r="Q64" s="1615"/>
      <c r="R64" s="1592"/>
      <c r="S64" s="1122"/>
    </row>
    <row r="65" spans="1:21" ht="12.75" customHeight="1">
      <c r="A65" s="946"/>
      <c r="B65" s="187"/>
      <c r="C65" s="187"/>
      <c r="D65" s="187"/>
      <c r="E65" s="187"/>
      <c r="F65" s="187"/>
      <c r="G65" s="187"/>
      <c r="H65" s="187"/>
      <c r="I65" s="1615"/>
      <c r="J65" s="1615"/>
      <c r="K65" s="1615"/>
      <c r="L65" s="1615"/>
      <c r="M65" s="1615"/>
      <c r="N65" s="1615"/>
      <c r="O65" s="1615"/>
      <c r="P65" s="1615"/>
      <c r="Q65" s="1615"/>
      <c r="R65" s="1592"/>
      <c r="S65" s="1122"/>
    </row>
    <row r="66" spans="1:21" ht="12.75" hidden="1" customHeight="1">
      <c r="A66" s="1078"/>
      <c r="B66" s="1078"/>
      <c r="C66" s="1078"/>
      <c r="D66" s="1078"/>
      <c r="E66" s="1078"/>
      <c r="F66" s="1078"/>
      <c r="G66" s="1078"/>
      <c r="H66" s="1078"/>
      <c r="I66" s="1078"/>
      <c r="J66" s="1078"/>
      <c r="K66" s="1078"/>
      <c r="L66" s="1078"/>
      <c r="M66" s="1078"/>
      <c r="N66" s="1078"/>
      <c r="O66" s="1078"/>
      <c r="P66" s="1078"/>
      <c r="Q66" s="1078"/>
      <c r="R66" s="1078"/>
      <c r="S66" s="1078"/>
      <c r="T66" s="1078"/>
      <c r="U66" s="1078"/>
    </row>
    <row r="67" spans="1:21" ht="12.75" hidden="1" customHeight="1">
      <c r="A67" s="1078"/>
      <c r="B67" s="1078"/>
      <c r="C67" s="1078"/>
      <c r="D67" s="1078"/>
      <c r="E67" s="1078"/>
      <c r="F67" s="1078"/>
      <c r="G67" s="1078"/>
      <c r="H67" s="1078"/>
      <c r="I67" s="1078"/>
      <c r="J67" s="1078"/>
      <c r="K67" s="1078"/>
      <c r="L67" s="1078"/>
      <c r="M67" s="1078"/>
      <c r="N67" s="1078"/>
      <c r="O67" s="1078"/>
      <c r="P67" s="1078"/>
      <c r="Q67" s="1078"/>
      <c r="R67" s="1078"/>
      <c r="S67" s="1078"/>
      <c r="T67" s="1078"/>
      <c r="U67" s="1078"/>
    </row>
    <row r="68" spans="1:21" ht="12.75" hidden="1" customHeight="1">
      <c r="A68" s="1078"/>
      <c r="B68" s="1078"/>
      <c r="C68" s="1078"/>
      <c r="D68" s="1078"/>
      <c r="E68" s="1078"/>
      <c r="F68" s="1078"/>
      <c r="G68" s="1078"/>
      <c r="H68" s="1078"/>
      <c r="I68" s="1078"/>
      <c r="J68" s="1078"/>
      <c r="K68" s="1078"/>
      <c r="L68" s="1078"/>
      <c r="M68" s="1078"/>
      <c r="N68" s="1078"/>
      <c r="O68" s="1078"/>
      <c r="P68" s="1078"/>
      <c r="Q68" s="1078"/>
      <c r="R68" s="1078"/>
      <c r="S68" s="1078"/>
      <c r="T68" s="1078"/>
      <c r="U68" s="1078"/>
    </row>
    <row r="69" spans="1:21" ht="12.75" hidden="1" customHeight="1">
      <c r="A69" s="1078"/>
      <c r="B69" s="1078"/>
      <c r="C69" s="1078"/>
      <c r="D69" s="1078"/>
      <c r="E69" s="1078"/>
      <c r="F69" s="1078"/>
      <c r="G69" s="1078"/>
      <c r="H69" s="1078"/>
      <c r="I69" s="1078"/>
      <c r="J69" s="1078"/>
      <c r="K69" s="1078"/>
      <c r="L69" s="1078"/>
      <c r="M69" s="1078"/>
      <c r="N69" s="1078"/>
      <c r="O69" s="1078"/>
      <c r="P69" s="1078"/>
      <c r="Q69" s="1078"/>
      <c r="R69" s="1078"/>
      <c r="S69" s="1078"/>
      <c r="T69" s="1078"/>
      <c r="U69" s="1078"/>
    </row>
    <row r="70" spans="1:21" ht="12.75" hidden="1" customHeight="1">
      <c r="A70" s="1078"/>
      <c r="B70" s="1078"/>
      <c r="C70" s="1078"/>
      <c r="D70" s="1078"/>
      <c r="E70" s="1078"/>
      <c r="F70" s="1078"/>
      <c r="G70" s="1078"/>
      <c r="H70" s="1078"/>
      <c r="I70" s="1078"/>
      <c r="J70" s="1078"/>
      <c r="K70" s="1078"/>
      <c r="L70" s="1078"/>
      <c r="M70" s="1078"/>
      <c r="N70" s="1078"/>
      <c r="O70" s="1078"/>
      <c r="P70" s="1078"/>
      <c r="Q70" s="1078"/>
      <c r="R70" s="1078"/>
      <c r="S70" s="1078"/>
      <c r="T70" s="1078"/>
      <c r="U70" s="1078"/>
    </row>
    <row r="71" spans="1:21" ht="12.75" hidden="1" customHeight="1">
      <c r="A71" s="1078"/>
      <c r="B71" s="1078"/>
      <c r="C71" s="1078"/>
      <c r="D71" s="1078"/>
      <c r="E71" s="1078"/>
      <c r="F71" s="1078"/>
      <c r="G71" s="1078"/>
      <c r="H71" s="1078"/>
      <c r="I71" s="1078"/>
      <c r="J71" s="1078"/>
      <c r="K71" s="1078"/>
      <c r="L71" s="1078"/>
      <c r="M71" s="1078"/>
      <c r="N71" s="1078"/>
      <c r="O71" s="1078"/>
      <c r="P71" s="1078"/>
      <c r="Q71" s="1078"/>
      <c r="R71" s="1078"/>
      <c r="S71" s="1078"/>
      <c r="T71" s="1078"/>
      <c r="U71" s="1078"/>
    </row>
    <row r="72" spans="1:21" ht="12.75" hidden="1" customHeight="1">
      <c r="A72" s="1078"/>
      <c r="B72" s="1078"/>
      <c r="C72" s="1078"/>
      <c r="D72" s="1078"/>
      <c r="E72" s="1078"/>
      <c r="F72" s="1078"/>
      <c r="G72" s="1078"/>
      <c r="H72" s="1078"/>
      <c r="I72" s="1078"/>
      <c r="J72" s="1078"/>
      <c r="K72" s="1078"/>
      <c r="L72" s="1078"/>
      <c r="M72" s="1078"/>
      <c r="N72" s="1078"/>
      <c r="O72" s="1078"/>
      <c r="P72" s="1078"/>
      <c r="Q72" s="1078"/>
      <c r="R72" s="1078"/>
      <c r="S72" s="1078"/>
      <c r="T72" s="1078"/>
      <c r="U72" s="1078"/>
    </row>
    <row r="73" spans="1:21" ht="12.75" hidden="1" customHeight="1">
      <c r="A73" s="1078"/>
      <c r="B73" s="1078"/>
      <c r="C73" s="1078"/>
      <c r="D73" s="1078"/>
      <c r="E73" s="1078"/>
      <c r="F73" s="1078"/>
      <c r="G73" s="1078"/>
      <c r="H73" s="1078"/>
      <c r="I73" s="1078"/>
      <c r="J73" s="1078"/>
      <c r="K73" s="1078"/>
      <c r="L73" s="1078"/>
      <c r="M73" s="1078"/>
      <c r="N73" s="1078"/>
      <c r="O73" s="1078"/>
      <c r="P73" s="1078"/>
      <c r="Q73" s="1078"/>
      <c r="R73" s="1078"/>
      <c r="S73" s="1078"/>
      <c r="T73" s="1078"/>
      <c r="U73" s="1078"/>
    </row>
    <row r="74" spans="1:21" ht="12.75" hidden="1" customHeight="1">
      <c r="A74" s="1078"/>
      <c r="B74" s="1078"/>
      <c r="C74" s="1078"/>
      <c r="D74" s="1078"/>
      <c r="E74" s="1078"/>
      <c r="F74" s="1078"/>
      <c r="G74" s="1078"/>
      <c r="H74" s="1078"/>
      <c r="I74" s="1078"/>
      <c r="J74" s="1078"/>
      <c r="K74" s="1078"/>
      <c r="L74" s="1078"/>
      <c r="M74" s="1078"/>
      <c r="N74" s="1078"/>
      <c r="O74" s="1078"/>
      <c r="P74" s="1078"/>
      <c r="Q74" s="1078"/>
      <c r="R74" s="1078"/>
      <c r="S74" s="1078"/>
      <c r="T74" s="1078"/>
      <c r="U74" s="1078"/>
    </row>
    <row r="75" spans="1:21" ht="12.75" hidden="1" customHeight="1">
      <c r="A75" s="1078"/>
      <c r="B75" s="1078"/>
      <c r="C75" s="1078"/>
      <c r="D75" s="1078"/>
      <c r="E75" s="1078"/>
      <c r="F75" s="1078"/>
      <c r="G75" s="1078"/>
      <c r="H75" s="1078"/>
      <c r="I75" s="1078"/>
      <c r="J75" s="1078"/>
      <c r="K75" s="1078"/>
      <c r="L75" s="1078"/>
      <c r="M75" s="1078"/>
      <c r="N75" s="1078"/>
      <c r="O75" s="1078"/>
      <c r="P75" s="1078"/>
      <c r="Q75" s="1078"/>
      <c r="R75" s="1078"/>
      <c r="S75" s="1078"/>
      <c r="T75" s="1078"/>
      <c r="U75" s="1078"/>
    </row>
    <row r="76" spans="1:21" ht="12.75" hidden="1" customHeight="1">
      <c r="A76" s="1078"/>
      <c r="B76" s="1078"/>
      <c r="C76" s="1078"/>
      <c r="D76" s="1078"/>
      <c r="E76" s="1078"/>
      <c r="F76" s="1078"/>
      <c r="G76" s="1078"/>
      <c r="H76" s="1078"/>
      <c r="I76" s="1078"/>
      <c r="J76" s="1078"/>
      <c r="K76" s="1078"/>
      <c r="L76" s="1078"/>
      <c r="M76" s="1078"/>
      <c r="N76" s="1078"/>
      <c r="O76" s="1078"/>
      <c r="P76" s="1078"/>
      <c r="Q76" s="1078"/>
      <c r="R76" s="1078"/>
      <c r="S76" s="1078"/>
      <c r="T76" s="1078"/>
      <c r="U76" s="1078"/>
    </row>
    <row r="77" spans="1:21" ht="12.75" hidden="1" customHeight="1">
      <c r="A77" s="1078"/>
      <c r="B77" s="1078"/>
      <c r="C77" s="1078"/>
      <c r="D77" s="1078"/>
      <c r="E77" s="1078"/>
      <c r="F77" s="1078"/>
      <c r="G77" s="1078"/>
      <c r="H77" s="1078"/>
      <c r="I77" s="1078"/>
      <c r="J77" s="1078"/>
      <c r="K77" s="1078"/>
      <c r="L77" s="1078"/>
      <c r="M77" s="1078"/>
      <c r="N77" s="1078"/>
      <c r="O77" s="1078"/>
      <c r="P77" s="1078"/>
      <c r="Q77" s="1078"/>
      <c r="R77" s="1078"/>
      <c r="S77" s="1078"/>
      <c r="T77" s="1078"/>
      <c r="U77" s="1078"/>
    </row>
    <row r="78" spans="1:21" ht="12.75" hidden="1" customHeight="1">
      <c r="A78" s="1078"/>
      <c r="B78" s="1078"/>
      <c r="C78" s="1078"/>
      <c r="D78" s="1078"/>
      <c r="E78" s="1078"/>
      <c r="F78" s="1078"/>
      <c r="G78" s="1078"/>
      <c r="H78" s="1078"/>
      <c r="I78" s="1078"/>
      <c r="J78" s="1078"/>
      <c r="K78" s="1078"/>
      <c r="L78" s="1078"/>
      <c r="M78" s="1078"/>
      <c r="N78" s="1078"/>
      <c r="O78" s="1078"/>
      <c r="P78" s="1078"/>
      <c r="Q78" s="1078"/>
      <c r="R78" s="1078"/>
      <c r="S78" s="1078"/>
      <c r="T78" s="1078"/>
      <c r="U78" s="1078"/>
    </row>
    <row r="79" spans="1:21" ht="12.75" hidden="1" customHeight="1">
      <c r="A79" s="1078"/>
      <c r="B79" s="1078"/>
      <c r="C79" s="1078"/>
      <c r="D79" s="1078"/>
      <c r="E79" s="1078"/>
      <c r="F79" s="1078"/>
      <c r="G79" s="1078"/>
      <c r="H79" s="1078"/>
      <c r="I79" s="1078"/>
      <c r="J79" s="1078"/>
      <c r="K79" s="1078"/>
      <c r="L79" s="1078"/>
      <c r="M79" s="1078"/>
      <c r="N79" s="1078"/>
      <c r="O79" s="1078"/>
      <c r="P79" s="1078"/>
      <c r="Q79" s="1078"/>
      <c r="R79" s="1078"/>
      <c r="S79" s="1078"/>
      <c r="T79" s="1078"/>
      <c r="U79" s="1078"/>
    </row>
    <row r="80" spans="1:21" ht="12.75" hidden="1" customHeight="1">
      <c r="A80" s="1078"/>
      <c r="B80" s="1078"/>
      <c r="C80" s="1078"/>
      <c r="D80" s="1078"/>
      <c r="E80" s="1078"/>
      <c r="F80" s="1078"/>
      <c r="G80" s="1078"/>
      <c r="H80" s="1078"/>
      <c r="I80" s="1078"/>
      <c r="J80" s="1078"/>
      <c r="K80" s="1078"/>
      <c r="L80" s="1078"/>
      <c r="M80" s="1078"/>
      <c r="N80" s="1078"/>
      <c r="O80" s="1078"/>
      <c r="P80" s="1078"/>
      <c r="Q80" s="1078"/>
      <c r="R80" s="1078"/>
      <c r="S80" s="1078"/>
      <c r="T80" s="1078"/>
      <c r="U80" s="1078"/>
    </row>
    <row r="81" spans="1:21" ht="12.75" hidden="1" customHeight="1">
      <c r="A81" s="1078"/>
      <c r="B81" s="1078"/>
      <c r="C81" s="1078"/>
      <c r="D81" s="1078"/>
      <c r="E81" s="1078"/>
      <c r="F81" s="1078"/>
      <c r="G81" s="1078"/>
      <c r="H81" s="1078"/>
      <c r="I81" s="1078"/>
      <c r="J81" s="1078"/>
      <c r="K81" s="1078"/>
      <c r="L81" s="1078"/>
      <c r="M81" s="1078"/>
      <c r="N81" s="1078"/>
      <c r="O81" s="1078"/>
      <c r="P81" s="1078"/>
      <c r="Q81" s="1078"/>
      <c r="R81" s="1078"/>
      <c r="S81" s="1078"/>
      <c r="T81" s="1078"/>
      <c r="U81" s="1078"/>
    </row>
    <row r="82" spans="1:21" ht="12.75" hidden="1" customHeight="1">
      <c r="A82" s="1078"/>
      <c r="B82" s="1078"/>
      <c r="C82" s="1078"/>
      <c r="D82" s="1078"/>
      <c r="E82" s="1078"/>
      <c r="F82" s="1078"/>
      <c r="G82" s="1078"/>
      <c r="H82" s="1078"/>
      <c r="I82" s="1078"/>
      <c r="J82" s="1078"/>
      <c r="K82" s="1078"/>
      <c r="L82" s="1078"/>
      <c r="M82" s="1078"/>
      <c r="N82" s="1078"/>
      <c r="O82" s="1078"/>
      <c r="P82" s="1078"/>
      <c r="Q82" s="1078"/>
      <c r="R82" s="1078"/>
      <c r="S82" s="1078"/>
      <c r="T82" s="1078"/>
      <c r="U82" s="1078"/>
    </row>
    <row r="83" spans="1:21" ht="12.75" hidden="1" customHeight="1">
      <c r="A83" s="1078"/>
      <c r="B83" s="1078"/>
      <c r="C83" s="1078"/>
      <c r="D83" s="1078"/>
      <c r="E83" s="1078"/>
      <c r="F83" s="1078"/>
      <c r="G83" s="1078"/>
      <c r="H83" s="1078"/>
      <c r="I83" s="1078"/>
      <c r="J83" s="1078"/>
      <c r="K83" s="1078"/>
      <c r="L83" s="1078"/>
      <c r="M83" s="1078"/>
      <c r="N83" s="1078"/>
      <c r="O83" s="1078"/>
      <c r="P83" s="1078"/>
      <c r="Q83" s="1078"/>
      <c r="R83" s="1078"/>
      <c r="S83" s="1078"/>
      <c r="T83" s="1078"/>
      <c r="U83" s="1078"/>
    </row>
    <row r="84" spans="1:21" ht="12.75" hidden="1" customHeight="1">
      <c r="A84" s="1078"/>
      <c r="B84" s="1078"/>
      <c r="C84" s="1078"/>
      <c r="D84" s="1078"/>
      <c r="E84" s="1078"/>
      <c r="F84" s="1078"/>
      <c r="G84" s="1078"/>
      <c r="H84" s="1078"/>
      <c r="I84" s="1078"/>
      <c r="J84" s="1078"/>
      <c r="K84" s="1078"/>
      <c r="L84" s="1078"/>
      <c r="M84" s="1078"/>
      <c r="N84" s="1078"/>
      <c r="O84" s="1078"/>
      <c r="P84" s="1078"/>
      <c r="Q84" s="1078"/>
      <c r="R84" s="1078"/>
      <c r="S84" s="1078"/>
      <c r="T84" s="1078"/>
      <c r="U84" s="1078"/>
    </row>
    <row r="85" spans="1:21" ht="12.75" hidden="1" customHeight="1">
      <c r="A85" s="1078"/>
      <c r="B85" s="1078"/>
      <c r="C85" s="1078"/>
      <c r="D85" s="1078"/>
      <c r="E85" s="1078"/>
      <c r="F85" s="1078"/>
      <c r="G85" s="1078"/>
      <c r="H85" s="1078"/>
      <c r="I85" s="1078"/>
      <c r="J85" s="1078"/>
      <c r="K85" s="1078"/>
      <c r="L85" s="1078"/>
      <c r="M85" s="1078"/>
      <c r="N85" s="1078"/>
      <c r="O85" s="1078"/>
      <c r="P85" s="1078"/>
      <c r="Q85" s="1078"/>
      <c r="R85" s="1078"/>
      <c r="S85" s="1078"/>
      <c r="T85" s="1078"/>
      <c r="U85" s="1078"/>
    </row>
    <row r="86" spans="1:21" ht="12.75" hidden="1" customHeight="1">
      <c r="A86" s="1078"/>
      <c r="B86" s="1078"/>
      <c r="C86" s="1078"/>
      <c r="D86" s="1078"/>
      <c r="E86" s="1078"/>
      <c r="F86" s="1078"/>
      <c r="G86" s="1078"/>
      <c r="H86" s="1078"/>
      <c r="I86" s="1078"/>
      <c r="J86" s="1078"/>
      <c r="K86" s="1078"/>
      <c r="L86" s="1078"/>
      <c r="M86" s="1078"/>
      <c r="N86" s="1078"/>
      <c r="O86" s="1078"/>
      <c r="P86" s="1078"/>
      <c r="Q86" s="1078"/>
      <c r="R86" s="1078"/>
      <c r="S86" s="1078"/>
      <c r="T86" s="1078"/>
      <c r="U86" s="1078"/>
    </row>
    <row r="87" spans="1:21" ht="12.75" hidden="1" customHeight="1">
      <c r="A87" s="1078"/>
      <c r="B87" s="1078"/>
      <c r="C87" s="1078"/>
      <c r="D87" s="1078"/>
      <c r="E87" s="1078"/>
      <c r="F87" s="1078"/>
      <c r="G87" s="1078"/>
      <c r="H87" s="1078"/>
      <c r="I87" s="1078"/>
      <c r="J87" s="1078"/>
      <c r="K87" s="1078"/>
      <c r="L87" s="1078"/>
      <c r="M87" s="1078"/>
      <c r="N87" s="1078"/>
      <c r="O87" s="1078"/>
      <c r="P87" s="1078"/>
      <c r="Q87" s="1078"/>
      <c r="R87" s="1078"/>
      <c r="S87" s="1078"/>
      <c r="T87" s="1078"/>
      <c r="U87" s="1078"/>
    </row>
    <row r="88" spans="1:21" ht="12.75" hidden="1" customHeight="1">
      <c r="A88" s="1078"/>
      <c r="B88" s="1078"/>
      <c r="C88" s="1078"/>
      <c r="D88" s="1078"/>
      <c r="E88" s="1078"/>
      <c r="F88" s="1078"/>
      <c r="G88" s="1078"/>
      <c r="H88" s="1078"/>
      <c r="I88" s="1078"/>
      <c r="J88" s="1078"/>
      <c r="K88" s="1078"/>
      <c r="L88" s="1078"/>
      <c r="M88" s="1078"/>
      <c r="N88" s="1078"/>
      <c r="O88" s="1078"/>
      <c r="P88" s="1078"/>
      <c r="Q88" s="1078"/>
      <c r="R88" s="1078"/>
      <c r="S88" s="1078"/>
      <c r="T88" s="1078"/>
      <c r="U88" s="1078"/>
    </row>
    <row r="89" spans="1:21" ht="12.75" hidden="1" customHeight="1">
      <c r="A89" s="1078"/>
      <c r="B89" s="1078"/>
      <c r="C89" s="1078"/>
      <c r="D89" s="1078"/>
      <c r="E89" s="1078"/>
      <c r="F89" s="1078"/>
      <c r="G89" s="1078"/>
      <c r="H89" s="1078"/>
      <c r="I89" s="1078"/>
      <c r="J89" s="1078"/>
      <c r="K89" s="1078"/>
      <c r="L89" s="1078"/>
      <c r="M89" s="1078"/>
      <c r="N89" s="1078"/>
      <c r="O89" s="1078"/>
      <c r="P89" s="1078"/>
      <c r="Q89" s="1078"/>
      <c r="R89" s="1078"/>
      <c r="S89" s="1078"/>
      <c r="T89" s="1078"/>
      <c r="U89" s="1078"/>
    </row>
    <row r="90" spans="1:21" ht="12.75" hidden="1" customHeight="1">
      <c r="A90" s="1078"/>
      <c r="B90" s="1078"/>
      <c r="C90" s="1078"/>
      <c r="D90" s="1078"/>
      <c r="E90" s="1078"/>
      <c r="F90" s="1078"/>
      <c r="G90" s="1078"/>
      <c r="H90" s="1078"/>
      <c r="I90" s="1078"/>
      <c r="J90" s="1078"/>
      <c r="K90" s="1078"/>
      <c r="L90" s="1078"/>
      <c r="M90" s="1078"/>
      <c r="N90" s="1078"/>
      <c r="O90" s="1078"/>
      <c r="P90" s="1078"/>
      <c r="Q90" s="1078"/>
      <c r="R90" s="1078"/>
      <c r="S90" s="1078"/>
      <c r="T90" s="1078"/>
      <c r="U90" s="1078"/>
    </row>
    <row r="91" spans="1:21" ht="12.75" hidden="1" customHeight="1">
      <c r="A91" s="1078"/>
      <c r="B91" s="1078"/>
      <c r="C91" s="1078"/>
      <c r="D91" s="1078"/>
      <c r="E91" s="1078"/>
      <c r="F91" s="1078"/>
      <c r="G91" s="1078"/>
      <c r="H91" s="1078"/>
      <c r="I91" s="1078"/>
      <c r="J91" s="1078"/>
      <c r="K91" s="1078"/>
      <c r="L91" s="1078"/>
      <c r="M91" s="1078"/>
      <c r="N91" s="1078"/>
      <c r="O91" s="1078"/>
      <c r="P91" s="1078"/>
      <c r="Q91" s="1078"/>
      <c r="R91" s="1078"/>
      <c r="S91" s="1078"/>
      <c r="T91" s="1078"/>
      <c r="U91" s="1078"/>
    </row>
    <row r="92" spans="1:21" ht="12.75" hidden="1" customHeight="1">
      <c r="A92" s="1078"/>
      <c r="B92" s="1078"/>
      <c r="C92" s="1078"/>
      <c r="D92" s="1078"/>
      <c r="E92" s="1078"/>
      <c r="F92" s="1078"/>
      <c r="G92" s="1078"/>
      <c r="H92" s="1078"/>
      <c r="I92" s="1078"/>
      <c r="J92" s="1078"/>
      <c r="K92" s="1078"/>
      <c r="L92" s="1078"/>
      <c r="M92" s="1078"/>
      <c r="N92" s="1078"/>
      <c r="O92" s="1078"/>
      <c r="P92" s="1078"/>
      <c r="Q92" s="1078"/>
      <c r="R92" s="1078"/>
      <c r="S92" s="1078"/>
      <c r="T92" s="1078"/>
      <c r="U92" s="1078"/>
    </row>
    <row r="93" spans="1:21" ht="12.75" hidden="1" customHeight="1">
      <c r="A93" s="1078"/>
      <c r="B93" s="1078"/>
      <c r="C93" s="1078"/>
      <c r="D93" s="1078"/>
      <c r="E93" s="1078"/>
      <c r="F93" s="1078"/>
      <c r="G93" s="1078"/>
      <c r="H93" s="1078"/>
      <c r="I93" s="1078"/>
      <c r="J93" s="1078"/>
      <c r="K93" s="1078"/>
      <c r="L93" s="1078"/>
      <c r="M93" s="1078"/>
      <c r="N93" s="1078"/>
      <c r="O93" s="1078"/>
      <c r="P93" s="1078"/>
      <c r="Q93" s="1078"/>
      <c r="R93" s="1078"/>
      <c r="S93" s="1078"/>
      <c r="T93" s="1078"/>
      <c r="U93" s="1078"/>
    </row>
    <row r="94" spans="1:21" ht="12.75" hidden="1" customHeight="1">
      <c r="A94" s="1078"/>
      <c r="B94" s="1078"/>
      <c r="C94" s="1078"/>
      <c r="D94" s="1078"/>
      <c r="E94" s="1078"/>
      <c r="F94" s="1078"/>
      <c r="G94" s="1078"/>
      <c r="H94" s="1078"/>
      <c r="I94" s="1078"/>
      <c r="J94" s="1078"/>
      <c r="K94" s="1078"/>
      <c r="L94" s="1078"/>
      <c r="M94" s="1078"/>
      <c r="N94" s="1078"/>
      <c r="O94" s="1078"/>
      <c r="P94" s="1078"/>
      <c r="Q94" s="1078"/>
      <c r="R94" s="1078"/>
      <c r="S94" s="1078"/>
      <c r="T94" s="1078"/>
      <c r="U94" s="1078"/>
    </row>
    <row r="95" spans="1:21" ht="12.75" hidden="1" customHeight="1">
      <c r="A95" s="1078"/>
      <c r="B95" s="1078"/>
      <c r="C95" s="1078"/>
      <c r="D95" s="1078"/>
      <c r="E95" s="1078"/>
      <c r="F95" s="1078"/>
      <c r="G95" s="1078"/>
      <c r="H95" s="1078"/>
      <c r="I95" s="1078"/>
      <c r="J95" s="1078"/>
      <c r="K95" s="1078"/>
      <c r="L95" s="1078"/>
      <c r="M95" s="1078"/>
      <c r="N95" s="1078"/>
      <c r="O95" s="1078"/>
      <c r="P95" s="1078"/>
      <c r="Q95" s="1078"/>
      <c r="R95" s="1078"/>
      <c r="S95" s="1078"/>
      <c r="T95" s="1078"/>
      <c r="U95" s="1078"/>
    </row>
    <row r="96" spans="1:21" ht="12.75" hidden="1" customHeight="1">
      <c r="A96" s="1078"/>
      <c r="B96" s="1078"/>
      <c r="C96" s="1078"/>
      <c r="D96" s="1078"/>
      <c r="E96" s="1078"/>
      <c r="F96" s="1078"/>
      <c r="G96" s="1078"/>
      <c r="H96" s="1078"/>
      <c r="I96" s="1078"/>
      <c r="J96" s="1078"/>
      <c r="K96" s="1078"/>
      <c r="L96" s="1078"/>
      <c r="M96" s="1078"/>
      <c r="N96" s="1078"/>
      <c r="O96" s="1078"/>
      <c r="P96" s="1078"/>
      <c r="Q96" s="1078"/>
      <c r="R96" s="1078"/>
      <c r="S96" s="1078"/>
      <c r="T96" s="1078"/>
      <c r="U96" s="1078"/>
    </row>
    <row r="97" spans="1:21" ht="12.75" hidden="1" customHeight="1">
      <c r="A97" s="1078"/>
      <c r="B97" s="1078"/>
      <c r="C97" s="1078"/>
      <c r="D97" s="1078"/>
      <c r="E97" s="1078"/>
      <c r="F97" s="1078"/>
      <c r="G97" s="1078"/>
      <c r="H97" s="1078"/>
      <c r="I97" s="1078"/>
      <c r="J97" s="1078"/>
      <c r="K97" s="1078"/>
      <c r="L97" s="1078"/>
      <c r="M97" s="1078"/>
      <c r="N97" s="1078"/>
      <c r="O97" s="1078"/>
      <c r="P97" s="1078"/>
      <c r="Q97" s="1078"/>
      <c r="R97" s="1078"/>
      <c r="S97" s="1078"/>
      <c r="T97" s="1078"/>
      <c r="U97" s="1078"/>
    </row>
    <row r="98" spans="1:21" ht="12.75" hidden="1" customHeight="1">
      <c r="A98" s="1078"/>
      <c r="B98" s="1078"/>
      <c r="C98" s="1078"/>
      <c r="D98" s="1078"/>
      <c r="E98" s="1078"/>
      <c r="F98" s="1078"/>
      <c r="G98" s="1078"/>
      <c r="H98" s="1078"/>
      <c r="I98" s="1078"/>
      <c r="J98" s="1078"/>
      <c r="K98" s="1078"/>
      <c r="L98" s="1078"/>
      <c r="M98" s="1078"/>
      <c r="N98" s="1078"/>
      <c r="O98" s="1078"/>
      <c r="P98" s="1078"/>
      <c r="Q98" s="1078"/>
      <c r="R98" s="1078"/>
      <c r="S98" s="1078"/>
      <c r="T98" s="1078"/>
      <c r="U98" s="1078"/>
    </row>
    <row r="99" spans="1:21" ht="12.75" hidden="1" customHeight="1">
      <c r="A99" s="1078"/>
      <c r="B99" s="1078"/>
      <c r="C99" s="1078"/>
      <c r="D99" s="1078"/>
      <c r="E99" s="1078"/>
      <c r="F99" s="1078"/>
      <c r="G99" s="1078"/>
      <c r="H99" s="1078"/>
      <c r="I99" s="1078"/>
      <c r="J99" s="1078"/>
      <c r="K99" s="1078"/>
      <c r="L99" s="1078"/>
      <c r="M99" s="1078"/>
      <c r="N99" s="1078"/>
      <c r="O99" s="1078"/>
      <c r="P99" s="1078"/>
      <c r="Q99" s="1078"/>
      <c r="R99" s="1078"/>
      <c r="S99" s="1078"/>
      <c r="T99" s="1078"/>
      <c r="U99" s="1078"/>
    </row>
    <row r="100" spans="1:21" ht="12.75" hidden="1" customHeight="1">
      <c r="A100" s="1078"/>
      <c r="B100" s="1078"/>
      <c r="C100" s="1078"/>
      <c r="D100" s="1078"/>
      <c r="E100" s="1078"/>
      <c r="F100" s="1078"/>
      <c r="G100" s="1078"/>
      <c r="H100" s="1078"/>
      <c r="I100" s="1078"/>
      <c r="J100" s="1078"/>
      <c r="K100" s="1078"/>
      <c r="L100" s="1078"/>
      <c r="M100" s="1078"/>
      <c r="N100" s="1078"/>
      <c r="O100" s="1078"/>
      <c r="P100" s="1078"/>
      <c r="Q100" s="1078"/>
      <c r="R100" s="1078"/>
      <c r="S100" s="1078"/>
      <c r="T100" s="1078"/>
      <c r="U100" s="1078"/>
    </row>
    <row r="101" spans="1:21" ht="12.75" hidden="1" customHeight="1">
      <c r="A101" s="1078"/>
      <c r="B101" s="1078"/>
      <c r="C101" s="1078"/>
      <c r="D101" s="1078"/>
      <c r="E101" s="1078"/>
      <c r="F101" s="1078"/>
      <c r="G101" s="1078"/>
      <c r="H101" s="1078"/>
      <c r="I101" s="1078"/>
      <c r="J101" s="1078"/>
      <c r="K101" s="1078"/>
      <c r="L101" s="1078"/>
      <c r="M101" s="1078"/>
      <c r="N101" s="1078"/>
      <c r="O101" s="1078"/>
      <c r="P101" s="1078"/>
      <c r="Q101" s="1078"/>
      <c r="R101" s="1078"/>
      <c r="S101" s="1078"/>
      <c r="T101" s="1078"/>
      <c r="U101" s="1078"/>
    </row>
    <row r="102" spans="1:21" ht="12.75" hidden="1" customHeight="1">
      <c r="A102" s="1078"/>
      <c r="B102" s="1078"/>
      <c r="C102" s="1078"/>
      <c r="D102" s="1078"/>
      <c r="E102" s="1078"/>
      <c r="F102" s="1078"/>
      <c r="G102" s="1078"/>
      <c r="H102" s="1078"/>
      <c r="I102" s="1078"/>
      <c r="J102" s="1078"/>
      <c r="K102" s="1078"/>
      <c r="L102" s="1078"/>
      <c r="M102" s="1078"/>
      <c r="N102" s="1078"/>
      <c r="O102" s="1078"/>
      <c r="P102" s="1078"/>
      <c r="Q102" s="1078"/>
      <c r="R102" s="1078"/>
      <c r="S102" s="1078"/>
      <c r="T102" s="1078"/>
      <c r="U102" s="1078"/>
    </row>
    <row r="103" spans="1:21" ht="12.75" hidden="1" customHeight="1">
      <c r="A103" s="1078"/>
      <c r="B103" s="1078"/>
      <c r="C103" s="1078"/>
      <c r="D103" s="1078"/>
      <c r="E103" s="1078"/>
      <c r="F103" s="1078"/>
      <c r="G103" s="1078"/>
      <c r="H103" s="1078"/>
      <c r="I103" s="1078"/>
      <c r="J103" s="1078"/>
      <c r="K103" s="1078"/>
      <c r="L103" s="1078"/>
      <c r="M103" s="1078"/>
      <c r="N103" s="1078"/>
      <c r="O103" s="1078"/>
      <c r="P103" s="1078"/>
      <c r="Q103" s="1078"/>
      <c r="R103" s="1078"/>
      <c r="S103" s="1078"/>
      <c r="T103" s="1078"/>
      <c r="U103" s="1078"/>
    </row>
    <row r="104" spans="1:21" ht="12.75" hidden="1" customHeight="1">
      <c r="A104" s="1078"/>
      <c r="B104" s="1078"/>
      <c r="C104" s="1078"/>
      <c r="D104" s="1078"/>
      <c r="E104" s="1078"/>
      <c r="F104" s="1078"/>
      <c r="G104" s="1078"/>
      <c r="H104" s="1078"/>
      <c r="I104" s="1078"/>
      <c r="J104" s="1078"/>
      <c r="K104" s="1078"/>
      <c r="L104" s="1078"/>
      <c r="M104" s="1078"/>
      <c r="N104" s="1078"/>
      <c r="O104" s="1078"/>
      <c r="P104" s="1078"/>
      <c r="Q104" s="1078"/>
      <c r="R104" s="1078"/>
      <c r="S104" s="1078"/>
      <c r="T104" s="1078"/>
      <c r="U104" s="1078"/>
    </row>
    <row r="105" spans="1:21" ht="12.75" hidden="1" customHeight="1">
      <c r="A105" s="1078"/>
      <c r="B105" s="1078"/>
      <c r="C105" s="1078"/>
      <c r="D105" s="1078"/>
      <c r="E105" s="1078"/>
      <c r="F105" s="1078"/>
      <c r="G105" s="1078"/>
      <c r="H105" s="1078"/>
      <c r="I105" s="1078"/>
      <c r="J105" s="1078"/>
      <c r="K105" s="1078"/>
      <c r="L105" s="1078"/>
      <c r="M105" s="1078"/>
      <c r="N105" s="1078"/>
      <c r="O105" s="1078"/>
      <c r="P105" s="1078"/>
      <c r="Q105" s="1078"/>
      <c r="R105" s="1078"/>
      <c r="S105" s="1078"/>
      <c r="T105" s="1078"/>
      <c r="U105" s="1078"/>
    </row>
    <row r="106" spans="1:21" ht="12.75" hidden="1" customHeight="1">
      <c r="A106" s="1078"/>
      <c r="B106" s="1078"/>
      <c r="C106" s="1078"/>
      <c r="D106" s="1078"/>
      <c r="E106" s="1078"/>
      <c r="F106" s="1078"/>
      <c r="G106" s="1078"/>
      <c r="H106" s="1078"/>
      <c r="I106" s="1078"/>
      <c r="J106" s="1078"/>
      <c r="K106" s="1078"/>
      <c r="L106" s="1078"/>
      <c r="M106" s="1078"/>
      <c r="N106" s="1078"/>
      <c r="O106" s="1078"/>
      <c r="P106" s="1078"/>
      <c r="Q106" s="1078"/>
      <c r="R106" s="1078"/>
      <c r="S106" s="1078"/>
      <c r="T106" s="1078"/>
      <c r="U106" s="1078"/>
    </row>
    <row r="107" spans="1:21" ht="12.75" hidden="1" customHeight="1">
      <c r="A107" s="1078"/>
      <c r="B107" s="1078"/>
      <c r="C107" s="1078"/>
      <c r="D107" s="1078"/>
      <c r="E107" s="1078"/>
      <c r="F107" s="1078"/>
      <c r="G107" s="1078"/>
      <c r="H107" s="1078"/>
      <c r="I107" s="1078"/>
      <c r="J107" s="1078"/>
      <c r="K107" s="1078"/>
      <c r="L107" s="1078"/>
      <c r="M107" s="1078"/>
      <c r="N107" s="1078"/>
      <c r="O107" s="1078"/>
      <c r="P107" s="1078"/>
      <c r="Q107" s="1078"/>
      <c r="R107" s="1078"/>
      <c r="S107" s="1078"/>
      <c r="T107" s="1078"/>
      <c r="U107" s="1078"/>
    </row>
    <row r="108" spans="1:21" ht="12.75" hidden="1" customHeight="1">
      <c r="A108" s="1078"/>
      <c r="B108" s="1078"/>
      <c r="C108" s="1078"/>
      <c r="D108" s="1078"/>
      <c r="E108" s="1078"/>
      <c r="F108" s="1078"/>
      <c r="G108" s="1078"/>
      <c r="H108" s="1078"/>
      <c r="I108" s="1078"/>
      <c r="J108" s="1078"/>
      <c r="K108" s="1078"/>
      <c r="L108" s="1078"/>
      <c r="M108" s="1078"/>
      <c r="N108" s="1078"/>
      <c r="O108" s="1078"/>
      <c r="P108" s="1078"/>
      <c r="Q108" s="1078"/>
      <c r="R108" s="1078"/>
      <c r="S108" s="1078"/>
      <c r="T108" s="1078"/>
      <c r="U108" s="1078"/>
    </row>
    <row r="109" spans="1:21" ht="12.75" hidden="1" customHeight="1">
      <c r="A109" s="1078"/>
      <c r="B109" s="1078"/>
      <c r="C109" s="1078"/>
      <c r="D109" s="1078"/>
      <c r="E109" s="1078"/>
      <c r="F109" s="1078"/>
      <c r="G109" s="1078"/>
      <c r="H109" s="1078"/>
      <c r="I109" s="1078"/>
      <c r="J109" s="1078"/>
      <c r="K109" s="1078"/>
      <c r="L109" s="1078"/>
      <c r="M109" s="1078"/>
      <c r="N109" s="1078"/>
      <c r="O109" s="1078"/>
      <c r="P109" s="1078"/>
      <c r="Q109" s="1078"/>
      <c r="R109" s="1078"/>
      <c r="S109" s="1078"/>
      <c r="T109" s="1078"/>
      <c r="U109" s="1078"/>
    </row>
    <row r="110" spans="1:21" ht="12.75" hidden="1" customHeight="1">
      <c r="A110" s="1078"/>
      <c r="B110" s="1078"/>
      <c r="C110" s="1078"/>
      <c r="D110" s="1078"/>
      <c r="E110" s="1078"/>
      <c r="F110" s="1078"/>
      <c r="G110" s="1078"/>
      <c r="H110" s="1078"/>
      <c r="I110" s="1078"/>
      <c r="J110" s="1078"/>
      <c r="K110" s="1078"/>
      <c r="L110" s="1078"/>
      <c r="M110" s="1078"/>
      <c r="N110" s="1078"/>
      <c r="O110" s="1078"/>
      <c r="P110" s="1078"/>
      <c r="Q110" s="1078"/>
      <c r="R110" s="1078"/>
      <c r="S110" s="1078"/>
      <c r="T110" s="1078"/>
      <c r="U110" s="1078"/>
    </row>
    <row r="111" spans="1:21" ht="12.75" hidden="1" customHeight="1">
      <c r="A111" s="1078"/>
      <c r="B111" s="1078"/>
      <c r="C111" s="1078"/>
      <c r="D111" s="1078"/>
      <c r="E111" s="1078"/>
      <c r="F111" s="1078"/>
      <c r="G111" s="1078"/>
      <c r="H111" s="1078"/>
      <c r="I111" s="1078"/>
      <c r="J111" s="1078"/>
      <c r="K111" s="1078"/>
      <c r="L111" s="1078"/>
      <c r="M111" s="1078"/>
      <c r="N111" s="1078"/>
      <c r="O111" s="1078"/>
      <c r="P111" s="1078"/>
      <c r="Q111" s="1078"/>
      <c r="R111" s="1078"/>
      <c r="S111" s="1078"/>
      <c r="T111" s="1078"/>
      <c r="U111" s="1078"/>
    </row>
    <row r="112" spans="1:21" ht="12.75" hidden="1" customHeight="1">
      <c r="A112" s="1078"/>
      <c r="B112" s="1078"/>
      <c r="C112" s="1078"/>
      <c r="D112" s="1078"/>
      <c r="E112" s="1078"/>
      <c r="F112" s="1078"/>
      <c r="G112" s="1078"/>
      <c r="H112" s="1078"/>
      <c r="I112" s="1078"/>
      <c r="J112" s="1078"/>
      <c r="K112" s="1078"/>
      <c r="L112" s="1078"/>
      <c r="M112" s="1078"/>
      <c r="N112" s="1078"/>
      <c r="O112" s="1078"/>
      <c r="P112" s="1078"/>
      <c r="Q112" s="1078"/>
      <c r="R112" s="1078"/>
      <c r="S112" s="1078"/>
      <c r="T112" s="1078"/>
      <c r="U112" s="1078"/>
    </row>
    <row r="113" spans="1:21" ht="12.75" hidden="1" customHeight="1">
      <c r="A113" s="1078"/>
      <c r="B113" s="1078"/>
      <c r="C113" s="1078"/>
      <c r="D113" s="1078"/>
      <c r="E113" s="1078"/>
      <c r="F113" s="1078"/>
      <c r="G113" s="1078"/>
      <c r="H113" s="1078"/>
      <c r="I113" s="1078"/>
      <c r="J113" s="1078"/>
      <c r="K113" s="1078"/>
      <c r="L113" s="1078"/>
      <c r="M113" s="1078"/>
      <c r="N113" s="1078"/>
      <c r="O113" s="1078"/>
      <c r="P113" s="1078"/>
      <c r="Q113" s="1078"/>
      <c r="R113" s="1078"/>
      <c r="S113" s="1078"/>
      <c r="T113" s="1078"/>
      <c r="U113" s="1078"/>
    </row>
    <row r="114" spans="1:21" ht="12.75" hidden="1" customHeight="1">
      <c r="A114" s="1078"/>
      <c r="B114" s="1078"/>
      <c r="C114" s="1078"/>
      <c r="D114" s="1078"/>
      <c r="E114" s="1078"/>
      <c r="F114" s="1078"/>
      <c r="G114" s="1078"/>
      <c r="H114" s="1078"/>
      <c r="I114" s="1078"/>
      <c r="J114" s="1078"/>
      <c r="K114" s="1078"/>
      <c r="L114" s="1078"/>
      <c r="M114" s="1078"/>
      <c r="N114" s="1078"/>
      <c r="O114" s="1078"/>
      <c r="P114" s="1078"/>
      <c r="Q114" s="1078"/>
      <c r="R114" s="1078"/>
      <c r="S114" s="1078"/>
      <c r="T114" s="1078"/>
      <c r="U114" s="1078"/>
    </row>
    <row r="115" spans="1:21" ht="12.75" hidden="1" customHeight="1">
      <c r="A115" s="1078"/>
      <c r="B115" s="1078"/>
      <c r="C115" s="1078"/>
      <c r="D115" s="1078"/>
      <c r="E115" s="1078"/>
      <c r="F115" s="1078"/>
      <c r="G115" s="1078"/>
      <c r="H115" s="1078"/>
      <c r="I115" s="1078"/>
      <c r="J115" s="1078"/>
      <c r="K115" s="1078"/>
      <c r="L115" s="1078"/>
      <c r="M115" s="1078"/>
      <c r="N115" s="1078"/>
      <c r="O115" s="1078"/>
      <c r="P115" s="1078"/>
      <c r="Q115" s="1078"/>
      <c r="R115" s="1078"/>
      <c r="S115" s="1078"/>
      <c r="T115" s="1078"/>
      <c r="U115" s="1078"/>
    </row>
    <row r="116" spans="1:21" ht="12.75" hidden="1" customHeight="1">
      <c r="A116" s="1078"/>
      <c r="B116" s="1078"/>
      <c r="C116" s="1078"/>
      <c r="D116" s="1078"/>
      <c r="E116" s="1078"/>
      <c r="F116" s="1078"/>
      <c r="G116" s="1078"/>
      <c r="H116" s="1078"/>
      <c r="I116" s="1078"/>
      <c r="J116" s="1078"/>
      <c r="K116" s="1078"/>
      <c r="L116" s="1078"/>
      <c r="M116" s="1078"/>
      <c r="N116" s="1078"/>
      <c r="O116" s="1078"/>
      <c r="P116" s="1078"/>
      <c r="Q116" s="1078"/>
      <c r="R116" s="1078"/>
      <c r="S116" s="1078"/>
      <c r="T116" s="1078"/>
      <c r="U116" s="1078"/>
    </row>
    <row r="117" spans="1:21" ht="12.75" hidden="1" customHeight="1">
      <c r="A117" s="1078"/>
      <c r="B117" s="1078"/>
      <c r="C117" s="1078"/>
      <c r="D117" s="1078"/>
      <c r="E117" s="1078"/>
      <c r="F117" s="1078"/>
      <c r="G117" s="1078"/>
      <c r="H117" s="1078"/>
      <c r="I117" s="1078"/>
      <c r="J117" s="1078"/>
      <c r="K117" s="1078"/>
      <c r="L117" s="1078"/>
      <c r="M117" s="1078"/>
      <c r="N117" s="1078"/>
      <c r="O117" s="1078"/>
      <c r="P117" s="1078"/>
      <c r="Q117" s="1078"/>
      <c r="R117" s="1078"/>
      <c r="S117" s="1078"/>
      <c r="T117" s="1078"/>
      <c r="U117" s="1078"/>
    </row>
    <row r="118" spans="1:21" ht="12.75" hidden="1" customHeight="1">
      <c r="A118" s="1078"/>
      <c r="B118" s="1078"/>
      <c r="C118" s="1078"/>
      <c r="D118" s="1078"/>
      <c r="E118" s="1078"/>
      <c r="F118" s="1078"/>
      <c r="G118" s="1078"/>
      <c r="H118" s="1078"/>
      <c r="I118" s="1078"/>
      <c r="J118" s="1078"/>
      <c r="K118" s="1078"/>
      <c r="L118" s="1078"/>
      <c r="M118" s="1078"/>
      <c r="N118" s="1078"/>
      <c r="O118" s="1078"/>
      <c r="P118" s="1078"/>
      <c r="Q118" s="1078"/>
      <c r="R118" s="1078"/>
      <c r="S118" s="1078"/>
      <c r="T118" s="1078"/>
      <c r="U118" s="1078"/>
    </row>
    <row r="119" spans="1:21" ht="12.75" hidden="1" customHeight="1">
      <c r="A119" s="1078"/>
      <c r="B119" s="1078"/>
      <c r="C119" s="1078"/>
      <c r="D119" s="1078"/>
      <c r="E119" s="1078"/>
      <c r="F119" s="1078"/>
      <c r="G119" s="1078"/>
      <c r="H119" s="1078"/>
      <c r="I119" s="1078"/>
      <c r="J119" s="1078"/>
      <c r="K119" s="1078"/>
      <c r="L119" s="1078"/>
      <c r="M119" s="1078"/>
      <c r="N119" s="1078"/>
      <c r="O119" s="1078"/>
      <c r="P119" s="1078"/>
      <c r="Q119" s="1078"/>
      <c r="R119" s="1078"/>
      <c r="S119" s="1078"/>
      <c r="T119" s="1078"/>
      <c r="U119" s="1078"/>
    </row>
    <row r="120" spans="1:21" ht="12.75" hidden="1" customHeight="1">
      <c r="A120" s="1078"/>
      <c r="B120" s="1078"/>
      <c r="C120" s="1078"/>
      <c r="D120" s="1078"/>
      <c r="E120" s="1078"/>
      <c r="F120" s="1078"/>
      <c r="G120" s="1078"/>
      <c r="H120" s="1078"/>
      <c r="I120" s="1078"/>
      <c r="J120" s="1078"/>
      <c r="K120" s="1078"/>
      <c r="L120" s="1078"/>
      <c r="M120" s="1078"/>
      <c r="N120" s="1078"/>
      <c r="O120" s="1078"/>
      <c r="P120" s="1078"/>
      <c r="Q120" s="1078"/>
      <c r="R120" s="1078"/>
      <c r="S120" s="1078"/>
      <c r="T120" s="1078"/>
      <c r="U120" s="1078"/>
    </row>
    <row r="121" spans="1:21" ht="12.75" hidden="1" customHeight="1">
      <c r="A121" s="1078"/>
      <c r="B121" s="1078"/>
      <c r="C121" s="1078"/>
      <c r="D121" s="1078"/>
      <c r="E121" s="1078"/>
      <c r="F121" s="1078"/>
      <c r="G121" s="1078"/>
      <c r="H121" s="1078"/>
      <c r="I121" s="1078"/>
      <c r="J121" s="1078"/>
      <c r="K121" s="1078"/>
      <c r="L121" s="1078"/>
      <c r="M121" s="1078"/>
      <c r="N121" s="1078"/>
      <c r="O121" s="1078"/>
      <c r="P121" s="1078"/>
      <c r="Q121" s="1078"/>
      <c r="R121" s="1078"/>
      <c r="S121" s="1078"/>
      <c r="T121" s="1078"/>
      <c r="U121" s="1078"/>
    </row>
    <row r="122" spans="1:21" ht="12.75" hidden="1" customHeight="1">
      <c r="A122" s="1078"/>
      <c r="B122" s="1078"/>
      <c r="C122" s="1078"/>
      <c r="D122" s="1078"/>
      <c r="E122" s="1078"/>
      <c r="F122" s="1078"/>
      <c r="G122" s="1078"/>
      <c r="H122" s="1078"/>
      <c r="I122" s="1078"/>
      <c r="J122" s="1078"/>
      <c r="K122" s="1078"/>
      <c r="L122" s="1078"/>
      <c r="M122" s="1078"/>
      <c r="N122" s="1078"/>
      <c r="O122" s="1078"/>
      <c r="P122" s="1078"/>
      <c r="Q122" s="1078"/>
      <c r="R122" s="1078"/>
      <c r="S122" s="1078"/>
      <c r="T122" s="1078"/>
      <c r="U122" s="1078"/>
    </row>
    <row r="123" spans="1:21" ht="12.75" hidden="1" customHeight="1">
      <c r="A123" s="1078"/>
      <c r="B123" s="1078"/>
      <c r="C123" s="1078"/>
      <c r="D123" s="1078"/>
      <c r="E123" s="1078"/>
      <c r="F123" s="1078"/>
      <c r="G123" s="1078"/>
      <c r="H123" s="1078"/>
      <c r="I123" s="1078"/>
      <c r="J123" s="1078"/>
      <c r="K123" s="1078"/>
      <c r="L123" s="1078"/>
      <c r="M123" s="1078"/>
      <c r="N123" s="1078"/>
      <c r="O123" s="1078"/>
      <c r="P123" s="1078"/>
      <c r="Q123" s="1078"/>
      <c r="R123" s="1078"/>
      <c r="S123" s="1078"/>
      <c r="T123" s="1078"/>
      <c r="U123" s="1078"/>
    </row>
    <row r="124" spans="1:21" ht="12.75" hidden="1" customHeight="1">
      <c r="A124" s="1078"/>
      <c r="B124" s="1078"/>
      <c r="C124" s="1078"/>
      <c r="D124" s="1078"/>
      <c r="E124" s="1078"/>
      <c r="F124" s="1078"/>
      <c r="G124" s="1078"/>
      <c r="H124" s="1078"/>
      <c r="I124" s="1078"/>
      <c r="J124" s="1078"/>
      <c r="K124" s="1078"/>
      <c r="L124" s="1078"/>
      <c r="M124" s="1078"/>
      <c r="N124" s="1078"/>
      <c r="O124" s="1078"/>
      <c r="P124" s="1078"/>
      <c r="Q124" s="1078"/>
      <c r="R124" s="1078"/>
      <c r="S124" s="1078"/>
      <c r="T124" s="1078"/>
      <c r="U124" s="1078"/>
    </row>
    <row r="125" spans="1:21" ht="12.75" hidden="1" customHeight="1">
      <c r="A125" s="1078"/>
      <c r="B125" s="1078"/>
      <c r="C125" s="1078"/>
      <c r="D125" s="1078"/>
      <c r="E125" s="1078"/>
      <c r="F125" s="1078"/>
      <c r="G125" s="1078"/>
      <c r="H125" s="1078"/>
      <c r="I125" s="1078"/>
      <c r="J125" s="1078"/>
      <c r="K125" s="1078"/>
      <c r="L125" s="1078"/>
      <c r="M125" s="1078"/>
      <c r="N125" s="1078"/>
      <c r="O125" s="1078"/>
      <c r="P125" s="1078"/>
      <c r="Q125" s="1078"/>
      <c r="R125" s="1078"/>
      <c r="S125" s="1078"/>
      <c r="T125" s="1078"/>
      <c r="U125" s="1078"/>
    </row>
    <row r="126" spans="1:21" ht="12.75" hidden="1" customHeight="1">
      <c r="A126" s="1078"/>
      <c r="B126" s="1078"/>
      <c r="C126" s="1078"/>
      <c r="D126" s="1078"/>
      <c r="E126" s="1078"/>
      <c r="F126" s="1078"/>
      <c r="G126" s="1078"/>
      <c r="H126" s="1078"/>
      <c r="I126" s="1078"/>
      <c r="J126" s="1078"/>
      <c r="K126" s="1078"/>
      <c r="L126" s="1078"/>
      <c r="M126" s="1078"/>
      <c r="N126" s="1078"/>
      <c r="O126" s="1078"/>
      <c r="P126" s="1078"/>
      <c r="Q126" s="1078"/>
      <c r="R126" s="1078"/>
      <c r="S126" s="1078"/>
      <c r="T126" s="1078"/>
      <c r="U126" s="1078"/>
    </row>
    <row r="127" spans="1:21" ht="12.75" hidden="1" customHeight="1">
      <c r="A127" s="1078"/>
      <c r="B127" s="1078"/>
      <c r="C127" s="1078"/>
      <c r="D127" s="1078"/>
      <c r="E127" s="1078"/>
      <c r="F127" s="1078"/>
      <c r="G127" s="1078"/>
      <c r="H127" s="1078"/>
      <c r="I127" s="1078"/>
      <c r="J127" s="1078"/>
      <c r="K127" s="1078"/>
      <c r="L127" s="1078"/>
      <c r="M127" s="1078"/>
      <c r="N127" s="1078"/>
      <c r="O127" s="1078"/>
      <c r="P127" s="1078"/>
      <c r="Q127" s="1078"/>
      <c r="R127" s="1078"/>
      <c r="S127" s="1078"/>
      <c r="T127" s="1078"/>
      <c r="U127" s="1078"/>
    </row>
    <row r="128" spans="1:21" ht="12.75" hidden="1" customHeight="1">
      <c r="A128" s="1078"/>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row>
    <row r="129" spans="1:21" ht="12.75" hidden="1" customHeight="1">
      <c r="A129" s="1078"/>
      <c r="B129" s="1078"/>
      <c r="C129" s="1078"/>
      <c r="D129" s="1078"/>
      <c r="E129" s="1078"/>
      <c r="F129" s="1078"/>
      <c r="G129" s="1078"/>
      <c r="H129" s="1078"/>
      <c r="I129" s="1078"/>
      <c r="J129" s="1078"/>
      <c r="K129" s="1078"/>
      <c r="L129" s="1078"/>
      <c r="M129" s="1078"/>
      <c r="N129" s="1078"/>
      <c r="O129" s="1078"/>
      <c r="P129" s="1078"/>
      <c r="Q129" s="1078"/>
      <c r="R129" s="1078"/>
      <c r="S129" s="1078"/>
      <c r="T129" s="1078"/>
      <c r="U129" s="1078"/>
    </row>
    <row r="130" spans="1:21" ht="12.75" hidden="1" customHeight="1">
      <c r="A130" s="1078"/>
      <c r="B130" s="1078"/>
      <c r="C130" s="1078"/>
      <c r="D130" s="1078"/>
      <c r="E130" s="1078"/>
      <c r="F130" s="1078"/>
      <c r="G130" s="1078"/>
      <c r="H130" s="1078"/>
      <c r="I130" s="1078"/>
      <c r="J130" s="1078"/>
      <c r="K130" s="1078"/>
      <c r="L130" s="1078"/>
      <c r="M130" s="1078"/>
      <c r="N130" s="1078"/>
      <c r="O130" s="1078"/>
      <c r="P130" s="1078"/>
      <c r="Q130" s="1078"/>
      <c r="R130" s="1078"/>
      <c r="S130" s="1078"/>
      <c r="T130" s="1078"/>
      <c r="U130" s="1078"/>
    </row>
    <row r="131" spans="1:21" ht="12.75" hidden="1" customHeight="1">
      <c r="A131" s="1078"/>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row>
    <row r="132" spans="1:21" ht="12.75" hidden="1" customHeight="1">
      <c r="A132" s="1078"/>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row>
    <row r="133" spans="1:21" ht="12.75" hidden="1" customHeight="1">
      <c r="A133" s="1078"/>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row>
    <row r="134" spans="1:21" ht="12.75" hidden="1" customHeight="1">
      <c r="A134" s="1078"/>
      <c r="B134" s="1078"/>
      <c r="C134" s="1078"/>
      <c r="D134" s="1078"/>
      <c r="E134" s="1078"/>
      <c r="F134" s="1078"/>
      <c r="G134" s="1078"/>
      <c r="H134" s="1078"/>
      <c r="I134" s="1078"/>
      <c r="J134" s="1078"/>
      <c r="K134" s="1078"/>
      <c r="L134" s="1078"/>
      <c r="M134" s="1078"/>
      <c r="N134" s="1078"/>
      <c r="O134" s="1078"/>
      <c r="P134" s="1078"/>
      <c r="Q134" s="1078"/>
      <c r="R134" s="1078"/>
      <c r="S134" s="1078"/>
      <c r="T134" s="1078"/>
      <c r="U134" s="1078"/>
    </row>
    <row r="135" spans="1:21" ht="12.75" hidden="1" customHeight="1">
      <c r="A135" s="1078"/>
      <c r="B135" s="1078"/>
      <c r="C135" s="1078"/>
      <c r="D135" s="1078"/>
      <c r="E135" s="1078"/>
      <c r="F135" s="1078"/>
      <c r="G135" s="1078"/>
      <c r="H135" s="1078"/>
      <c r="I135" s="1078"/>
      <c r="J135" s="1078"/>
      <c r="K135" s="1078"/>
      <c r="L135" s="1078"/>
      <c r="M135" s="1078"/>
      <c r="N135" s="1078"/>
      <c r="O135" s="1078"/>
      <c r="P135" s="1078"/>
      <c r="Q135" s="1078"/>
      <c r="R135" s="1078"/>
      <c r="S135" s="1078"/>
      <c r="T135" s="1078"/>
      <c r="U135" s="1078"/>
    </row>
    <row r="136" spans="1:21" ht="12.75" hidden="1" customHeight="1">
      <c r="A136" s="1078"/>
      <c r="B136" s="1078"/>
      <c r="C136" s="1078"/>
      <c r="D136" s="1078"/>
      <c r="E136" s="1078"/>
      <c r="F136" s="1078"/>
      <c r="G136" s="1078"/>
      <c r="H136" s="1078"/>
      <c r="I136" s="1078"/>
      <c r="J136" s="1078"/>
      <c r="K136" s="1078"/>
      <c r="L136" s="1078"/>
      <c r="M136" s="1078"/>
      <c r="N136" s="1078"/>
      <c r="O136" s="1078"/>
      <c r="P136" s="1078"/>
      <c r="Q136" s="1078"/>
      <c r="R136" s="1078"/>
      <c r="S136" s="1078"/>
      <c r="T136" s="1078"/>
      <c r="U136" s="1078"/>
    </row>
    <row r="137" spans="1:21" ht="15" hidden="1">
      <c r="A137" s="1078"/>
      <c r="B137" s="1078"/>
      <c r="C137" s="1078"/>
      <c r="D137" s="1078"/>
      <c r="E137" s="1078"/>
      <c r="F137" s="1078"/>
      <c r="G137" s="1078"/>
      <c r="H137" s="1078"/>
      <c r="I137" s="1078"/>
      <c r="J137" s="1078"/>
      <c r="K137" s="1078"/>
      <c r="L137" s="1078"/>
      <c r="M137" s="1078"/>
      <c r="N137" s="1078"/>
      <c r="O137" s="1078"/>
      <c r="P137" s="1078"/>
      <c r="Q137" s="1078"/>
      <c r="R137" s="1078"/>
      <c r="S137" s="1078"/>
      <c r="T137" s="1078"/>
      <c r="U137" s="1078"/>
    </row>
    <row r="138" spans="1:21" ht="15" hidden="1">
      <c r="A138" s="1078"/>
      <c r="B138" s="1078"/>
      <c r="C138" s="1078"/>
      <c r="D138" s="1078"/>
      <c r="E138" s="1078"/>
      <c r="F138" s="1078"/>
      <c r="G138" s="1078"/>
      <c r="H138" s="1078"/>
      <c r="I138" s="1078"/>
      <c r="J138" s="1078"/>
      <c r="K138" s="1078"/>
      <c r="L138" s="1078"/>
      <c r="M138" s="1078"/>
      <c r="N138" s="1078"/>
      <c r="O138" s="1078"/>
      <c r="P138" s="1078"/>
      <c r="Q138" s="1078"/>
      <c r="R138" s="1078"/>
      <c r="S138" s="1078"/>
      <c r="T138" s="1078"/>
      <c r="U138" s="1078"/>
    </row>
    <row r="139" spans="1:21" ht="15" hidden="1">
      <c r="A139" s="1078"/>
      <c r="B139" s="1078"/>
      <c r="C139" s="1078"/>
      <c r="D139" s="1078"/>
      <c r="E139" s="1078"/>
      <c r="F139" s="1078"/>
      <c r="G139" s="1078"/>
      <c r="H139" s="1078"/>
      <c r="I139" s="1078"/>
      <c r="J139" s="1078"/>
      <c r="K139" s="1078"/>
      <c r="L139" s="1078"/>
      <c r="M139" s="1078"/>
      <c r="N139" s="1078"/>
      <c r="O139" s="1078"/>
      <c r="P139" s="1078"/>
      <c r="Q139" s="1078"/>
      <c r="R139" s="1078"/>
      <c r="S139" s="1078"/>
      <c r="T139" s="1078"/>
      <c r="U139" s="1078"/>
    </row>
    <row r="140" spans="1:21" ht="15" hidden="1">
      <c r="A140" s="1078"/>
      <c r="B140" s="1078"/>
      <c r="C140" s="1078"/>
      <c r="D140" s="1078"/>
      <c r="E140" s="1078"/>
      <c r="F140" s="1078"/>
      <c r="G140" s="1078"/>
      <c r="H140" s="1078"/>
      <c r="I140" s="1078"/>
      <c r="J140" s="1078"/>
      <c r="K140" s="1078"/>
      <c r="L140" s="1078"/>
      <c r="M140" s="1078"/>
      <c r="N140" s="1078"/>
      <c r="O140" s="1078"/>
      <c r="P140" s="1078"/>
      <c r="Q140" s="1078"/>
      <c r="R140" s="1078"/>
      <c r="S140" s="1078"/>
      <c r="T140" s="1078"/>
      <c r="U140" s="1078"/>
    </row>
  </sheetData>
  <sheetProtection password="C797" sheet="1"/>
  <protectedRanges>
    <protectedRange sqref="Q11:Q25" name="Range2"/>
    <protectedRange sqref="B11:O25" name="Range1"/>
  </protectedRanges>
  <mergeCells count="38">
    <mergeCell ref="K53:Q53"/>
    <mergeCell ref="B35:J35"/>
    <mergeCell ref="D7:E7"/>
    <mergeCell ref="F7:I7"/>
    <mergeCell ref="J7:N7"/>
    <mergeCell ref="O7:Q7"/>
    <mergeCell ref="C7:C9"/>
    <mergeCell ref="D8:D9"/>
    <mergeCell ref="B47:J47"/>
    <mergeCell ref="B40:J41"/>
    <mergeCell ref="Q8:Q9"/>
    <mergeCell ref="B37:J38"/>
    <mergeCell ref="B43:J43"/>
    <mergeCell ref="B33:J33"/>
    <mergeCell ref="B31:J31"/>
    <mergeCell ref="G1:I1"/>
    <mergeCell ref="B51:J51"/>
    <mergeCell ref="O8:P8"/>
    <mergeCell ref="B7:B9"/>
    <mergeCell ref="L8:L9"/>
    <mergeCell ref="M8:M9"/>
    <mergeCell ref="G8:G9"/>
    <mergeCell ref="H8:H9"/>
    <mergeCell ref="F8:F9"/>
    <mergeCell ref="B45:J45"/>
    <mergeCell ref="I8:I9"/>
    <mergeCell ref="J8:J9"/>
    <mergeCell ref="K8:K9"/>
    <mergeCell ref="N8:N9"/>
    <mergeCell ref="E8:E9"/>
    <mergeCell ref="B49:J49"/>
    <mergeCell ref="B63:J64"/>
    <mergeCell ref="B56:J56"/>
    <mergeCell ref="B53:J53"/>
    <mergeCell ref="B55:J55"/>
    <mergeCell ref="B57:J57"/>
    <mergeCell ref="B59:J59"/>
    <mergeCell ref="B61:J61"/>
  </mergeCells>
  <phoneticPr fontId="15" type="noConversion"/>
  <dataValidations count="4">
    <dataValidation type="list" allowBlank="1" showInputMessage="1" showErrorMessage="1" sqref="C36:E36 D50:E50 N53 C30:E32 D45:E48 C58:E58 D52:E54 D56:E57">
      <formula1>"JK,K,1,2,3,4,5,6,7,8,9,10,11,12"</formula1>
    </dataValidation>
    <dataValidation type="list" showInputMessage="1" showErrorMessage="1" sqref="L25">
      <formula1>$T$6:$T$11</formula1>
    </dataValidation>
    <dataValidation type="list" allowBlank="1" showInputMessage="1" showErrorMessage="1" sqref="B25">
      <formula1>$R$6:$R$11</formula1>
    </dataValidation>
    <dataValidation type="list" showInputMessage="1" showErrorMessage="1" sqref="F11:F25">
      <formula1>$S$6:$S$15</formula1>
    </dataValidation>
  </dataValidations>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U32"/>
  <sheetViews>
    <sheetView zoomScale="75" zoomScaleNormal="75" workbookViewId="0">
      <selection activeCell="L39" sqref="L39"/>
    </sheetView>
  </sheetViews>
  <sheetFormatPr defaultColWidth="0" defaultRowHeight="12.75" customHeight="1" zeroHeight="1"/>
  <cols>
    <col min="1" max="1" width="7.109375" style="1078" customWidth="1"/>
    <col min="2" max="2" width="24.88671875" style="1078" customWidth="1"/>
    <col min="3" max="3" width="15.6640625" style="1078" customWidth="1"/>
    <col min="4" max="7" width="16.6640625" style="1078" customWidth="1"/>
    <col min="8" max="8" width="8.44140625" style="1078" customWidth="1"/>
    <col min="9" max="255" width="0" style="1078" hidden="1" customWidth="1"/>
    <col min="256" max="16384" width="0.109375" style="1078" hidden="1"/>
  </cols>
  <sheetData>
    <row r="1" spans="1:8" ht="4.5" customHeight="1" thickBot="1">
      <c r="A1" s="78"/>
      <c r="B1" s="78"/>
      <c r="C1" s="78"/>
      <c r="D1" s="78"/>
      <c r="E1" s="78"/>
      <c r="F1" s="78"/>
      <c r="G1" s="78"/>
      <c r="H1" s="78"/>
    </row>
    <row r="2" spans="1:8" ht="18" thickBot="1">
      <c r="A2" s="44" t="s">
        <v>638</v>
      </c>
      <c r="B2" s="78"/>
      <c r="C2" s="78"/>
      <c r="D2" s="1028" t="s">
        <v>166</v>
      </c>
      <c r="E2" s="1236"/>
      <c r="F2" s="2399" t="str">
        <f>'1 Summary'!G2</f>
        <v/>
      </c>
      <c r="G2" s="2401"/>
      <c r="H2" s="1659"/>
    </row>
    <row r="3" spans="1:8" ht="16.2" thickBot="1">
      <c r="A3" s="102"/>
      <c r="B3" s="78"/>
      <c r="C3" s="78"/>
      <c r="D3" s="1028" t="s">
        <v>165</v>
      </c>
      <c r="E3" s="1236"/>
      <c r="F3" s="1245">
        <f>'1 Summary'!G3</f>
        <v>0</v>
      </c>
      <c r="G3" s="875"/>
      <c r="H3" s="1660"/>
    </row>
    <row r="4" spans="1:8" ht="5.25" customHeight="1">
      <c r="A4" s="102"/>
      <c r="B4" s="78"/>
      <c r="C4" s="78"/>
      <c r="D4" s="78"/>
      <c r="E4" s="1028"/>
      <c r="F4" s="1488"/>
      <c r="G4" s="875"/>
      <c r="H4" s="1660"/>
    </row>
    <row r="5" spans="1:8" ht="17.399999999999999">
      <c r="A5" s="44" t="s">
        <v>1752</v>
      </c>
      <c r="B5" s="102"/>
      <c r="C5" s="78"/>
      <c r="D5" s="78"/>
      <c r="E5" s="1028"/>
      <c r="F5" s="1488"/>
      <c r="G5" s="875"/>
      <c r="H5" s="1123"/>
    </row>
    <row r="6" spans="1:8" ht="6" customHeight="1">
      <c r="A6" s="403"/>
      <c r="B6" s="78"/>
      <c r="C6" s="78"/>
      <c r="D6" s="78"/>
      <c r="E6" s="1028"/>
      <c r="F6" s="876"/>
      <c r="G6" s="876"/>
      <c r="H6" s="404"/>
    </row>
    <row r="7" spans="1:8" ht="15.6">
      <c r="A7" s="1051"/>
      <c r="B7" s="1236"/>
      <c r="C7" s="199"/>
      <c r="D7" s="199"/>
      <c r="E7" s="1135"/>
      <c r="F7" s="1661"/>
      <c r="G7" s="923"/>
      <c r="H7" s="1122"/>
    </row>
    <row r="8" spans="1:8" ht="15.6">
      <c r="A8" s="1051"/>
      <c r="B8" s="1236"/>
      <c r="C8" s="199"/>
      <c r="D8" s="199"/>
      <c r="E8" s="1135"/>
      <c r="F8" s="1661"/>
      <c r="G8" s="923"/>
      <c r="H8" s="1122"/>
    </row>
    <row r="9" spans="1:8" ht="15" customHeight="1">
      <c r="A9" s="1655"/>
      <c r="B9" s="1662"/>
      <c r="C9" s="1662"/>
      <c r="D9" s="1663" t="s">
        <v>1753</v>
      </c>
      <c r="E9" s="1664" t="s">
        <v>1754</v>
      </c>
      <c r="F9" s="1664" t="s">
        <v>1576</v>
      </c>
      <c r="G9" s="1664" t="s">
        <v>1036</v>
      </c>
      <c r="H9" s="1122"/>
    </row>
    <row r="10" spans="1:8" ht="15" customHeight="1">
      <c r="A10" s="1655"/>
      <c r="B10" s="1662"/>
      <c r="C10" s="1662"/>
      <c r="D10" s="1662"/>
      <c r="E10" s="1665"/>
      <c r="F10" s="1666"/>
      <c r="G10" s="923"/>
      <c r="H10" s="1122"/>
    </row>
    <row r="11" spans="1:8" ht="15" customHeight="1">
      <c r="A11" s="1655">
        <v>1.1000000000000001</v>
      </c>
      <c r="B11" s="1667" t="s">
        <v>1577</v>
      </c>
      <c r="C11" s="1662"/>
      <c r="D11" s="1668"/>
      <c r="E11" s="1669"/>
      <c r="F11" s="1669"/>
      <c r="G11" s="923"/>
      <c r="H11" s="1122">
        <f>+A11</f>
        <v>1.1000000000000001</v>
      </c>
    </row>
    <row r="12" spans="1:8" ht="15" customHeight="1">
      <c r="A12" s="1655"/>
      <c r="B12" s="1662"/>
      <c r="C12" s="1662"/>
      <c r="D12" s="1662"/>
      <c r="E12" s="1665"/>
      <c r="F12" s="1665"/>
      <c r="G12" s="923"/>
      <c r="H12" s="1122"/>
    </row>
    <row r="13" spans="1:8" ht="15" customHeight="1">
      <c r="A13" s="1655">
        <v>1.2</v>
      </c>
      <c r="B13" s="1667" t="s">
        <v>1578</v>
      </c>
      <c r="C13" s="1662"/>
      <c r="D13" s="1670"/>
      <c r="E13" s="1671"/>
      <c r="F13" s="1671"/>
      <c r="G13" s="923"/>
      <c r="H13" s="1122">
        <f>+A13</f>
        <v>1.2</v>
      </c>
    </row>
    <row r="14" spans="1:8" ht="15" customHeight="1">
      <c r="A14" s="1655"/>
      <c r="B14" s="1662"/>
      <c r="C14" s="1662"/>
      <c r="D14" s="1672"/>
      <c r="E14" s="1218"/>
      <c r="F14" s="1218"/>
      <c r="G14" s="923"/>
      <c r="H14" s="1122"/>
    </row>
    <row r="15" spans="1:8" ht="15" customHeight="1">
      <c r="A15" s="1655">
        <v>1.3</v>
      </c>
      <c r="B15" s="1667" t="s">
        <v>1579</v>
      </c>
      <c r="C15" s="1662"/>
      <c r="D15" s="1670"/>
      <c r="E15" s="1671"/>
      <c r="F15" s="1671"/>
      <c r="G15" s="923"/>
      <c r="H15" s="1122">
        <f>+A15</f>
        <v>1.3</v>
      </c>
    </row>
    <row r="16" spans="1:8" ht="15" customHeight="1">
      <c r="A16" s="1655"/>
      <c r="B16" s="1662"/>
      <c r="C16" s="1662"/>
      <c r="D16" s="1662"/>
      <c r="E16" s="1665"/>
      <c r="F16" s="1666"/>
      <c r="G16" s="923"/>
      <c r="H16" s="1122"/>
    </row>
    <row r="17" spans="1:8" ht="15" customHeight="1">
      <c r="A17" s="1655">
        <v>2</v>
      </c>
      <c r="B17" s="1667" t="s">
        <v>1580</v>
      </c>
      <c r="C17" s="1662"/>
      <c r="D17" s="1662"/>
      <c r="E17" s="1665"/>
      <c r="F17" s="1666"/>
      <c r="G17" s="923"/>
      <c r="H17" s="1122">
        <f>+A17</f>
        <v>2</v>
      </c>
    </row>
    <row r="18" spans="1:8" ht="6" customHeight="1">
      <c r="A18" s="1655"/>
      <c r="B18" s="1662"/>
      <c r="C18" s="1662"/>
      <c r="D18" s="1662"/>
      <c r="E18" s="1665"/>
      <c r="F18" s="1666"/>
      <c r="G18" s="923"/>
      <c r="H18" s="1122"/>
    </row>
    <row r="19" spans="1:8" ht="15" customHeight="1">
      <c r="A19" s="1655">
        <v>2.1</v>
      </c>
      <c r="B19" s="1662" t="s">
        <v>765</v>
      </c>
      <c r="C19" s="1662"/>
      <c r="D19" s="1673"/>
      <c r="E19" s="931"/>
      <c r="F19" s="931"/>
      <c r="G19" s="944">
        <f t="shared" ref="G19:G24" si="0">+D19+E19+F19</f>
        <v>0</v>
      </c>
      <c r="H19" s="1122">
        <f t="shared" ref="H19:H30" si="1">+A19</f>
        <v>2.1</v>
      </c>
    </row>
    <row r="20" spans="1:8" ht="15" customHeight="1">
      <c r="A20" s="1655">
        <v>2.2000000000000002</v>
      </c>
      <c r="B20" s="1662" t="s">
        <v>766</v>
      </c>
      <c r="C20" s="1662"/>
      <c r="D20" s="1673"/>
      <c r="E20" s="931"/>
      <c r="F20" s="931"/>
      <c r="G20" s="944">
        <f t="shared" si="0"/>
        <v>0</v>
      </c>
      <c r="H20" s="1122">
        <f t="shared" si="1"/>
        <v>2.2000000000000002</v>
      </c>
    </row>
    <row r="21" spans="1:8" ht="15" customHeight="1">
      <c r="A21" s="1655">
        <v>2.2999999999999998</v>
      </c>
      <c r="B21" s="1662" t="s">
        <v>767</v>
      </c>
      <c r="C21" s="1662"/>
      <c r="D21" s="1673"/>
      <c r="E21" s="1673"/>
      <c r="F21" s="1673"/>
      <c r="G21" s="944">
        <f t="shared" si="0"/>
        <v>0</v>
      </c>
      <c r="H21" s="1122">
        <f t="shared" si="1"/>
        <v>2.2999999999999998</v>
      </c>
    </row>
    <row r="22" spans="1:8" ht="15" customHeight="1">
      <c r="A22" s="1655">
        <v>2.4</v>
      </c>
      <c r="B22" s="1662" t="s">
        <v>768</v>
      </c>
      <c r="C22" s="1662"/>
      <c r="D22" s="1673"/>
      <c r="E22" s="1673"/>
      <c r="F22" s="1673"/>
      <c r="G22" s="944">
        <f t="shared" si="0"/>
        <v>0</v>
      </c>
      <c r="H22" s="1122">
        <f t="shared" si="1"/>
        <v>2.4</v>
      </c>
    </row>
    <row r="23" spans="1:8" ht="15" customHeight="1">
      <c r="A23" s="1655">
        <v>2.5</v>
      </c>
      <c r="B23" s="1662" t="s">
        <v>1884</v>
      </c>
      <c r="C23" s="1662"/>
      <c r="D23" s="1673"/>
      <c r="E23" s="1673"/>
      <c r="F23" s="1673"/>
      <c r="G23" s="944">
        <f t="shared" si="0"/>
        <v>0</v>
      </c>
      <c r="H23" s="1122">
        <f t="shared" si="1"/>
        <v>2.5</v>
      </c>
    </row>
    <row r="24" spans="1:8" ht="15" customHeight="1">
      <c r="A24" s="1655">
        <v>2.6</v>
      </c>
      <c r="B24" s="1662" t="s">
        <v>1885</v>
      </c>
      <c r="C24" s="1662"/>
      <c r="D24" s="1673"/>
      <c r="E24" s="1673"/>
      <c r="F24" s="1673"/>
      <c r="G24" s="944">
        <f t="shared" si="0"/>
        <v>0</v>
      </c>
      <c r="H24" s="1122">
        <f t="shared" si="1"/>
        <v>2.6</v>
      </c>
    </row>
    <row r="25" spans="1:8" ht="15" customHeight="1">
      <c r="A25" s="1655"/>
      <c r="B25" s="1662" t="s">
        <v>1886</v>
      </c>
      <c r="C25" s="1662"/>
      <c r="D25" s="944"/>
      <c r="E25" s="944"/>
      <c r="F25" s="944"/>
      <c r="G25" s="944"/>
      <c r="H25" s="1122"/>
    </row>
    <row r="26" spans="1:8" ht="15" customHeight="1">
      <c r="A26" s="1655">
        <v>2.7</v>
      </c>
      <c r="B26" s="1668"/>
      <c r="C26" s="1662"/>
      <c r="D26" s="1673"/>
      <c r="E26" s="1673"/>
      <c r="F26" s="1673"/>
      <c r="G26" s="944">
        <f>+D26+E26+F26</f>
        <v>0</v>
      </c>
      <c r="H26" s="1122">
        <f t="shared" si="1"/>
        <v>2.7</v>
      </c>
    </row>
    <row r="27" spans="1:8" ht="15" customHeight="1">
      <c r="A27" s="1655">
        <v>2.8</v>
      </c>
      <c r="B27" s="1668"/>
      <c r="C27" s="1662"/>
      <c r="D27" s="1673"/>
      <c r="E27" s="1673"/>
      <c r="F27" s="1673"/>
      <c r="G27" s="944">
        <f>+D27+E27+F27</f>
        <v>0</v>
      </c>
      <c r="H27" s="1122">
        <f t="shared" si="1"/>
        <v>2.8</v>
      </c>
    </row>
    <row r="28" spans="1:8" ht="15" customHeight="1">
      <c r="A28" s="1674" t="s">
        <v>1887</v>
      </c>
      <c r="B28" s="1668"/>
      <c r="C28" s="1662"/>
      <c r="D28" s="1673"/>
      <c r="E28" s="1673"/>
      <c r="F28" s="1673"/>
      <c r="G28" s="944">
        <f>+D28+E28+F28</f>
        <v>0</v>
      </c>
      <c r="H28" s="1122" t="str">
        <f t="shared" si="1"/>
        <v>2.9</v>
      </c>
    </row>
    <row r="29" spans="1:8" ht="15" customHeight="1">
      <c r="A29" s="1655"/>
      <c r="B29" s="1662"/>
      <c r="C29" s="1662"/>
      <c r="D29" s="933"/>
      <c r="E29" s="933"/>
      <c r="F29" s="933"/>
      <c r="G29" s="933"/>
      <c r="H29" s="1122"/>
    </row>
    <row r="30" spans="1:8" ht="15" customHeight="1">
      <c r="A30" s="1674" t="s">
        <v>1352</v>
      </c>
      <c r="B30" s="1667" t="s">
        <v>1888</v>
      </c>
      <c r="C30" s="1662"/>
      <c r="D30" s="944">
        <f>SUM(D19:D28)</f>
        <v>0</v>
      </c>
      <c r="E30" s="944">
        <f>SUM(E19:E28)</f>
        <v>0</v>
      </c>
      <c r="F30" s="944">
        <f>SUM(F19:F28)</f>
        <v>0</v>
      </c>
      <c r="G30" s="1675">
        <f>SUM(G19:G28)</f>
        <v>0</v>
      </c>
      <c r="H30" s="1122" t="str">
        <f t="shared" si="1"/>
        <v>2.10</v>
      </c>
    </row>
    <row r="31" spans="1:8" ht="12.75" customHeight="1">
      <c r="A31" s="1051"/>
      <c r="B31" s="1236" t="s">
        <v>1702</v>
      </c>
      <c r="C31" s="1236"/>
      <c r="D31" s="1236"/>
      <c r="E31" s="1236"/>
      <c r="F31" s="1236"/>
      <c r="G31" s="1236"/>
      <c r="H31" s="199"/>
    </row>
    <row r="32" spans="1:8" ht="12.75" customHeight="1">
      <c r="A32" s="1051"/>
      <c r="B32" s="1236"/>
      <c r="C32" s="1236"/>
      <c r="D32" s="1236"/>
      <c r="E32" s="1236"/>
      <c r="F32" s="1236"/>
      <c r="G32" s="1236"/>
      <c r="H32" s="199"/>
    </row>
  </sheetData>
  <sheetProtection password="C797" sheet="1"/>
  <protectedRanges>
    <protectedRange sqref="B26:B28" name="Range6"/>
    <protectedRange sqref="D26:F28" name="Range5"/>
    <protectedRange sqref="D19:F24" name="Range4"/>
    <protectedRange sqref="D15:F15" name="Range3"/>
    <protectedRange sqref="D13:F13" name="Range2"/>
    <protectedRange sqref="D11:F11" name="Range1"/>
  </protectedRanges>
  <mergeCells count="1">
    <mergeCell ref="F2:G2"/>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U155"/>
  <sheetViews>
    <sheetView zoomScale="75" zoomScaleNormal="75" workbookViewId="0">
      <selection activeCell="L39" sqref="L39"/>
    </sheetView>
  </sheetViews>
  <sheetFormatPr defaultColWidth="0" defaultRowHeight="15" zeroHeight="1"/>
  <cols>
    <col min="1" max="1" width="7.109375" style="1078" customWidth="1"/>
    <col min="2" max="2" width="25.6640625" style="1078" customWidth="1"/>
    <col min="3" max="3" width="8.6640625" style="1078" customWidth="1"/>
    <col min="4" max="5" width="25.6640625" style="1078" customWidth="1"/>
    <col min="6" max="6" width="12.6640625" style="1078" customWidth="1"/>
    <col min="7" max="7" width="8.44140625" style="1078" customWidth="1"/>
    <col min="8" max="254" width="0" style="1078" hidden="1" customWidth="1"/>
    <col min="255" max="255" width="0.109375" style="1078" hidden="1" customWidth="1"/>
    <col min="256" max="16384" width="0" style="1078" hidden="1"/>
  </cols>
  <sheetData>
    <row r="1" spans="1:7" ht="4.5" customHeight="1" thickBot="1">
      <c r="A1" s="78"/>
      <c r="B1" s="78"/>
      <c r="C1" s="78"/>
      <c r="D1" s="78"/>
      <c r="E1" s="78"/>
      <c r="F1" s="78"/>
      <c r="G1" s="78"/>
    </row>
    <row r="2" spans="1:7" ht="16.2" thickBot="1">
      <c r="A2" s="102" t="s">
        <v>638</v>
      </c>
      <c r="B2" s="78"/>
      <c r="C2" s="78"/>
      <c r="D2" s="1028" t="s">
        <v>166</v>
      </c>
      <c r="E2" s="2399" t="str">
        <f>'1 Summary'!G2</f>
        <v/>
      </c>
      <c r="F2" s="2401"/>
      <c r="G2" s="1659"/>
    </row>
    <row r="3" spans="1:7" ht="16.2" thickBot="1">
      <c r="A3" s="199"/>
      <c r="B3" s="1236"/>
      <c r="C3" s="1236"/>
      <c r="D3" s="1028" t="s">
        <v>165</v>
      </c>
      <c r="E3" s="1245">
        <f>'1 Summary'!G3</f>
        <v>0</v>
      </c>
      <c r="F3" s="1236"/>
      <c r="G3" s="1660"/>
    </row>
    <row r="4" spans="1:7" ht="5.25" customHeight="1">
      <c r="A4" s="102"/>
      <c r="B4" s="78"/>
      <c r="C4" s="78"/>
      <c r="D4" s="78"/>
      <c r="E4" s="78"/>
      <c r="F4" s="1028"/>
      <c r="G4" s="1660"/>
    </row>
    <row r="5" spans="1:7">
      <c r="A5" s="78"/>
      <c r="B5" s="1091"/>
      <c r="C5" s="1091"/>
      <c r="D5" s="1091"/>
      <c r="E5" s="1091"/>
      <c r="F5" s="1091"/>
      <c r="G5" s="78"/>
    </row>
    <row r="6" spans="1:7" ht="17.399999999999999">
      <c r="A6" s="44" t="s">
        <v>1106</v>
      </c>
      <c r="B6" s="78"/>
      <c r="C6" s="78"/>
      <c r="D6" s="78"/>
      <c r="E6" s="1091"/>
      <c r="F6" s="1091"/>
      <c r="G6" s="78"/>
    </row>
    <row r="7" spans="1:7">
      <c r="A7" s="78"/>
      <c r="B7" s="1091"/>
      <c r="C7" s="1091"/>
      <c r="D7" s="1091"/>
      <c r="E7" s="1091"/>
      <c r="F7" s="1091"/>
      <c r="G7" s="78"/>
    </row>
    <row r="8" spans="1:7" ht="15.6">
      <c r="A8" s="78"/>
      <c r="B8" s="86"/>
      <c r="C8" s="86"/>
      <c r="D8" s="1091"/>
      <c r="E8" s="1091"/>
      <c r="F8" s="1091"/>
      <c r="G8" s="78"/>
    </row>
    <row r="9" spans="1:7" ht="15.6">
      <c r="A9" s="78"/>
      <c r="B9" s="1678"/>
      <c r="C9" s="1678"/>
      <c r="D9" s="1091"/>
      <c r="E9" s="1091"/>
      <c r="F9" s="1091"/>
      <c r="G9" s="78"/>
    </row>
    <row r="10" spans="1:7">
      <c r="A10" s="78"/>
      <c r="B10" s="1282"/>
      <c r="C10" s="1282"/>
      <c r="D10" s="1282"/>
      <c r="E10" s="1282"/>
      <c r="F10" s="1282"/>
      <c r="G10" s="78"/>
    </row>
    <row r="11" spans="1:7" ht="31.2">
      <c r="A11" s="1445"/>
      <c r="B11" s="1519" t="s">
        <v>1889</v>
      </c>
      <c r="C11" s="1519" t="s">
        <v>1924</v>
      </c>
      <c r="D11" s="1519" t="s">
        <v>1890</v>
      </c>
      <c r="E11" s="1519" t="s">
        <v>1161</v>
      </c>
      <c r="F11" s="1519" t="s">
        <v>1891</v>
      </c>
      <c r="G11" s="78"/>
    </row>
    <row r="12" spans="1:7" ht="15.6">
      <c r="A12" s="1445"/>
      <c r="B12" s="966" t="s">
        <v>1325</v>
      </c>
      <c r="C12" s="966" t="s">
        <v>1326</v>
      </c>
      <c r="D12" s="966" t="s">
        <v>1327</v>
      </c>
      <c r="E12" s="966" t="s">
        <v>858</v>
      </c>
      <c r="F12" s="966" t="s">
        <v>859</v>
      </c>
      <c r="G12" s="78"/>
    </row>
    <row r="13" spans="1:7">
      <c r="A13" s="1445">
        <v>1</v>
      </c>
      <c r="B13" s="1679"/>
      <c r="C13" s="1680"/>
      <c r="D13" s="1679"/>
      <c r="E13" s="1681"/>
      <c r="F13" s="1680"/>
      <c r="G13" s="78"/>
    </row>
    <row r="14" spans="1:7">
      <c r="A14" s="1445">
        <f>+A13+1</f>
        <v>2</v>
      </c>
      <c r="B14" s="1679"/>
      <c r="C14" s="1680"/>
      <c r="D14" s="1679"/>
      <c r="E14" s="1681"/>
      <c r="F14" s="1680"/>
      <c r="G14" s="78"/>
    </row>
    <row r="15" spans="1:7">
      <c r="A15" s="1445">
        <f t="shared" ref="A15:A42" si="0">+A14+1</f>
        <v>3</v>
      </c>
      <c r="B15" s="1679"/>
      <c r="C15" s="1680"/>
      <c r="D15" s="1679"/>
      <c r="E15" s="1681"/>
      <c r="F15" s="1680"/>
      <c r="G15" s="78"/>
    </row>
    <row r="16" spans="1:7">
      <c r="A16" s="1445">
        <f t="shared" si="0"/>
        <v>4</v>
      </c>
      <c r="B16" s="1679"/>
      <c r="C16" s="1680"/>
      <c r="D16" s="1679"/>
      <c r="E16" s="1681"/>
      <c r="F16" s="1680"/>
      <c r="G16" s="78"/>
    </row>
    <row r="17" spans="1:7">
      <c r="A17" s="1445">
        <f t="shared" si="0"/>
        <v>5</v>
      </c>
      <c r="B17" s="1679"/>
      <c r="C17" s="1680"/>
      <c r="D17" s="1679"/>
      <c r="E17" s="1681"/>
      <c r="F17" s="1680"/>
      <c r="G17" s="78"/>
    </row>
    <row r="18" spans="1:7">
      <c r="A18" s="1445">
        <f t="shared" si="0"/>
        <v>6</v>
      </c>
      <c r="B18" s="1679"/>
      <c r="C18" s="1680"/>
      <c r="D18" s="1679"/>
      <c r="E18" s="1681"/>
      <c r="F18" s="1680"/>
      <c r="G18" s="78"/>
    </row>
    <row r="19" spans="1:7">
      <c r="A19" s="1445">
        <f t="shared" si="0"/>
        <v>7</v>
      </c>
      <c r="B19" s="1679"/>
      <c r="C19" s="1680"/>
      <c r="D19" s="1679"/>
      <c r="E19" s="1681"/>
      <c r="F19" s="1680"/>
      <c r="G19" s="78"/>
    </row>
    <row r="20" spans="1:7">
      <c r="A20" s="1445">
        <f t="shared" si="0"/>
        <v>8</v>
      </c>
      <c r="B20" s="1679"/>
      <c r="C20" s="1680"/>
      <c r="D20" s="1679"/>
      <c r="E20" s="1681"/>
      <c r="F20" s="1680"/>
      <c r="G20" s="78"/>
    </row>
    <row r="21" spans="1:7">
      <c r="A21" s="1445">
        <f t="shared" si="0"/>
        <v>9</v>
      </c>
      <c r="B21" s="1679"/>
      <c r="C21" s="1680"/>
      <c r="D21" s="1679"/>
      <c r="E21" s="1681"/>
      <c r="F21" s="1680"/>
      <c r="G21" s="78"/>
    </row>
    <row r="22" spans="1:7">
      <c r="A22" s="1445">
        <f t="shared" si="0"/>
        <v>10</v>
      </c>
      <c r="B22" s="1679"/>
      <c r="C22" s="1680"/>
      <c r="D22" s="1679"/>
      <c r="E22" s="1681"/>
      <c r="F22" s="1680"/>
      <c r="G22" s="78"/>
    </row>
    <row r="23" spans="1:7">
      <c r="A23" s="1445">
        <f t="shared" si="0"/>
        <v>11</v>
      </c>
      <c r="B23" s="1679"/>
      <c r="C23" s="1680"/>
      <c r="D23" s="1679"/>
      <c r="E23" s="1681"/>
      <c r="F23" s="1680"/>
      <c r="G23" s="78"/>
    </row>
    <row r="24" spans="1:7">
      <c r="A24" s="1445">
        <f t="shared" si="0"/>
        <v>12</v>
      </c>
      <c r="B24" s="1679"/>
      <c r="C24" s="1680"/>
      <c r="D24" s="1679"/>
      <c r="E24" s="1681"/>
      <c r="F24" s="1680"/>
      <c r="G24" s="78"/>
    </row>
    <row r="25" spans="1:7">
      <c r="A25" s="1445">
        <f t="shared" si="0"/>
        <v>13</v>
      </c>
      <c r="B25" s="1679"/>
      <c r="C25" s="1680"/>
      <c r="D25" s="1679"/>
      <c r="E25" s="1681"/>
      <c r="F25" s="1680"/>
      <c r="G25" s="78"/>
    </row>
    <row r="26" spans="1:7">
      <c r="A26" s="1445">
        <f t="shared" si="0"/>
        <v>14</v>
      </c>
      <c r="B26" s="1679"/>
      <c r="C26" s="1680"/>
      <c r="D26" s="1679"/>
      <c r="E26" s="1681"/>
      <c r="F26" s="1680"/>
      <c r="G26" s="78"/>
    </row>
    <row r="27" spans="1:7">
      <c r="A27" s="1445">
        <f t="shared" si="0"/>
        <v>15</v>
      </c>
      <c r="B27" s="1679"/>
      <c r="C27" s="1680"/>
      <c r="D27" s="1679"/>
      <c r="E27" s="1681"/>
      <c r="F27" s="1680"/>
      <c r="G27" s="78"/>
    </row>
    <row r="28" spans="1:7">
      <c r="A28" s="1445">
        <f t="shared" si="0"/>
        <v>16</v>
      </c>
      <c r="B28" s="1679"/>
      <c r="C28" s="1680"/>
      <c r="D28" s="1679"/>
      <c r="E28" s="1681"/>
      <c r="F28" s="1680"/>
      <c r="G28" s="78"/>
    </row>
    <row r="29" spans="1:7">
      <c r="A29" s="1445">
        <f t="shared" si="0"/>
        <v>17</v>
      </c>
      <c r="B29" s="1679"/>
      <c r="C29" s="1680"/>
      <c r="D29" s="1679"/>
      <c r="E29" s="1681"/>
      <c r="F29" s="1680"/>
      <c r="G29" s="78"/>
    </row>
    <row r="30" spans="1:7">
      <c r="A30" s="1445">
        <f t="shared" si="0"/>
        <v>18</v>
      </c>
      <c r="B30" s="1679"/>
      <c r="C30" s="1680"/>
      <c r="D30" s="1679"/>
      <c r="E30" s="1681"/>
      <c r="F30" s="1680"/>
      <c r="G30" s="78"/>
    </row>
    <row r="31" spans="1:7">
      <c r="A31" s="1445">
        <f t="shared" si="0"/>
        <v>19</v>
      </c>
      <c r="B31" s="1679"/>
      <c r="C31" s="1680"/>
      <c r="D31" s="1679"/>
      <c r="E31" s="1681"/>
      <c r="F31" s="1680"/>
      <c r="G31" s="78"/>
    </row>
    <row r="32" spans="1:7">
      <c r="A32" s="1445">
        <f t="shared" si="0"/>
        <v>20</v>
      </c>
      <c r="B32" s="1679"/>
      <c r="C32" s="1680"/>
      <c r="D32" s="1679"/>
      <c r="E32" s="1681"/>
      <c r="F32" s="1680"/>
      <c r="G32" s="78"/>
    </row>
    <row r="33" spans="1:7">
      <c r="A33" s="1445">
        <f t="shared" si="0"/>
        <v>21</v>
      </c>
      <c r="B33" s="1679"/>
      <c r="C33" s="1680"/>
      <c r="D33" s="1679"/>
      <c r="E33" s="1681"/>
      <c r="F33" s="1680"/>
      <c r="G33" s="78"/>
    </row>
    <row r="34" spans="1:7">
      <c r="A34" s="1445">
        <f t="shared" si="0"/>
        <v>22</v>
      </c>
      <c r="B34" s="1679"/>
      <c r="C34" s="1680"/>
      <c r="D34" s="1679"/>
      <c r="E34" s="1681"/>
      <c r="F34" s="1680"/>
      <c r="G34" s="78"/>
    </row>
    <row r="35" spans="1:7">
      <c r="A35" s="1445">
        <f t="shared" si="0"/>
        <v>23</v>
      </c>
      <c r="B35" s="1679"/>
      <c r="C35" s="1680"/>
      <c r="D35" s="1679"/>
      <c r="E35" s="1681"/>
      <c r="F35" s="1680"/>
      <c r="G35" s="78"/>
    </row>
    <row r="36" spans="1:7">
      <c r="A36" s="1445">
        <f t="shared" si="0"/>
        <v>24</v>
      </c>
      <c r="B36" s="1679"/>
      <c r="C36" s="1680"/>
      <c r="D36" s="1679"/>
      <c r="E36" s="1681"/>
      <c r="F36" s="1680"/>
      <c r="G36" s="78"/>
    </row>
    <row r="37" spans="1:7">
      <c r="A37" s="1445">
        <f t="shared" si="0"/>
        <v>25</v>
      </c>
      <c r="B37" s="1679"/>
      <c r="C37" s="1680"/>
      <c r="D37" s="1679"/>
      <c r="E37" s="1681"/>
      <c r="F37" s="1680"/>
      <c r="G37" s="78"/>
    </row>
    <row r="38" spans="1:7">
      <c r="A38" s="1445">
        <f t="shared" si="0"/>
        <v>26</v>
      </c>
      <c r="B38" s="1679"/>
      <c r="C38" s="1680"/>
      <c r="D38" s="1679"/>
      <c r="E38" s="1681"/>
      <c r="F38" s="1680"/>
      <c r="G38" s="78"/>
    </row>
    <row r="39" spans="1:7">
      <c r="A39" s="1445">
        <f t="shared" si="0"/>
        <v>27</v>
      </c>
      <c r="B39" s="1679"/>
      <c r="C39" s="1680"/>
      <c r="D39" s="1679"/>
      <c r="E39" s="1681"/>
      <c r="F39" s="1680"/>
      <c r="G39" s="78"/>
    </row>
    <row r="40" spans="1:7">
      <c r="A40" s="1445">
        <f t="shared" si="0"/>
        <v>28</v>
      </c>
      <c r="B40" s="1679"/>
      <c r="C40" s="1680"/>
      <c r="D40" s="1679"/>
      <c r="E40" s="1681"/>
      <c r="F40" s="1680"/>
      <c r="G40" s="78"/>
    </row>
    <row r="41" spans="1:7">
      <c r="A41" s="1445">
        <f t="shared" si="0"/>
        <v>29</v>
      </c>
      <c r="B41" s="1679"/>
      <c r="C41" s="1680"/>
      <c r="D41" s="1679"/>
      <c r="E41" s="1681"/>
      <c r="F41" s="1680"/>
      <c r="G41" s="78"/>
    </row>
    <row r="42" spans="1:7">
      <c r="A42" s="1445">
        <f t="shared" si="0"/>
        <v>30</v>
      </c>
      <c r="B42" s="1679"/>
      <c r="C42" s="1680"/>
      <c r="D42" s="1679"/>
      <c r="E42" s="1681"/>
      <c r="F42" s="1680"/>
      <c r="G42" s="78"/>
    </row>
    <row r="43" spans="1:7" ht="15.6">
      <c r="A43" s="1267" t="s">
        <v>1927</v>
      </c>
      <c r="B43" s="1682"/>
      <c r="C43" s="1682"/>
      <c r="D43" s="1682"/>
      <c r="E43" s="1683" t="s">
        <v>1036</v>
      </c>
      <c r="F43" s="1684">
        <f>SUM(F12:F42)</f>
        <v>0</v>
      </c>
      <c r="G43" s="1123" t="str">
        <f>+A43</f>
        <v>1.1</v>
      </c>
    </row>
    <row r="44" spans="1:7">
      <c r="A44" s="78"/>
      <c r="B44" s="78"/>
      <c r="C44" s="78"/>
      <c r="D44" s="78"/>
      <c r="E44" s="78"/>
      <c r="F44" s="78"/>
      <c r="G44" s="78"/>
    </row>
    <row r="45" spans="1:7">
      <c r="A45" s="78"/>
      <c r="B45" s="78"/>
      <c r="C45" s="78"/>
      <c r="D45" s="78"/>
      <c r="E45" s="78"/>
      <c r="F45" s="78"/>
      <c r="G45" s="78"/>
    </row>
    <row r="46" spans="1:7" ht="15.6">
      <c r="A46" s="28" t="s">
        <v>1892</v>
      </c>
      <c r="B46" s="2432" t="s">
        <v>1812</v>
      </c>
      <c r="C46" s="2432"/>
      <c r="D46" s="2433"/>
      <c r="E46" s="2433"/>
      <c r="F46" s="2433"/>
      <c r="G46" s="78"/>
    </row>
    <row r="47" spans="1:7">
      <c r="A47" s="78"/>
      <c r="B47" s="2433"/>
      <c r="C47" s="2433"/>
      <c r="D47" s="2433"/>
      <c r="E47" s="2433"/>
      <c r="F47" s="2433"/>
      <c r="G47" s="78"/>
    </row>
    <row r="48" spans="1:7">
      <c r="A48" s="78"/>
      <c r="B48" s="2433"/>
      <c r="C48" s="2433"/>
      <c r="D48" s="2433"/>
      <c r="E48" s="2433"/>
      <c r="F48" s="2433"/>
      <c r="G48" s="78"/>
    </row>
    <row r="49" spans="1:7">
      <c r="A49" s="78"/>
      <c r="B49" s="2433"/>
      <c r="C49" s="2433"/>
      <c r="D49" s="2433"/>
      <c r="E49" s="2433"/>
      <c r="F49" s="2433"/>
      <c r="G49" s="78"/>
    </row>
    <row r="50" spans="1:7">
      <c r="A50" s="78"/>
      <c r="B50" s="2433"/>
      <c r="C50" s="2433"/>
      <c r="D50" s="2433"/>
      <c r="E50" s="2433"/>
      <c r="F50" s="2433"/>
      <c r="G50" s="78"/>
    </row>
    <row r="51" spans="1:7">
      <c r="A51" s="78"/>
      <c r="B51" s="78"/>
      <c r="C51" s="78"/>
      <c r="D51" s="78"/>
      <c r="E51" s="78"/>
      <c r="F51" s="78"/>
      <c r="G51" s="78"/>
    </row>
    <row r="52" spans="1:7" hidden="1"/>
    <row r="53" spans="1:7" hidden="1"/>
    <row r="54" spans="1:7" hidden="1"/>
    <row r="55" spans="1:7" ht="12" hidden="1" customHeight="1"/>
    <row r="56" spans="1:7" hidden="1"/>
    <row r="57" spans="1:7" hidden="1"/>
    <row r="58" spans="1:7" hidden="1"/>
    <row r="59" spans="1:7" hidden="1"/>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sheetData>
  <sheetProtection password="C797" sheet="1" objects="1" scenarios="1"/>
  <protectedRanges>
    <protectedRange sqref="B13:F42" name="Range1"/>
  </protectedRanges>
  <mergeCells count="2">
    <mergeCell ref="B46:F50"/>
    <mergeCell ref="E2:F2"/>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06"/>
  <sheetViews>
    <sheetView zoomScale="75" zoomScaleNormal="75" workbookViewId="0">
      <selection activeCell="M24" sqref="M24"/>
    </sheetView>
  </sheetViews>
  <sheetFormatPr defaultColWidth="0" defaultRowHeight="0" customHeight="1" zeroHeight="1"/>
  <cols>
    <col min="1" max="18" width="9.109375" style="1078" customWidth="1"/>
    <col min="19" max="16384" width="0" style="1078" hidden="1"/>
  </cols>
  <sheetData>
    <row r="1" spans="1:18" ht="15.6" thickBot="1">
      <c r="A1" s="78"/>
      <c r="B1" s="78"/>
      <c r="C1" s="78"/>
      <c r="D1" s="78"/>
      <c r="E1" s="78"/>
      <c r="F1" s="78"/>
      <c r="G1" s="876"/>
      <c r="H1" s="78"/>
      <c r="I1" s="876"/>
      <c r="J1" s="78"/>
      <c r="K1" s="876"/>
      <c r="L1" s="78"/>
      <c r="M1" s="876"/>
      <c r="N1" s="78"/>
      <c r="O1" s="876"/>
      <c r="P1" s="78"/>
      <c r="Q1" s="876"/>
      <c r="R1" s="78"/>
    </row>
    <row r="2" spans="1:18" ht="16.2" thickBot="1">
      <c r="A2" s="102" t="s">
        <v>637</v>
      </c>
      <c r="B2" s="78"/>
      <c r="C2" s="78"/>
      <c r="D2" s="78"/>
      <c r="E2" s="78"/>
      <c r="F2" s="78"/>
      <c r="G2" s="78"/>
      <c r="H2" s="78"/>
      <c r="I2" s="78"/>
      <c r="J2" s="1028" t="s">
        <v>166</v>
      </c>
      <c r="K2" s="1370"/>
      <c r="L2" s="1028"/>
      <c r="M2" s="1023" t="str">
        <f>+'1 Summary'!$G$2</f>
        <v/>
      </c>
      <c r="N2" s="1685"/>
      <c r="O2" s="1686"/>
      <c r="P2" s="1031"/>
      <c r="Q2" s="78"/>
      <c r="R2" s="86"/>
    </row>
    <row r="3" spans="1:18" ht="16.2" thickBot="1">
      <c r="A3" s="102" t="s">
        <v>805</v>
      </c>
      <c r="B3" s="78"/>
      <c r="C3" s="78"/>
      <c r="D3" s="78"/>
      <c r="E3" s="78"/>
      <c r="F3" s="78"/>
      <c r="G3" s="78"/>
      <c r="H3" s="78"/>
      <c r="I3" s="78"/>
      <c r="J3" s="1028" t="s">
        <v>165</v>
      </c>
      <c r="K3" s="1370"/>
      <c r="L3" s="1028"/>
      <c r="M3" s="983">
        <f>+'1 Summary'!$G$3</f>
        <v>0</v>
      </c>
      <c r="N3" s="1370"/>
      <c r="O3" s="1349"/>
      <c r="P3" s="1028"/>
      <c r="Q3" s="78"/>
      <c r="R3" s="86"/>
    </row>
    <row r="4" spans="1:18" ht="17.399999999999999">
      <c r="A4" s="44" t="s">
        <v>2520</v>
      </c>
      <c r="B4" s="78"/>
      <c r="C4" s="78"/>
      <c r="D4" s="78"/>
      <c r="E4" s="78"/>
      <c r="F4" s="875"/>
      <c r="G4" s="78"/>
      <c r="H4" s="78"/>
      <c r="I4" s="78"/>
      <c r="J4" s="78"/>
      <c r="K4" s="78"/>
      <c r="L4" s="78"/>
      <c r="M4" s="78"/>
      <c r="N4" s="78"/>
      <c r="O4" s="78"/>
      <c r="P4" s="78"/>
      <c r="Q4" s="78"/>
      <c r="R4" s="86"/>
    </row>
    <row r="5" spans="1:18" ht="15.6">
      <c r="A5" s="102"/>
      <c r="B5" s="78"/>
      <c r="C5" s="78"/>
      <c r="D5" s="78"/>
      <c r="E5" s="1028"/>
      <c r="F5" s="1028"/>
      <c r="G5" s="78"/>
      <c r="H5" s="78"/>
      <c r="I5" s="78"/>
      <c r="J5" s="78"/>
      <c r="K5" s="1349"/>
      <c r="L5" s="1349"/>
      <c r="M5" s="1385"/>
      <c r="N5" s="1385"/>
      <c r="O5" s="78"/>
      <c r="P5" s="78"/>
      <c r="Q5" s="78"/>
      <c r="R5" s="86"/>
    </row>
    <row r="6" spans="1:18" ht="15.6">
      <c r="A6" s="78" t="s">
        <v>2519</v>
      </c>
      <c r="B6" s="1370"/>
      <c r="C6" s="78"/>
      <c r="D6" s="78"/>
      <c r="E6" s="1028"/>
      <c r="F6" s="1028"/>
      <c r="G6" s="78"/>
      <c r="H6" s="78"/>
      <c r="I6" s="78"/>
      <c r="J6" s="78"/>
      <c r="K6" s="1349"/>
      <c r="L6" s="1349"/>
      <c r="M6" s="1385"/>
      <c r="N6" s="1385"/>
      <c r="O6" s="78"/>
      <c r="P6" s="78"/>
      <c r="Q6" s="78"/>
      <c r="R6" s="86"/>
    </row>
    <row r="7" spans="1:18" ht="15.6">
      <c r="A7" s="78" t="s">
        <v>1910</v>
      </c>
      <c r="B7" s="1370"/>
      <c r="C7" s="78"/>
      <c r="D7" s="78"/>
      <c r="E7" s="1028"/>
      <c r="F7" s="1028"/>
      <c r="G7" s="78"/>
      <c r="H7" s="78"/>
      <c r="I7" s="78"/>
      <c r="J7" s="78"/>
      <c r="K7" s="1349"/>
      <c r="L7" s="1349"/>
      <c r="M7" s="1385"/>
      <c r="N7" s="1385"/>
      <c r="O7" s="78"/>
      <c r="P7" s="78"/>
      <c r="Q7" s="78"/>
      <c r="R7" s="86"/>
    </row>
    <row r="8" spans="1:18" ht="15.6">
      <c r="A8" s="78" t="s">
        <v>55</v>
      </c>
      <c r="B8" s="1370"/>
      <c r="C8" s="78"/>
      <c r="D8" s="78"/>
      <c r="E8" s="1028"/>
      <c r="F8" s="1028"/>
      <c r="G8" s="78"/>
      <c r="H8" s="78"/>
      <c r="I8" s="78"/>
      <c r="J8" s="78"/>
      <c r="K8" s="1349"/>
      <c r="L8" s="1349"/>
      <c r="M8" s="1385"/>
      <c r="N8" s="1385"/>
      <c r="O8" s="78"/>
      <c r="P8" s="78"/>
      <c r="Q8" s="78"/>
      <c r="R8" s="86"/>
    </row>
    <row r="9" spans="1:18" ht="15.6">
      <c r="A9" s="78"/>
      <c r="B9" s="1370"/>
      <c r="C9" s="78"/>
      <c r="D9" s="78"/>
      <c r="E9" s="1028"/>
      <c r="F9" s="1028"/>
      <c r="G9" s="78"/>
      <c r="H9" s="78"/>
      <c r="I9" s="78"/>
      <c r="J9" s="78"/>
      <c r="K9" s="1349"/>
      <c r="L9" s="1349"/>
      <c r="M9" s="1385"/>
      <c r="N9" s="1385"/>
      <c r="O9" s="78"/>
      <c r="P9" s="78"/>
      <c r="Q9" s="78"/>
      <c r="R9" s="86"/>
    </row>
    <row r="10" spans="1:18" ht="15.6">
      <c r="A10" s="78" t="s">
        <v>96</v>
      </c>
      <c r="B10" s="1370"/>
      <c r="C10" s="78"/>
      <c r="D10" s="78"/>
      <c r="E10" s="78"/>
      <c r="F10" s="1028"/>
      <c r="G10" s="78"/>
      <c r="H10" s="1661"/>
      <c r="I10" s="78"/>
      <c r="J10" s="1370"/>
      <c r="K10" s="1370"/>
      <c r="L10" s="1370"/>
      <c r="M10" s="1385"/>
      <c r="N10" s="1385"/>
      <c r="O10" s="78"/>
      <c r="P10" s="78"/>
      <c r="Q10" s="78"/>
      <c r="R10" s="86"/>
    </row>
    <row r="11" spans="1:18" ht="15.6">
      <c r="A11" s="78"/>
      <c r="B11" s="1370"/>
      <c r="C11" s="78"/>
      <c r="D11" s="78"/>
      <c r="E11" s="78"/>
      <c r="F11" s="1028"/>
      <c r="G11" s="78"/>
      <c r="H11" s="1661"/>
      <c r="I11" s="78"/>
      <c r="J11" s="1370"/>
      <c r="K11" s="1687" t="s">
        <v>97</v>
      </c>
      <c r="L11" s="1370"/>
      <c r="M11" s="1385"/>
      <c r="N11" s="1385"/>
      <c r="O11" s="78"/>
      <c r="P11" s="78"/>
      <c r="Q11" s="78"/>
      <c r="R11" s="86"/>
    </row>
    <row r="12" spans="1:18" ht="15.6">
      <c r="A12" s="78"/>
      <c r="B12" s="1370"/>
      <c r="C12" s="78"/>
      <c r="D12" s="78"/>
      <c r="E12" s="78"/>
      <c r="F12" s="1028"/>
      <c r="G12" s="78"/>
      <c r="H12" s="1661"/>
      <c r="I12" s="78"/>
      <c r="J12" s="78"/>
      <c r="K12" s="1370"/>
      <c r="L12" s="1370"/>
      <c r="M12" s="1349"/>
      <c r="N12" s="1385"/>
      <c r="O12" s="78"/>
      <c r="P12" s="78"/>
      <c r="Q12" s="78"/>
      <c r="R12" s="86"/>
    </row>
    <row r="13" spans="1:18" ht="15.6">
      <c r="A13" s="1370"/>
      <c r="B13" s="403" t="s">
        <v>1749</v>
      </c>
      <c r="C13" s="78"/>
      <c r="D13" s="78"/>
      <c r="E13" s="1688"/>
      <c r="F13" s="1201"/>
      <c r="G13" s="1286"/>
      <c r="H13" s="78"/>
      <c r="I13" s="876"/>
      <c r="J13" s="78"/>
      <c r="K13" s="1689"/>
      <c r="L13" s="1349"/>
      <c r="M13" s="1385"/>
      <c r="N13" s="1385"/>
      <c r="O13" s="78"/>
      <c r="P13" s="78"/>
      <c r="Q13" s="78"/>
      <c r="R13" s="86"/>
    </row>
    <row r="14" spans="1:18" ht="15.6">
      <c r="A14" s="1370"/>
      <c r="B14" s="102"/>
      <c r="C14" s="102"/>
      <c r="D14" s="102"/>
      <c r="E14" s="102"/>
      <c r="F14" s="102"/>
      <c r="G14" s="102"/>
      <c r="H14" s="102"/>
      <c r="I14" s="102"/>
      <c r="J14" s="102"/>
      <c r="K14" s="102"/>
      <c r="L14" s="102"/>
      <c r="M14" s="1385"/>
      <c r="N14" s="1385"/>
      <c r="O14" s="78"/>
      <c r="P14" s="78"/>
      <c r="Q14" s="78"/>
      <c r="R14" s="86"/>
    </row>
    <row r="15" spans="1:18" ht="15.6">
      <c r="A15" s="1370"/>
      <c r="B15" s="1690" t="s">
        <v>978</v>
      </c>
      <c r="C15" s="78"/>
      <c r="D15" s="78"/>
      <c r="E15" s="1691"/>
      <c r="F15" s="1028"/>
      <c r="G15" s="78"/>
      <c r="H15" s="78"/>
      <c r="I15" s="876"/>
      <c r="J15" s="78"/>
      <c r="K15" s="1689"/>
      <c r="L15" s="1349"/>
      <c r="M15" s="1385"/>
      <c r="N15" s="1385"/>
      <c r="O15" s="78"/>
      <c r="P15" s="78"/>
      <c r="Q15" s="78"/>
      <c r="R15" s="86"/>
    </row>
    <row r="16" spans="1:18" ht="15.6">
      <c r="A16" s="102"/>
      <c r="B16" s="102"/>
      <c r="C16" s="102"/>
      <c r="D16" s="102"/>
      <c r="E16" s="102"/>
      <c r="F16" s="102"/>
      <c r="G16" s="102"/>
      <c r="H16" s="102"/>
      <c r="I16" s="102"/>
      <c r="J16" s="102"/>
      <c r="K16" s="102"/>
      <c r="L16" s="102"/>
      <c r="M16" s="1385"/>
      <c r="N16" s="1385"/>
      <c r="O16" s="78"/>
      <c r="P16" s="78"/>
      <c r="Q16" s="78"/>
      <c r="R16" s="86"/>
    </row>
    <row r="17" spans="1:18" ht="15.6">
      <c r="A17" s="102"/>
      <c r="B17" s="78"/>
      <c r="C17" s="78"/>
      <c r="D17" s="78"/>
      <c r="E17" s="1028"/>
      <c r="F17" s="1028"/>
      <c r="G17" s="78"/>
      <c r="H17" s="78"/>
      <c r="I17" s="78"/>
      <c r="J17" s="78"/>
      <c r="K17" s="1349"/>
      <c r="L17" s="1349"/>
      <c r="M17" s="1385"/>
      <c r="N17" s="1385"/>
      <c r="O17" s="78"/>
      <c r="P17" s="78"/>
      <c r="Q17" s="78"/>
      <c r="R17" s="86"/>
    </row>
    <row r="18" spans="1:18" ht="15.6">
      <c r="A18" s="102"/>
      <c r="B18" s="78"/>
      <c r="C18" s="1195" t="s">
        <v>1325</v>
      </c>
      <c r="D18" s="1195"/>
      <c r="E18" s="1199" t="s">
        <v>1326</v>
      </c>
      <c r="F18" s="1199"/>
      <c r="G18" s="1195" t="s">
        <v>1327</v>
      </c>
      <c r="H18" s="1195"/>
      <c r="I18" s="1195" t="s">
        <v>858</v>
      </c>
      <c r="J18" s="1195"/>
      <c r="K18" s="1390" t="s">
        <v>859</v>
      </c>
      <c r="L18" s="1390"/>
      <c r="M18" s="1391" t="s">
        <v>860</v>
      </c>
      <c r="N18" s="1391"/>
      <c r="O18" s="1195" t="s">
        <v>2192</v>
      </c>
      <c r="P18" s="1195"/>
      <c r="Q18" s="1195" t="s">
        <v>856</v>
      </c>
      <c r="R18" s="86"/>
    </row>
    <row r="19" spans="1:18" ht="31.2">
      <c r="A19" s="1163"/>
      <c r="B19" s="28" t="s">
        <v>1328</v>
      </c>
      <c r="C19" s="1692"/>
      <c r="D19" s="78"/>
      <c r="E19" s="1693" t="s">
        <v>1804</v>
      </c>
      <c r="F19" s="1393"/>
      <c r="G19" s="1394"/>
      <c r="H19" s="1394"/>
      <c r="I19" s="1395"/>
      <c r="J19" s="1395"/>
      <c r="K19" s="1396"/>
      <c r="L19" s="1396"/>
      <c r="M19" s="1397"/>
      <c r="N19" s="1397"/>
      <c r="O19" s="1394"/>
      <c r="P19" s="1394"/>
      <c r="Q19" s="1694"/>
      <c r="R19" s="86"/>
    </row>
    <row r="20" spans="1:18" ht="75.599999999999994">
      <c r="A20" s="102"/>
      <c r="B20" s="78"/>
      <c r="C20" s="1398" t="s">
        <v>0</v>
      </c>
      <c r="D20" s="1398"/>
      <c r="E20" s="1399" t="s">
        <v>1482</v>
      </c>
      <c r="F20" s="1399"/>
      <c r="G20" s="1338" t="s">
        <v>1483</v>
      </c>
      <c r="H20" s="1338"/>
      <c r="I20" s="1338" t="s">
        <v>1484</v>
      </c>
      <c r="J20" s="1338"/>
      <c r="K20" s="1695" t="s">
        <v>1</v>
      </c>
      <c r="L20" s="1400"/>
      <c r="M20" s="1695" t="s">
        <v>2</v>
      </c>
      <c r="N20" s="1401"/>
      <c r="O20" s="1695" t="s">
        <v>3</v>
      </c>
      <c r="P20" s="1338"/>
      <c r="Q20" s="1695" t="s">
        <v>4</v>
      </c>
      <c r="R20" s="86"/>
    </row>
    <row r="21" spans="1:18" ht="15.6">
      <c r="A21" s="102"/>
      <c r="B21" s="78"/>
      <c r="C21" s="964">
        <v>0</v>
      </c>
      <c r="D21" s="314">
        <v>1061</v>
      </c>
      <c r="E21" s="1696"/>
      <c r="F21" s="314">
        <v>1062</v>
      </c>
      <c r="G21" s="1696"/>
      <c r="H21" s="314">
        <v>1063</v>
      </c>
      <c r="I21" s="1696"/>
      <c r="J21" s="314">
        <v>1064</v>
      </c>
      <c r="K21" s="1696"/>
      <c r="L21" s="314">
        <v>1065</v>
      </c>
      <c r="M21" s="1696"/>
      <c r="N21" s="314">
        <v>1066</v>
      </c>
      <c r="O21" s="1696"/>
      <c r="P21" s="314">
        <v>1067</v>
      </c>
      <c r="Q21" s="1696"/>
      <c r="R21" s="86"/>
    </row>
    <row r="22" spans="1:18" ht="15.6">
      <c r="A22" s="102"/>
      <c r="B22" s="78"/>
      <c r="C22" s="964">
        <v>1</v>
      </c>
      <c r="D22" s="314">
        <v>1068</v>
      </c>
      <c r="E22" s="1696"/>
      <c r="F22" s="314">
        <v>1069</v>
      </c>
      <c r="G22" s="1696"/>
      <c r="H22" s="314">
        <v>1070</v>
      </c>
      <c r="I22" s="1696"/>
      <c r="J22" s="314">
        <v>1071</v>
      </c>
      <c r="K22" s="1696"/>
      <c r="L22" s="314">
        <v>1072</v>
      </c>
      <c r="M22" s="1696"/>
      <c r="N22" s="314">
        <v>1073</v>
      </c>
      <c r="O22" s="1696"/>
      <c r="P22" s="314">
        <v>1074</v>
      </c>
      <c r="Q22" s="1696"/>
      <c r="R22" s="86"/>
    </row>
    <row r="23" spans="1:18" ht="15.6">
      <c r="A23" s="102"/>
      <c r="B23" s="78"/>
      <c r="C23" s="964">
        <v>2</v>
      </c>
      <c r="D23" s="314">
        <v>1075</v>
      </c>
      <c r="E23" s="1696"/>
      <c r="F23" s="314">
        <v>1076</v>
      </c>
      <c r="G23" s="1696"/>
      <c r="H23" s="314">
        <v>1077</v>
      </c>
      <c r="I23" s="1696"/>
      <c r="J23" s="314">
        <v>1078</v>
      </c>
      <c r="K23" s="1696"/>
      <c r="L23" s="314">
        <v>1079</v>
      </c>
      <c r="M23" s="1696"/>
      <c r="N23" s="314">
        <v>1080</v>
      </c>
      <c r="O23" s="1696"/>
      <c r="P23" s="314">
        <v>1081</v>
      </c>
      <c r="Q23" s="1696"/>
      <c r="R23" s="86"/>
    </row>
    <row r="24" spans="1:18" ht="15.6">
      <c r="A24" s="102"/>
      <c r="B24" s="78"/>
      <c r="C24" s="964">
        <v>3</v>
      </c>
      <c r="D24" s="314">
        <v>1082</v>
      </c>
      <c r="E24" s="1696"/>
      <c r="F24" s="314">
        <v>1083</v>
      </c>
      <c r="G24" s="1696"/>
      <c r="H24" s="314">
        <v>1084</v>
      </c>
      <c r="I24" s="1696"/>
      <c r="J24" s="314">
        <v>1085</v>
      </c>
      <c r="K24" s="1696"/>
      <c r="L24" s="314">
        <v>1086</v>
      </c>
      <c r="M24" s="1696"/>
      <c r="N24" s="314">
        <v>1087</v>
      </c>
      <c r="O24" s="1696"/>
      <c r="P24" s="314">
        <v>1088</v>
      </c>
      <c r="Q24" s="1696"/>
      <c r="R24" s="86"/>
    </row>
    <row r="25" spans="1:18" ht="15.6">
      <c r="A25" s="102"/>
      <c r="B25" s="78"/>
      <c r="C25" s="964">
        <v>4</v>
      </c>
      <c r="D25" s="314">
        <v>1089</v>
      </c>
      <c r="E25" s="1696"/>
      <c r="F25" s="314">
        <v>1090</v>
      </c>
      <c r="G25" s="1696"/>
      <c r="H25" s="314">
        <v>1091</v>
      </c>
      <c r="I25" s="1696"/>
      <c r="J25" s="314">
        <v>1092</v>
      </c>
      <c r="K25" s="1696"/>
      <c r="L25" s="314">
        <v>1093</v>
      </c>
      <c r="M25" s="1696"/>
      <c r="N25" s="314">
        <v>1094</v>
      </c>
      <c r="O25" s="1696"/>
      <c r="P25" s="314">
        <v>1095</v>
      </c>
      <c r="Q25" s="1696"/>
      <c r="R25" s="86"/>
    </row>
    <row r="26" spans="1:18" ht="15.6">
      <c r="A26" s="102"/>
      <c r="B26" s="78"/>
      <c r="C26" s="964">
        <v>5</v>
      </c>
      <c r="D26" s="314">
        <v>1096</v>
      </c>
      <c r="E26" s="1696"/>
      <c r="F26" s="314">
        <v>1097</v>
      </c>
      <c r="G26" s="1696"/>
      <c r="H26" s="314">
        <v>1098</v>
      </c>
      <c r="I26" s="1696"/>
      <c r="J26" s="314">
        <v>1099</v>
      </c>
      <c r="K26" s="1696"/>
      <c r="L26" s="314">
        <v>1100</v>
      </c>
      <c r="M26" s="1696"/>
      <c r="N26" s="314">
        <v>1101</v>
      </c>
      <c r="O26" s="1696"/>
      <c r="P26" s="314">
        <v>1102</v>
      </c>
      <c r="Q26" s="1696"/>
      <c r="R26" s="86"/>
    </row>
    <row r="27" spans="1:18" ht="15.6">
      <c r="A27" s="102"/>
      <c r="B27" s="78"/>
      <c r="C27" s="964">
        <v>6</v>
      </c>
      <c r="D27" s="314">
        <v>1103</v>
      </c>
      <c r="E27" s="1696"/>
      <c r="F27" s="314">
        <v>1104</v>
      </c>
      <c r="G27" s="1696"/>
      <c r="H27" s="314">
        <v>1105</v>
      </c>
      <c r="I27" s="1696"/>
      <c r="J27" s="314">
        <v>1106</v>
      </c>
      <c r="K27" s="1696"/>
      <c r="L27" s="314">
        <v>1107</v>
      </c>
      <c r="M27" s="1696"/>
      <c r="N27" s="314">
        <v>1108</v>
      </c>
      <c r="O27" s="1696"/>
      <c r="P27" s="314">
        <v>1109</v>
      </c>
      <c r="Q27" s="1696"/>
      <c r="R27" s="86"/>
    </row>
    <row r="28" spans="1:18" ht="15.6">
      <c r="A28" s="102"/>
      <c r="B28" s="78"/>
      <c r="C28" s="964">
        <v>7</v>
      </c>
      <c r="D28" s="314">
        <v>1110</v>
      </c>
      <c r="E28" s="1696"/>
      <c r="F28" s="314">
        <v>1111</v>
      </c>
      <c r="G28" s="1696"/>
      <c r="H28" s="314">
        <v>1112</v>
      </c>
      <c r="I28" s="1696"/>
      <c r="J28" s="314">
        <v>1113</v>
      </c>
      <c r="K28" s="1696"/>
      <c r="L28" s="314">
        <v>1114</v>
      </c>
      <c r="M28" s="1696"/>
      <c r="N28" s="314">
        <v>1115</v>
      </c>
      <c r="O28" s="1696"/>
      <c r="P28" s="314">
        <v>1116</v>
      </c>
      <c r="Q28" s="1696"/>
      <c r="R28" s="86"/>
    </row>
    <row r="29" spans="1:18" ht="15.6">
      <c r="A29" s="102"/>
      <c r="B29" s="78"/>
      <c r="C29" s="964">
        <v>8</v>
      </c>
      <c r="D29" s="314">
        <v>1117</v>
      </c>
      <c r="E29" s="1696"/>
      <c r="F29" s="314">
        <v>1118</v>
      </c>
      <c r="G29" s="1696"/>
      <c r="H29" s="314">
        <v>1119</v>
      </c>
      <c r="I29" s="1696"/>
      <c r="J29" s="314">
        <v>1120</v>
      </c>
      <c r="K29" s="1696"/>
      <c r="L29" s="314">
        <v>1121</v>
      </c>
      <c r="M29" s="1696"/>
      <c r="N29" s="314">
        <v>1122</v>
      </c>
      <c r="O29" s="1696"/>
      <c r="P29" s="314">
        <v>1123</v>
      </c>
      <c r="Q29" s="1696"/>
      <c r="R29" s="86"/>
    </row>
    <row r="30" spans="1:18" ht="15.6">
      <c r="A30" s="102"/>
      <c r="B30" s="78"/>
      <c r="C30" s="964">
        <v>9</v>
      </c>
      <c r="D30" s="314">
        <v>1124</v>
      </c>
      <c r="E30" s="1696"/>
      <c r="F30" s="314">
        <v>1125</v>
      </c>
      <c r="G30" s="1696"/>
      <c r="H30" s="314">
        <v>1126</v>
      </c>
      <c r="I30" s="1696"/>
      <c r="J30" s="314">
        <v>1127</v>
      </c>
      <c r="K30" s="1696"/>
      <c r="L30" s="314">
        <v>1128</v>
      </c>
      <c r="M30" s="1696"/>
      <c r="N30" s="314">
        <v>1129</v>
      </c>
      <c r="O30" s="1696"/>
      <c r="P30" s="314">
        <v>1130</v>
      </c>
      <c r="Q30" s="1696"/>
      <c r="R30" s="86"/>
    </row>
    <row r="31" spans="1:18" ht="15.6">
      <c r="A31" s="102"/>
      <c r="B31" s="78"/>
      <c r="C31" s="964">
        <v>10</v>
      </c>
      <c r="D31" s="314">
        <v>1131</v>
      </c>
      <c r="E31" s="1696"/>
      <c r="F31" s="314">
        <v>1132</v>
      </c>
      <c r="G31" s="1696"/>
      <c r="H31" s="314">
        <v>1133</v>
      </c>
      <c r="I31" s="1696"/>
      <c r="J31" s="314">
        <v>1134</v>
      </c>
      <c r="K31" s="1696"/>
      <c r="L31" s="314">
        <v>1135</v>
      </c>
      <c r="M31" s="1696"/>
      <c r="N31" s="314">
        <v>1136</v>
      </c>
      <c r="O31" s="1696"/>
      <c r="P31" s="314">
        <v>1137</v>
      </c>
      <c r="Q31" s="1696"/>
      <c r="R31" s="86"/>
    </row>
    <row r="32" spans="1:18" ht="15.6">
      <c r="A32" s="102"/>
      <c r="B32" s="78"/>
      <c r="C32" s="964">
        <v>11</v>
      </c>
      <c r="D32" s="314">
        <v>1138</v>
      </c>
      <c r="E32" s="1696"/>
      <c r="F32" s="314">
        <v>1139</v>
      </c>
      <c r="G32" s="1696"/>
      <c r="H32" s="314">
        <v>1140</v>
      </c>
      <c r="I32" s="1696"/>
      <c r="J32" s="314">
        <v>1141</v>
      </c>
      <c r="K32" s="1696"/>
      <c r="L32" s="314">
        <v>1142</v>
      </c>
      <c r="M32" s="1696"/>
      <c r="N32" s="314">
        <v>1143</v>
      </c>
      <c r="O32" s="1696"/>
      <c r="P32" s="314">
        <v>1144</v>
      </c>
      <c r="Q32" s="1696"/>
      <c r="R32" s="86"/>
    </row>
    <row r="33" spans="1:18" ht="15.6">
      <c r="A33" s="102"/>
      <c r="B33" s="78"/>
      <c r="C33" s="964">
        <v>12</v>
      </c>
      <c r="D33" s="314">
        <v>1145</v>
      </c>
      <c r="E33" s="1696"/>
      <c r="F33" s="314">
        <v>1146</v>
      </c>
      <c r="G33" s="1696"/>
      <c r="H33" s="314">
        <v>1147</v>
      </c>
      <c r="I33" s="1696"/>
      <c r="J33" s="314">
        <v>1148</v>
      </c>
      <c r="K33" s="1696"/>
      <c r="L33" s="314">
        <v>1149</v>
      </c>
      <c r="M33" s="1696"/>
      <c r="N33" s="314">
        <v>1150</v>
      </c>
      <c r="O33" s="1696"/>
      <c r="P33" s="314">
        <v>1151</v>
      </c>
      <c r="Q33" s="1696"/>
      <c r="R33" s="86"/>
    </row>
    <row r="34" spans="1:18" ht="15.6">
      <c r="A34" s="102"/>
      <c r="B34" s="78"/>
      <c r="C34" s="1697" t="s">
        <v>1803</v>
      </c>
      <c r="D34" s="314">
        <v>1152</v>
      </c>
      <c r="E34" s="1696"/>
      <c r="F34" s="314">
        <v>1153</v>
      </c>
      <c r="G34" s="1696"/>
      <c r="H34" s="314">
        <v>1154</v>
      </c>
      <c r="I34" s="1696"/>
      <c r="J34" s="314">
        <v>1155</v>
      </c>
      <c r="K34" s="1696"/>
      <c r="L34" s="314">
        <v>1156</v>
      </c>
      <c r="M34" s="1696"/>
      <c r="N34" s="314">
        <v>1157</v>
      </c>
      <c r="O34" s="1696"/>
      <c r="P34" s="314">
        <v>1158</v>
      </c>
      <c r="Q34" s="1696"/>
      <c r="R34" s="86"/>
    </row>
    <row r="35" spans="1:18" ht="15.6">
      <c r="A35" s="102"/>
      <c r="B35" s="78"/>
      <c r="C35" s="78"/>
      <c r="D35" s="78"/>
      <c r="E35" s="1045"/>
      <c r="F35" s="1409"/>
      <c r="G35" s="876"/>
      <c r="H35" s="1410"/>
      <c r="I35" s="876"/>
      <c r="J35" s="1410"/>
      <c r="K35" s="1045"/>
      <c r="L35" s="1409"/>
      <c r="M35" s="1045"/>
      <c r="N35" s="1409"/>
      <c r="O35" s="876"/>
      <c r="P35" s="1410"/>
      <c r="Q35" s="876"/>
      <c r="R35" s="86"/>
    </row>
    <row r="36" spans="1:18" ht="31.2">
      <c r="A36" s="102"/>
      <c r="B36" s="28" t="s">
        <v>1035</v>
      </c>
      <c r="C36" s="1692"/>
      <c r="D36" s="1698"/>
      <c r="E36" s="1699" t="s">
        <v>1804</v>
      </c>
      <c r="F36" s="1700"/>
      <c r="G36" s="1701"/>
      <c r="H36" s="1702"/>
      <c r="I36" s="1701"/>
      <c r="J36" s="1702"/>
      <c r="K36" s="1703"/>
      <c r="L36" s="1704"/>
      <c r="M36" s="1703"/>
      <c r="N36" s="1704"/>
      <c r="O36" s="1701"/>
      <c r="P36" s="1702"/>
      <c r="Q36" s="1705"/>
      <c r="R36" s="86"/>
    </row>
    <row r="37" spans="1:18" ht="75.599999999999994">
      <c r="A37" s="102"/>
      <c r="B37" s="78"/>
      <c r="C37" s="1398" t="s">
        <v>0</v>
      </c>
      <c r="D37" s="1398"/>
      <c r="E37" s="1156" t="s">
        <v>1482</v>
      </c>
      <c r="F37" s="1414"/>
      <c r="G37" s="1110" t="s">
        <v>1483</v>
      </c>
      <c r="H37" s="1415"/>
      <c r="I37" s="1110" t="s">
        <v>1484</v>
      </c>
      <c r="J37" s="1415"/>
      <c r="K37" s="1695" t="s">
        <v>1</v>
      </c>
      <c r="L37" s="1400"/>
      <c r="M37" s="1695" t="s">
        <v>2</v>
      </c>
      <c r="N37" s="1401"/>
      <c r="O37" s="1695" t="s">
        <v>3</v>
      </c>
      <c r="P37" s="1338"/>
      <c r="Q37" s="1695" t="s">
        <v>4</v>
      </c>
      <c r="R37" s="86"/>
    </row>
    <row r="38" spans="1:18" ht="15.6">
      <c r="A38" s="102"/>
      <c r="B38" s="78"/>
      <c r="C38" s="964">
        <v>0</v>
      </c>
      <c r="D38" s="314">
        <v>1159</v>
      </c>
      <c r="E38" s="1696"/>
      <c r="F38" s="314">
        <v>1160</v>
      </c>
      <c r="G38" s="1696"/>
      <c r="H38" s="314">
        <v>1161</v>
      </c>
      <c r="I38" s="1696"/>
      <c r="J38" s="314">
        <v>1162</v>
      </c>
      <c r="K38" s="1696"/>
      <c r="L38" s="314">
        <v>1163</v>
      </c>
      <c r="M38" s="1696"/>
      <c r="N38" s="314">
        <v>1164</v>
      </c>
      <c r="O38" s="1696"/>
      <c r="P38" s="314">
        <v>1165</v>
      </c>
      <c r="Q38" s="1696"/>
      <c r="R38" s="86"/>
    </row>
    <row r="39" spans="1:18" ht="15.6">
      <c r="A39" s="102"/>
      <c r="B39" s="78"/>
      <c r="C39" s="964">
        <v>1</v>
      </c>
      <c r="D39" s="314">
        <v>1166</v>
      </c>
      <c r="E39" s="1696"/>
      <c r="F39" s="314">
        <v>1167</v>
      </c>
      <c r="G39" s="1696"/>
      <c r="H39" s="314">
        <v>1168</v>
      </c>
      <c r="I39" s="1696"/>
      <c r="J39" s="314">
        <v>1169</v>
      </c>
      <c r="K39" s="1696"/>
      <c r="L39" s="314">
        <v>1170</v>
      </c>
      <c r="M39" s="1696"/>
      <c r="N39" s="314">
        <v>1171</v>
      </c>
      <c r="O39" s="1696"/>
      <c r="P39" s="314">
        <v>1172</v>
      </c>
      <c r="Q39" s="1696"/>
      <c r="R39" s="86"/>
    </row>
    <row r="40" spans="1:18" ht="15.6">
      <c r="A40" s="102"/>
      <c r="B40" s="78"/>
      <c r="C40" s="964">
        <v>2</v>
      </c>
      <c r="D40" s="314">
        <v>1173</v>
      </c>
      <c r="E40" s="1696"/>
      <c r="F40" s="314">
        <v>1174</v>
      </c>
      <c r="G40" s="1696"/>
      <c r="H40" s="314">
        <v>1175</v>
      </c>
      <c r="I40" s="1696"/>
      <c r="J40" s="314">
        <v>1176</v>
      </c>
      <c r="K40" s="1696"/>
      <c r="L40" s="314">
        <v>1177</v>
      </c>
      <c r="M40" s="1696"/>
      <c r="N40" s="314">
        <v>1178</v>
      </c>
      <c r="O40" s="1696"/>
      <c r="P40" s="314">
        <v>1179</v>
      </c>
      <c r="Q40" s="1696"/>
      <c r="R40" s="86"/>
    </row>
    <row r="41" spans="1:18" ht="15.6">
      <c r="A41" s="102"/>
      <c r="B41" s="78"/>
      <c r="C41" s="964">
        <v>3</v>
      </c>
      <c r="D41" s="314">
        <v>1180</v>
      </c>
      <c r="E41" s="1696"/>
      <c r="F41" s="314">
        <v>1181</v>
      </c>
      <c r="G41" s="1696"/>
      <c r="H41" s="314">
        <v>1182</v>
      </c>
      <c r="I41" s="1696"/>
      <c r="J41" s="314">
        <v>1183</v>
      </c>
      <c r="K41" s="1696"/>
      <c r="L41" s="314">
        <v>1184</v>
      </c>
      <c r="M41" s="1696"/>
      <c r="N41" s="314">
        <v>1185</v>
      </c>
      <c r="O41" s="1696"/>
      <c r="P41" s="314">
        <v>1186</v>
      </c>
      <c r="Q41" s="1696"/>
      <c r="R41" s="86"/>
    </row>
    <row r="42" spans="1:18" ht="15.6">
      <c r="A42" s="102"/>
      <c r="B42" s="78"/>
      <c r="C42" s="964">
        <v>4</v>
      </c>
      <c r="D42" s="314">
        <v>1187</v>
      </c>
      <c r="E42" s="1696"/>
      <c r="F42" s="314">
        <v>1188</v>
      </c>
      <c r="G42" s="1696"/>
      <c r="H42" s="314">
        <v>1189</v>
      </c>
      <c r="I42" s="1696"/>
      <c r="J42" s="314">
        <v>1190</v>
      </c>
      <c r="K42" s="1696"/>
      <c r="L42" s="314">
        <v>1191</v>
      </c>
      <c r="M42" s="1696"/>
      <c r="N42" s="314">
        <v>1192</v>
      </c>
      <c r="O42" s="1696"/>
      <c r="P42" s="314">
        <v>1193</v>
      </c>
      <c r="Q42" s="1696"/>
      <c r="R42" s="86"/>
    </row>
    <row r="43" spans="1:18" ht="15.6">
      <c r="A43" s="102"/>
      <c r="B43" s="78"/>
      <c r="C43" s="964">
        <v>5</v>
      </c>
      <c r="D43" s="314">
        <v>1194</v>
      </c>
      <c r="E43" s="1696"/>
      <c r="F43" s="314">
        <v>1195</v>
      </c>
      <c r="G43" s="1696"/>
      <c r="H43" s="314">
        <v>1196</v>
      </c>
      <c r="I43" s="1696"/>
      <c r="J43" s="314">
        <v>1197</v>
      </c>
      <c r="K43" s="1696"/>
      <c r="L43" s="314">
        <v>1198</v>
      </c>
      <c r="M43" s="1696"/>
      <c r="N43" s="314">
        <v>1199</v>
      </c>
      <c r="O43" s="1696"/>
      <c r="P43" s="314">
        <v>1200</v>
      </c>
      <c r="Q43" s="1696"/>
      <c r="R43" s="86"/>
    </row>
    <row r="44" spans="1:18" ht="15.6">
      <c r="A44" s="102"/>
      <c r="B44" s="78"/>
      <c r="C44" s="964">
        <v>6</v>
      </c>
      <c r="D44" s="314">
        <v>1201</v>
      </c>
      <c r="E44" s="1696"/>
      <c r="F44" s="314">
        <v>1202</v>
      </c>
      <c r="G44" s="1696"/>
      <c r="H44" s="314">
        <v>1203</v>
      </c>
      <c r="I44" s="1696"/>
      <c r="J44" s="314">
        <v>1204</v>
      </c>
      <c r="K44" s="1696"/>
      <c r="L44" s="314">
        <v>1205</v>
      </c>
      <c r="M44" s="1696"/>
      <c r="N44" s="314">
        <v>1206</v>
      </c>
      <c r="O44" s="1696"/>
      <c r="P44" s="314">
        <v>1207</v>
      </c>
      <c r="Q44" s="1696"/>
      <c r="R44" s="86"/>
    </row>
    <row r="45" spans="1:18" ht="15.6">
      <c r="A45" s="102"/>
      <c r="B45" s="78"/>
      <c r="C45" s="964">
        <v>7</v>
      </c>
      <c r="D45" s="314">
        <v>1208</v>
      </c>
      <c r="E45" s="1696"/>
      <c r="F45" s="314">
        <v>1209</v>
      </c>
      <c r="G45" s="1696"/>
      <c r="H45" s="314">
        <v>1210</v>
      </c>
      <c r="I45" s="1696"/>
      <c r="J45" s="314">
        <v>1211</v>
      </c>
      <c r="K45" s="1696"/>
      <c r="L45" s="314">
        <v>1212</v>
      </c>
      <c r="M45" s="1696"/>
      <c r="N45" s="314">
        <v>1213</v>
      </c>
      <c r="O45" s="1696"/>
      <c r="P45" s="314">
        <v>1214</v>
      </c>
      <c r="Q45" s="1696"/>
      <c r="R45" s="86"/>
    </row>
    <row r="46" spans="1:18" ht="15.6">
      <c r="A46" s="102"/>
      <c r="B46" s="78"/>
      <c r="C46" s="964">
        <v>8</v>
      </c>
      <c r="D46" s="314">
        <v>1215</v>
      </c>
      <c r="E46" s="1696"/>
      <c r="F46" s="314">
        <v>1216</v>
      </c>
      <c r="G46" s="1696"/>
      <c r="H46" s="314">
        <v>1217</v>
      </c>
      <c r="I46" s="1696"/>
      <c r="J46" s="314">
        <v>1218</v>
      </c>
      <c r="K46" s="1696"/>
      <c r="L46" s="314">
        <v>1219</v>
      </c>
      <c r="M46" s="1696"/>
      <c r="N46" s="314">
        <v>1220</v>
      </c>
      <c r="O46" s="1696"/>
      <c r="P46" s="314">
        <v>1221</v>
      </c>
      <c r="Q46" s="1696"/>
      <c r="R46" s="86"/>
    </row>
    <row r="47" spans="1:18" ht="15.6">
      <c r="A47" s="102"/>
      <c r="B47" s="78"/>
      <c r="C47" s="964">
        <v>9</v>
      </c>
      <c r="D47" s="314">
        <v>1222</v>
      </c>
      <c r="E47" s="1696"/>
      <c r="F47" s="314">
        <v>1223</v>
      </c>
      <c r="G47" s="1696"/>
      <c r="H47" s="314">
        <v>1224</v>
      </c>
      <c r="I47" s="1696"/>
      <c r="J47" s="314">
        <v>1225</v>
      </c>
      <c r="K47" s="1696"/>
      <c r="L47" s="314">
        <v>1226</v>
      </c>
      <c r="M47" s="1696"/>
      <c r="N47" s="314">
        <v>1227</v>
      </c>
      <c r="O47" s="1696"/>
      <c r="P47" s="314">
        <v>1228</v>
      </c>
      <c r="Q47" s="1696"/>
      <c r="R47" s="86"/>
    </row>
    <row r="48" spans="1:18" ht="15.6">
      <c r="A48" s="102"/>
      <c r="B48" s="78"/>
      <c r="C48" s="964">
        <v>10</v>
      </c>
      <c r="D48" s="314">
        <v>1229</v>
      </c>
      <c r="E48" s="1696"/>
      <c r="F48" s="314">
        <v>1230</v>
      </c>
      <c r="G48" s="1696"/>
      <c r="H48" s="314">
        <v>1231</v>
      </c>
      <c r="I48" s="1696"/>
      <c r="J48" s="314">
        <v>1232</v>
      </c>
      <c r="K48" s="1696"/>
      <c r="L48" s="314">
        <v>1233</v>
      </c>
      <c r="M48" s="1696"/>
      <c r="N48" s="314">
        <v>1234</v>
      </c>
      <c r="O48" s="1696"/>
      <c r="P48" s="314">
        <v>1235</v>
      </c>
      <c r="Q48" s="1696"/>
      <c r="R48" s="86"/>
    </row>
    <row r="49" spans="1:18" ht="15.6">
      <c r="A49" s="102"/>
      <c r="B49" s="78"/>
      <c r="C49" s="964">
        <v>11</v>
      </c>
      <c r="D49" s="314">
        <v>1236</v>
      </c>
      <c r="E49" s="1696"/>
      <c r="F49" s="314">
        <v>1237</v>
      </c>
      <c r="G49" s="1696"/>
      <c r="H49" s="314">
        <v>1238</v>
      </c>
      <c r="I49" s="1696"/>
      <c r="J49" s="314">
        <v>1239</v>
      </c>
      <c r="K49" s="1696"/>
      <c r="L49" s="314">
        <v>1240</v>
      </c>
      <c r="M49" s="1696"/>
      <c r="N49" s="314">
        <v>1241</v>
      </c>
      <c r="O49" s="1696"/>
      <c r="P49" s="314">
        <v>1242</v>
      </c>
      <c r="Q49" s="1696"/>
      <c r="R49" s="86"/>
    </row>
    <row r="50" spans="1:18" ht="15.6">
      <c r="A50" s="102"/>
      <c r="B50" s="78"/>
      <c r="C50" s="964">
        <v>12</v>
      </c>
      <c r="D50" s="314">
        <v>1243</v>
      </c>
      <c r="E50" s="1696"/>
      <c r="F50" s="314">
        <v>1244</v>
      </c>
      <c r="G50" s="1696"/>
      <c r="H50" s="314">
        <v>1245</v>
      </c>
      <c r="I50" s="1696"/>
      <c r="J50" s="314">
        <v>1246</v>
      </c>
      <c r="K50" s="1696"/>
      <c r="L50" s="314">
        <v>1247</v>
      </c>
      <c r="M50" s="1696"/>
      <c r="N50" s="314">
        <v>1248</v>
      </c>
      <c r="O50" s="1696"/>
      <c r="P50" s="314">
        <v>1249</v>
      </c>
      <c r="Q50" s="1696"/>
      <c r="R50" s="86"/>
    </row>
    <row r="51" spans="1:18" ht="15.6">
      <c r="A51" s="102"/>
      <c r="B51" s="78"/>
      <c r="C51" s="1697" t="s">
        <v>1803</v>
      </c>
      <c r="D51" s="314">
        <v>1250</v>
      </c>
      <c r="E51" s="1696"/>
      <c r="F51" s="314">
        <v>1251</v>
      </c>
      <c r="G51" s="1696"/>
      <c r="H51" s="314">
        <v>1252</v>
      </c>
      <c r="I51" s="1696"/>
      <c r="J51" s="314">
        <v>1253</v>
      </c>
      <c r="K51" s="1696"/>
      <c r="L51" s="314">
        <v>1254</v>
      </c>
      <c r="M51" s="1696"/>
      <c r="N51" s="314">
        <v>1255</v>
      </c>
      <c r="O51" s="1696"/>
      <c r="P51" s="314">
        <v>1256</v>
      </c>
      <c r="Q51" s="1696"/>
      <c r="R51" s="86"/>
    </row>
    <row r="52" spans="1:18" ht="15.6">
      <c r="A52" s="102"/>
      <c r="B52" s="78"/>
      <c r="C52" s="78"/>
      <c r="D52" s="78"/>
      <c r="E52" s="1028"/>
      <c r="F52" s="1028"/>
      <c r="G52" s="876"/>
      <c r="H52" s="78"/>
      <c r="I52" s="876"/>
      <c r="J52" s="78"/>
      <c r="K52" s="1045"/>
      <c r="L52" s="1349"/>
      <c r="M52" s="1045"/>
      <c r="N52" s="1385"/>
      <c r="O52" s="876"/>
      <c r="P52" s="78"/>
      <c r="Q52" s="876"/>
      <c r="R52" s="86"/>
    </row>
    <row r="53" spans="1:18" ht="15.6">
      <c r="A53" s="102"/>
      <c r="B53" s="78"/>
      <c r="C53" s="78"/>
      <c r="D53" s="78"/>
      <c r="E53" s="1028"/>
      <c r="F53" s="1028"/>
      <c r="G53" s="876"/>
      <c r="H53" s="78"/>
      <c r="I53" s="876"/>
      <c r="J53" s="78"/>
      <c r="K53" s="1045"/>
      <c r="L53" s="1349"/>
      <c r="M53" s="1045"/>
      <c r="N53" s="1385"/>
      <c r="O53" s="876"/>
      <c r="P53" s="78"/>
      <c r="Q53" s="876"/>
      <c r="R53" s="86"/>
    </row>
    <row r="54" spans="1:18" ht="12.75" hidden="1" customHeight="1"/>
    <row r="55" spans="1:18" ht="12.75" hidden="1" customHeight="1"/>
    <row r="56" spans="1:18" ht="12.75" hidden="1" customHeight="1"/>
    <row r="57" spans="1:18" ht="12.75" hidden="1" customHeight="1"/>
    <row r="58" spans="1:18" ht="12.75" hidden="1" customHeight="1"/>
    <row r="59" spans="1:18" ht="12.75" hidden="1" customHeight="1"/>
    <row r="60" spans="1:18" ht="12.75" hidden="1" customHeight="1"/>
    <row r="61" spans="1:18" ht="12.75" hidden="1" customHeight="1"/>
    <row r="62" spans="1:18" ht="12.75" hidden="1" customHeight="1"/>
    <row r="63" spans="1:18" ht="12.75" hidden="1" customHeight="1"/>
    <row r="64" spans="1:18"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sheetData>
  <sheetProtection password="C797" sheet="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75"/>
  <sheetViews>
    <sheetView topLeftCell="B1" zoomScale="75" zoomScaleNormal="75" workbookViewId="0">
      <selection activeCell="D69" sqref="D69"/>
    </sheetView>
  </sheetViews>
  <sheetFormatPr defaultColWidth="0" defaultRowHeight="12.75" customHeight="1" zeroHeight="1"/>
  <cols>
    <col min="1" max="1" width="3.6640625" style="1078" customWidth="1"/>
    <col min="2" max="2" width="66.33203125" style="1078" customWidth="1"/>
    <col min="3" max="3" width="22.5546875" style="1078" customWidth="1"/>
    <col min="4" max="4" width="13.33203125" style="1078" customWidth="1"/>
    <col min="5" max="5" width="12" style="1078" customWidth="1"/>
    <col min="6" max="8" width="9.109375" style="1078" customWidth="1"/>
    <col min="9" max="9" width="2.44140625" style="1078" customWidth="1"/>
    <col min="10" max="16384" width="0" style="1078" hidden="1"/>
  </cols>
  <sheetData>
    <row r="1" spans="1:9" ht="15.6" thickBot="1">
      <c r="A1" s="78"/>
      <c r="B1" s="78"/>
      <c r="C1" s="78"/>
      <c r="D1" s="78"/>
      <c r="E1" s="78"/>
      <c r="F1" s="404"/>
      <c r="G1" s="404"/>
      <c r="H1" s="78"/>
      <c r="I1" s="78"/>
    </row>
    <row r="2" spans="1:9" ht="18" thickBot="1">
      <c r="A2" s="78"/>
      <c r="B2" s="44" t="s">
        <v>638</v>
      </c>
      <c r="C2" s="1706"/>
      <c r="D2" s="1028" t="s">
        <v>166</v>
      </c>
      <c r="E2" s="78"/>
      <c r="F2" s="1023" t="str">
        <f>+'1 Summary'!G2</f>
        <v/>
      </c>
      <c r="G2" s="1686"/>
      <c r="H2" s="1707"/>
      <c r="I2" s="78"/>
    </row>
    <row r="3" spans="1:9" ht="18" thickBot="1">
      <c r="A3" s="78"/>
      <c r="B3" s="643" t="s">
        <v>2521</v>
      </c>
      <c r="C3" s="1706"/>
      <c r="D3" s="1028" t="s">
        <v>165</v>
      </c>
      <c r="E3" s="78"/>
      <c r="F3" s="911">
        <f>+'1 Summary'!G3</f>
        <v>0</v>
      </c>
      <c r="G3" s="1034"/>
      <c r="H3" s="1248"/>
      <c r="I3" s="78"/>
    </row>
    <row r="4" spans="1:9" ht="15.6">
      <c r="A4" s="78"/>
      <c r="B4" s="1706"/>
      <c r="C4" s="1706"/>
      <c r="D4" s="1708"/>
      <c r="E4" s="78"/>
      <c r="F4" s="78"/>
      <c r="G4" s="78"/>
      <c r="H4" s="1708"/>
      <c r="I4" s="78"/>
    </row>
    <row r="5" spans="1:9" ht="17.25" customHeight="1">
      <c r="A5" s="78"/>
      <c r="B5" s="1706"/>
      <c r="C5" s="1706"/>
      <c r="D5" s="1709"/>
      <c r="E5" s="78"/>
      <c r="F5" s="78"/>
      <c r="G5" s="78"/>
      <c r="H5" s="1709"/>
      <c r="I5" s="78"/>
    </row>
    <row r="6" spans="1:9" ht="61.2" hidden="1">
      <c r="A6" s="78"/>
      <c r="B6" s="1706"/>
      <c r="C6" s="1706"/>
      <c r="D6" s="166" t="s">
        <v>2667</v>
      </c>
      <c r="E6" s="2434" t="s">
        <v>823</v>
      </c>
      <c r="F6" s="2435"/>
      <c r="G6" s="2434" t="s">
        <v>1551</v>
      </c>
      <c r="H6" s="2435"/>
      <c r="I6" s="78"/>
    </row>
    <row r="7" spans="1:9" ht="61.2">
      <c r="A7" s="78"/>
      <c r="B7" s="78"/>
      <c r="C7" s="78"/>
      <c r="D7" s="166" t="s">
        <v>2668</v>
      </c>
      <c r="E7" s="2434" t="s">
        <v>1552</v>
      </c>
      <c r="F7" s="2435"/>
      <c r="G7" s="2434" t="s">
        <v>1553</v>
      </c>
      <c r="H7" s="2435"/>
      <c r="I7" s="78"/>
    </row>
    <row r="8" spans="1:9" ht="30">
      <c r="A8" s="78"/>
      <c r="B8" s="1749" t="s">
        <v>2522</v>
      </c>
      <c r="C8" s="1710" t="s">
        <v>659</v>
      </c>
      <c r="D8" s="1711" t="s">
        <v>1325</v>
      </c>
      <c r="E8" s="1711" t="s">
        <v>1326</v>
      </c>
      <c r="F8" s="1711" t="s">
        <v>1327</v>
      </c>
      <c r="G8" s="1711" t="s">
        <v>858</v>
      </c>
      <c r="H8" s="1711" t="s">
        <v>859</v>
      </c>
      <c r="I8" s="78"/>
    </row>
    <row r="9" spans="1:9" ht="15.6">
      <c r="A9" s="78"/>
      <c r="B9" s="1750" t="s">
        <v>207</v>
      </c>
      <c r="C9" s="1712" t="s">
        <v>1015</v>
      </c>
      <c r="D9" s="1713" t="s">
        <v>1036</v>
      </c>
      <c r="E9" s="1714" t="s">
        <v>1016</v>
      </c>
      <c r="F9" s="1713" t="s">
        <v>1017</v>
      </c>
      <c r="G9" s="1714" t="s">
        <v>1016</v>
      </c>
      <c r="H9" s="1713" t="s">
        <v>1017</v>
      </c>
      <c r="I9" s="78"/>
    </row>
    <row r="10" spans="1:9" ht="15.6">
      <c r="A10" s="78"/>
      <c r="B10" s="1751"/>
      <c r="C10" s="1709"/>
      <c r="D10" s="1715"/>
      <c r="E10" s="1716"/>
      <c r="F10" s="1715"/>
      <c r="G10" s="1716"/>
      <c r="H10" s="1715"/>
      <c r="I10" s="78"/>
    </row>
    <row r="11" spans="1:9" ht="15.6">
      <c r="A11" s="78"/>
      <c r="B11" s="878" t="s">
        <v>1018</v>
      </c>
      <c r="C11" s="1717"/>
      <c r="D11" s="1718"/>
      <c r="E11" s="1719"/>
      <c r="F11" s="1718"/>
      <c r="G11" s="1719"/>
      <c r="H11" s="1718"/>
      <c r="I11" s="78"/>
    </row>
    <row r="12" spans="1:9" ht="15">
      <c r="A12" s="961">
        <v>1</v>
      </c>
      <c r="B12" s="1723" t="s">
        <v>1434</v>
      </c>
      <c r="C12" s="1720" t="s">
        <v>1435</v>
      </c>
      <c r="D12" s="1721">
        <f>SUM(E12:H12)</f>
        <v>0</v>
      </c>
      <c r="E12" s="1722"/>
      <c r="F12" s="1722"/>
      <c r="G12" s="1722"/>
      <c r="H12" s="1722"/>
      <c r="I12" s="78"/>
    </row>
    <row r="13" spans="1:9" ht="15">
      <c r="A13" s="961">
        <v>2</v>
      </c>
      <c r="B13" s="1723" t="s">
        <v>1436</v>
      </c>
      <c r="C13" s="1723" t="s">
        <v>1437</v>
      </c>
      <c r="D13" s="1721">
        <f>SUM(E13:H13)</f>
        <v>0</v>
      </c>
      <c r="E13" s="1722"/>
      <c r="F13" s="1722"/>
      <c r="G13" s="1722"/>
      <c r="H13" s="1722"/>
      <c r="I13" s="78"/>
    </row>
    <row r="14" spans="1:9" ht="15">
      <c r="A14" s="946">
        <v>3</v>
      </c>
      <c r="B14" s="1723" t="s">
        <v>486</v>
      </c>
      <c r="C14" s="1723" t="s">
        <v>487</v>
      </c>
      <c r="D14" s="1721">
        <f>SUM(E14:H14)</f>
        <v>0</v>
      </c>
      <c r="E14" s="1722"/>
      <c r="F14" s="1722"/>
      <c r="G14" s="1722"/>
      <c r="H14" s="1722"/>
      <c r="I14" s="78"/>
    </row>
    <row r="15" spans="1:9" ht="15">
      <c r="A15" s="946">
        <v>4</v>
      </c>
      <c r="B15" s="1723" t="s">
        <v>1184</v>
      </c>
      <c r="C15" s="1723" t="s">
        <v>1185</v>
      </c>
      <c r="D15" s="1721">
        <f>SUM(E15:H15)</f>
        <v>0</v>
      </c>
      <c r="E15" s="1722"/>
      <c r="F15" s="1722"/>
      <c r="G15" s="1722"/>
      <c r="H15" s="1722"/>
      <c r="I15" s="78"/>
    </row>
    <row r="16" spans="1:9" ht="15.6">
      <c r="A16" s="946">
        <v>5</v>
      </c>
      <c r="B16" s="1723" t="s">
        <v>1186</v>
      </c>
      <c r="C16" s="1723" t="s">
        <v>1187</v>
      </c>
      <c r="D16" s="1721">
        <f>SUM(E16:H16)</f>
        <v>0</v>
      </c>
      <c r="E16" s="1724"/>
      <c r="F16" s="1724"/>
      <c r="G16" s="1722"/>
      <c r="H16" s="1722"/>
      <c r="I16" s="78"/>
    </row>
    <row r="17" spans="1:9" ht="15">
      <c r="A17" s="961"/>
      <c r="B17" s="1731"/>
      <c r="C17" s="1725"/>
      <c r="D17" s="1726"/>
      <c r="E17" s="1727"/>
      <c r="F17" s="1726"/>
      <c r="G17" s="1727"/>
      <c r="H17" s="1726"/>
      <c r="I17" s="78"/>
    </row>
    <row r="18" spans="1:9" ht="15.6">
      <c r="A18" s="961"/>
      <c r="B18" s="1739" t="s">
        <v>1871</v>
      </c>
      <c r="C18" s="1717"/>
      <c r="D18" s="1728"/>
      <c r="E18" s="1729"/>
      <c r="F18" s="1730"/>
      <c r="G18" s="1729"/>
      <c r="H18" s="1728"/>
      <c r="I18" s="78"/>
    </row>
    <row r="19" spans="1:9" ht="15">
      <c r="A19" s="946">
        <v>6</v>
      </c>
      <c r="B19" s="1723" t="s">
        <v>1188</v>
      </c>
      <c r="C19" s="1723" t="s">
        <v>1189</v>
      </c>
      <c r="D19" s="1721">
        <f>SUM(E19:H19)</f>
        <v>0</v>
      </c>
      <c r="E19" s="1722"/>
      <c r="F19" s="1722"/>
      <c r="G19" s="1722"/>
      <c r="H19" s="1722"/>
      <c r="I19" s="78"/>
    </row>
    <row r="20" spans="1:9" ht="15">
      <c r="A20" s="946">
        <v>7</v>
      </c>
      <c r="B20" s="1723" t="s">
        <v>2368</v>
      </c>
      <c r="C20" s="1723"/>
      <c r="D20" s="1721"/>
      <c r="E20" s="1722"/>
      <c r="F20" s="1722"/>
      <c r="G20" s="1722"/>
      <c r="H20" s="1722"/>
      <c r="I20" s="78"/>
    </row>
    <row r="21" spans="1:9" ht="15">
      <c r="A21" s="946">
        <v>8</v>
      </c>
      <c r="B21" s="1723" t="s">
        <v>260</v>
      </c>
      <c r="C21" s="1723" t="s">
        <v>1190</v>
      </c>
      <c r="D21" s="1721">
        <f>SUM(E21:H21)</f>
        <v>0</v>
      </c>
      <c r="E21" s="1270"/>
      <c r="F21" s="1270"/>
      <c r="G21" s="1722"/>
      <c r="H21" s="1722"/>
      <c r="I21" s="78"/>
    </row>
    <row r="22" spans="1:9" ht="15">
      <c r="A22" s="961"/>
      <c r="B22" s="1731"/>
      <c r="C22" s="1731"/>
      <c r="D22" s="1726"/>
      <c r="E22" s="1732"/>
      <c r="F22" s="1726"/>
      <c r="G22" s="1732"/>
      <c r="H22" s="1726"/>
      <c r="I22" s="78"/>
    </row>
    <row r="23" spans="1:9" ht="31.2">
      <c r="A23" s="961"/>
      <c r="B23" s="1733" t="s">
        <v>1191</v>
      </c>
      <c r="C23" s="1734"/>
      <c r="D23" s="1728"/>
      <c r="E23" s="1729"/>
      <c r="F23" s="1728"/>
      <c r="G23" s="1729"/>
      <c r="H23" s="1728"/>
      <c r="I23" s="78"/>
    </row>
    <row r="24" spans="1:9" ht="15">
      <c r="A24" s="946">
        <v>9</v>
      </c>
      <c r="B24" s="1752" t="s">
        <v>1192</v>
      </c>
      <c r="C24" s="1723" t="s">
        <v>1193</v>
      </c>
      <c r="D24" s="1721">
        <f t="shared" ref="D24:D30" si="0">SUM(E24:H24)</f>
        <v>0</v>
      </c>
      <c r="E24" s="1735"/>
      <c r="F24" s="1722"/>
      <c r="G24" s="1735"/>
      <c r="H24" s="1722"/>
      <c r="I24" s="78"/>
    </row>
    <row r="25" spans="1:9" ht="15">
      <c r="A25" s="946">
        <v>10</v>
      </c>
      <c r="B25" s="1752" t="s">
        <v>1194</v>
      </c>
      <c r="C25" s="1723" t="s">
        <v>1195</v>
      </c>
      <c r="D25" s="1721">
        <f t="shared" si="0"/>
        <v>0</v>
      </c>
      <c r="E25" s="1735"/>
      <c r="F25" s="1722"/>
      <c r="G25" s="1735"/>
      <c r="H25" s="1722"/>
      <c r="I25" s="78"/>
    </row>
    <row r="26" spans="1:9" ht="15">
      <c r="A26" s="946">
        <v>11</v>
      </c>
      <c r="B26" s="1752" t="s">
        <v>1196</v>
      </c>
      <c r="C26" s="1723" t="s">
        <v>1197</v>
      </c>
      <c r="D26" s="1721">
        <f t="shared" si="0"/>
        <v>0</v>
      </c>
      <c r="E26" s="1735"/>
      <c r="F26" s="1722"/>
      <c r="G26" s="1735"/>
      <c r="H26" s="1722"/>
      <c r="I26" s="78"/>
    </row>
    <row r="27" spans="1:9" ht="15">
      <c r="A27" s="946">
        <v>12</v>
      </c>
      <c r="B27" s="1752" t="s">
        <v>1198</v>
      </c>
      <c r="C27" s="1723" t="s">
        <v>1199</v>
      </c>
      <c r="D27" s="1721">
        <f t="shared" si="0"/>
        <v>0</v>
      </c>
      <c r="E27" s="1722"/>
      <c r="F27" s="1722"/>
      <c r="G27" s="1735"/>
      <c r="H27" s="1722"/>
      <c r="I27" s="78"/>
    </row>
    <row r="28" spans="1:9" ht="15">
      <c r="A28" s="946">
        <v>13</v>
      </c>
      <c r="B28" s="1752" t="s">
        <v>1740</v>
      </c>
      <c r="C28" s="1723" t="s">
        <v>1200</v>
      </c>
      <c r="D28" s="1721">
        <f t="shared" si="0"/>
        <v>0</v>
      </c>
      <c r="E28" s="1722"/>
      <c r="F28" s="1722"/>
      <c r="G28" s="1735"/>
      <c r="H28" s="1722"/>
      <c r="I28" s="78"/>
    </row>
    <row r="29" spans="1:9" ht="15">
      <c r="A29" s="946">
        <v>14</v>
      </c>
      <c r="B29" s="1752" t="s">
        <v>1201</v>
      </c>
      <c r="C29" s="1723" t="s">
        <v>1202</v>
      </c>
      <c r="D29" s="1721">
        <f t="shared" si="0"/>
        <v>0</v>
      </c>
      <c r="E29" s="1722"/>
      <c r="F29" s="1722"/>
      <c r="G29" s="1735"/>
      <c r="H29" s="1722"/>
      <c r="I29" s="78"/>
    </row>
    <row r="30" spans="1:9" ht="15">
      <c r="A30" s="946">
        <v>15</v>
      </c>
      <c r="B30" s="1752" t="s">
        <v>1203</v>
      </c>
      <c r="C30" s="1723" t="s">
        <v>1204</v>
      </c>
      <c r="D30" s="1721">
        <f t="shared" si="0"/>
        <v>0</v>
      </c>
      <c r="E30" s="1722"/>
      <c r="F30" s="1722"/>
      <c r="G30" s="1735"/>
      <c r="H30" s="1722"/>
      <c r="I30" s="78"/>
    </row>
    <row r="31" spans="1:9" ht="15">
      <c r="A31" s="946"/>
      <c r="B31" s="1731"/>
      <c r="C31" s="1731"/>
      <c r="D31" s="1726"/>
      <c r="E31" s="1732"/>
      <c r="F31" s="1726"/>
      <c r="G31" s="1732"/>
      <c r="H31" s="1726"/>
      <c r="I31" s="78"/>
    </row>
    <row r="32" spans="1:9" ht="15.6">
      <c r="A32" s="961"/>
      <c r="B32" s="1739" t="s">
        <v>1205</v>
      </c>
      <c r="C32" s="1717"/>
      <c r="D32" s="1728"/>
      <c r="E32" s="1736"/>
      <c r="F32" s="1728"/>
      <c r="G32" s="1736"/>
      <c r="H32" s="1728"/>
      <c r="I32" s="78"/>
    </row>
    <row r="33" spans="1:9" ht="15">
      <c r="A33" s="946">
        <v>16</v>
      </c>
      <c r="B33" s="1723" t="s">
        <v>16</v>
      </c>
      <c r="C33" s="1720" t="s">
        <v>1206</v>
      </c>
      <c r="D33" s="1721">
        <f>SUM(E33:H33)</f>
        <v>0</v>
      </c>
      <c r="E33" s="1722"/>
      <c r="F33" s="1722"/>
      <c r="G33" s="1722"/>
      <c r="H33" s="1722"/>
      <c r="I33" s="78"/>
    </row>
    <row r="34" spans="1:9" ht="15">
      <c r="A34" s="946">
        <v>17</v>
      </c>
      <c r="B34" s="1723" t="s">
        <v>672</v>
      </c>
      <c r="C34" s="1723" t="s">
        <v>1207</v>
      </c>
      <c r="D34" s="1721">
        <f>SUM(E34:H34)</f>
        <v>0</v>
      </c>
      <c r="E34" s="1722"/>
      <c r="F34" s="1722"/>
      <c r="G34" s="1722"/>
      <c r="H34" s="1722"/>
      <c r="I34" s="78"/>
    </row>
    <row r="35" spans="1:9" ht="15">
      <c r="A35" s="946">
        <v>18</v>
      </c>
      <c r="B35" s="1723" t="s">
        <v>1208</v>
      </c>
      <c r="C35" s="1723" t="s">
        <v>1209</v>
      </c>
      <c r="D35" s="1721">
        <f>SUM(E35:H35)</f>
        <v>0</v>
      </c>
      <c r="E35" s="1722"/>
      <c r="F35" s="1722"/>
      <c r="G35" s="1722"/>
      <c r="H35" s="1722"/>
      <c r="I35" s="78"/>
    </row>
    <row r="36" spans="1:9" ht="15">
      <c r="A36" s="961"/>
      <c r="B36" s="1731"/>
      <c r="C36" s="1731"/>
      <c r="D36" s="1726"/>
      <c r="E36" s="1732"/>
      <c r="F36" s="1726"/>
      <c r="G36" s="1732"/>
      <c r="H36" s="1726"/>
      <c r="I36" s="78"/>
    </row>
    <row r="37" spans="1:9" ht="15.6">
      <c r="A37" s="961"/>
      <c r="B37" s="1739" t="s">
        <v>639</v>
      </c>
      <c r="C37" s="1717"/>
      <c r="D37" s="1726"/>
      <c r="E37" s="1737"/>
      <c r="F37" s="1726"/>
      <c r="G37" s="1737"/>
      <c r="H37" s="1726"/>
      <c r="I37" s="78"/>
    </row>
    <row r="38" spans="1:9" ht="15.6">
      <c r="A38" s="961"/>
      <c r="B38" s="1738"/>
      <c r="C38" s="1717"/>
      <c r="D38" s="1726"/>
      <c r="E38" s="1737"/>
      <c r="F38" s="1726"/>
      <c r="G38" s="1737"/>
      <c r="H38" s="1726"/>
      <c r="I38" s="78"/>
    </row>
    <row r="39" spans="1:9" ht="15.6">
      <c r="A39" s="961"/>
      <c r="B39" s="1739" t="s">
        <v>1210</v>
      </c>
      <c r="C39" s="1717"/>
      <c r="D39" s="1728"/>
      <c r="E39" s="1729"/>
      <c r="F39" s="1728"/>
      <c r="G39" s="1729"/>
      <c r="H39" s="1728"/>
      <c r="I39" s="78"/>
    </row>
    <row r="40" spans="1:9" ht="15">
      <c r="A40" s="961">
        <v>19</v>
      </c>
      <c r="B40" s="878" t="s">
        <v>1211</v>
      </c>
      <c r="C40" s="1720" t="s">
        <v>1657</v>
      </c>
      <c r="D40" s="1721">
        <f>SUM(E40:H40)</f>
        <v>0</v>
      </c>
      <c r="E40" s="1722"/>
      <c r="F40" s="1722"/>
      <c r="G40" s="1722"/>
      <c r="H40" s="1722"/>
      <c r="I40" s="78"/>
    </row>
    <row r="41" spans="1:9" ht="15">
      <c r="A41" s="961"/>
      <c r="B41" s="1731"/>
      <c r="C41" s="1725"/>
      <c r="D41" s="1726"/>
      <c r="E41" s="1727"/>
      <c r="F41" s="1726"/>
      <c r="G41" s="1727"/>
      <c r="H41" s="1726"/>
      <c r="I41" s="78"/>
    </row>
    <row r="42" spans="1:9" ht="15.6">
      <c r="A42" s="961"/>
      <c r="B42" s="1739" t="s">
        <v>1101</v>
      </c>
      <c r="C42" s="1740"/>
      <c r="D42" s="1730"/>
      <c r="E42" s="1741"/>
      <c r="F42" s="1730"/>
      <c r="G42" s="1741"/>
      <c r="H42" s="1730"/>
      <c r="I42" s="78"/>
    </row>
    <row r="43" spans="1:9" ht="15">
      <c r="A43" s="961">
        <v>20</v>
      </c>
      <c r="B43" s="1723" t="s">
        <v>1102</v>
      </c>
      <c r="C43" s="1720" t="s">
        <v>437</v>
      </c>
      <c r="D43" s="1721">
        <f>SUM(E43:H43)</f>
        <v>0</v>
      </c>
      <c r="E43" s="1735"/>
      <c r="F43" s="1722"/>
      <c r="G43" s="1735"/>
      <c r="H43" s="1722"/>
      <c r="I43" s="78"/>
    </row>
    <row r="44" spans="1:9" ht="15">
      <c r="A44" s="946">
        <v>21</v>
      </c>
      <c r="B44" s="1723" t="s">
        <v>322</v>
      </c>
      <c r="C44" s="1720" t="s">
        <v>438</v>
      </c>
      <c r="D44" s="1721">
        <f>SUM(E44:H44)</f>
        <v>0</v>
      </c>
      <c r="E44" s="1735"/>
      <c r="F44" s="1722"/>
      <c r="G44" s="1735"/>
      <c r="H44" s="1722"/>
      <c r="I44" s="78"/>
    </row>
    <row r="45" spans="1:9" ht="15">
      <c r="A45" s="946">
        <v>22</v>
      </c>
      <c r="B45" s="1723" t="s">
        <v>439</v>
      </c>
      <c r="C45" s="1723" t="s">
        <v>440</v>
      </c>
      <c r="D45" s="1721">
        <f>SUM(E45:H45)</f>
        <v>0</v>
      </c>
      <c r="E45" s="1735"/>
      <c r="F45" s="1722"/>
      <c r="G45" s="1735"/>
      <c r="H45" s="1722"/>
      <c r="I45" s="78"/>
    </row>
    <row r="46" spans="1:9" ht="15">
      <c r="A46" s="946">
        <v>23</v>
      </c>
      <c r="B46" s="1723" t="s">
        <v>441</v>
      </c>
      <c r="C46" s="1723" t="s">
        <v>1209</v>
      </c>
      <c r="D46" s="1721">
        <f>SUM(E46:H46)</f>
        <v>0</v>
      </c>
      <c r="E46" s="1735"/>
      <c r="F46" s="1722"/>
      <c r="G46" s="1735"/>
      <c r="H46" s="1722"/>
      <c r="I46" s="78"/>
    </row>
    <row r="47" spans="1:9" ht="15">
      <c r="A47" s="961"/>
      <c r="B47" s="1731"/>
      <c r="C47" s="1731"/>
      <c r="D47" s="1726"/>
      <c r="E47" s="1732"/>
      <c r="F47" s="1726"/>
      <c r="G47" s="1732"/>
      <c r="H47" s="1726"/>
      <c r="I47" s="78"/>
    </row>
    <row r="48" spans="1:9" ht="15.6">
      <c r="A48" s="961"/>
      <c r="B48" s="1739" t="s">
        <v>834</v>
      </c>
      <c r="C48" s="1740"/>
      <c r="D48" s="1730"/>
      <c r="E48" s="1741"/>
      <c r="F48" s="1730"/>
      <c r="G48" s="1741"/>
      <c r="H48" s="1730"/>
      <c r="I48" s="78"/>
    </row>
    <row r="49" spans="1:9" ht="15">
      <c r="A49" s="946">
        <v>24</v>
      </c>
      <c r="B49" s="1723" t="s">
        <v>442</v>
      </c>
      <c r="C49" s="1720" t="s">
        <v>443</v>
      </c>
      <c r="D49" s="1742"/>
      <c r="E49" s="1743"/>
      <c r="F49" s="1743"/>
      <c r="G49" s="1270"/>
      <c r="H49" s="1270"/>
      <c r="I49" s="78"/>
    </row>
    <row r="50" spans="1:9" ht="15">
      <c r="A50" s="946">
        <v>25</v>
      </c>
      <c r="B50" s="1723" t="s">
        <v>1893</v>
      </c>
      <c r="C50" s="1720" t="s">
        <v>1894</v>
      </c>
      <c r="D50" s="1742"/>
      <c r="E50" s="1743"/>
      <c r="F50" s="1743"/>
      <c r="G50" s="1270"/>
      <c r="H50" s="1270"/>
      <c r="I50" s="78"/>
    </row>
    <row r="51" spans="1:9" ht="15">
      <c r="A51" s="961"/>
      <c r="B51" s="1731"/>
      <c r="C51" s="1731"/>
      <c r="D51" s="1726"/>
      <c r="E51" s="1732"/>
      <c r="F51" s="1726"/>
      <c r="G51" s="1270"/>
      <c r="H51" s="1270"/>
      <c r="I51" s="78"/>
    </row>
    <row r="52" spans="1:9" ht="15.6">
      <c r="A52" s="961"/>
      <c r="B52" s="1739" t="s">
        <v>1061</v>
      </c>
      <c r="C52" s="1740"/>
      <c r="D52" s="1730"/>
      <c r="E52" s="1741"/>
      <c r="F52" s="1730"/>
      <c r="G52" s="1741"/>
      <c r="H52" s="1730"/>
      <c r="I52" s="78"/>
    </row>
    <row r="53" spans="1:9" ht="15">
      <c r="A53" s="946">
        <v>26</v>
      </c>
      <c r="B53" s="1723" t="s">
        <v>759</v>
      </c>
      <c r="C53" s="1723" t="s">
        <v>1895</v>
      </c>
      <c r="D53" s="1742"/>
      <c r="E53" s="1743"/>
      <c r="F53" s="1743"/>
      <c r="G53" s="1270"/>
      <c r="H53" s="1270"/>
      <c r="I53" s="78"/>
    </row>
    <row r="54" spans="1:9" ht="15">
      <c r="A54" s="946">
        <v>27</v>
      </c>
      <c r="B54" s="1723" t="s">
        <v>1942</v>
      </c>
      <c r="C54" s="1723" t="s">
        <v>1896</v>
      </c>
      <c r="D54" s="1742"/>
      <c r="E54" s="1743"/>
      <c r="F54" s="1743"/>
      <c r="G54" s="1270"/>
      <c r="H54" s="1270"/>
      <c r="I54" s="78"/>
    </row>
    <row r="55" spans="1:9" ht="15">
      <c r="A55" s="946">
        <v>28</v>
      </c>
      <c r="B55" s="1723" t="s">
        <v>911</v>
      </c>
      <c r="C55" s="1723" t="s">
        <v>1209</v>
      </c>
      <c r="D55" s="1742"/>
      <c r="E55" s="1743"/>
      <c r="F55" s="1743"/>
      <c r="G55" s="1270"/>
      <c r="H55" s="1270"/>
      <c r="I55" s="78"/>
    </row>
    <row r="56" spans="1:9" ht="15">
      <c r="A56" s="946">
        <v>29</v>
      </c>
      <c r="B56" s="1723" t="s">
        <v>1650</v>
      </c>
      <c r="C56" s="1723" t="s">
        <v>1209</v>
      </c>
      <c r="D56" s="1742"/>
      <c r="E56" s="1743"/>
      <c r="F56" s="1743"/>
      <c r="G56" s="1270"/>
      <c r="H56" s="1270"/>
      <c r="I56" s="78"/>
    </row>
    <row r="57" spans="1:9" ht="15">
      <c r="A57" s="946">
        <v>30</v>
      </c>
      <c r="B57" s="1723" t="s">
        <v>912</v>
      </c>
      <c r="C57" s="1723" t="s">
        <v>1209</v>
      </c>
      <c r="D57" s="1742"/>
      <c r="E57" s="1743"/>
      <c r="F57" s="1743"/>
      <c r="G57" s="1270"/>
      <c r="H57" s="1270"/>
      <c r="I57" s="78"/>
    </row>
    <row r="58" spans="1:9" ht="15">
      <c r="A58" s="961"/>
      <c r="B58" s="1731"/>
      <c r="C58" s="1731"/>
      <c r="D58" s="1726"/>
      <c r="E58" s="1732"/>
      <c r="F58" s="1726"/>
      <c r="G58" s="1270"/>
      <c r="H58" s="1270"/>
      <c r="I58" s="78"/>
    </row>
    <row r="59" spans="1:9" ht="15.6">
      <c r="A59" s="961"/>
      <c r="B59" s="1739" t="s">
        <v>1652</v>
      </c>
      <c r="C59" s="1740"/>
      <c r="D59" s="1728"/>
      <c r="E59" s="1729"/>
      <c r="F59" s="1730"/>
      <c r="G59" s="1270"/>
      <c r="H59" s="1270"/>
      <c r="I59" s="78"/>
    </row>
    <row r="60" spans="1:9" ht="15">
      <c r="A60" s="946">
        <v>31</v>
      </c>
      <c r="B60" s="1723" t="s">
        <v>1650</v>
      </c>
      <c r="C60" s="1723" t="s">
        <v>913</v>
      </c>
      <c r="D60" s="1742"/>
      <c r="E60" s="1743"/>
      <c r="F60" s="1743"/>
      <c r="G60" s="1270"/>
      <c r="H60" s="1270"/>
      <c r="I60" s="78"/>
    </row>
    <row r="61" spans="1:9" ht="15">
      <c r="A61" s="946">
        <v>32</v>
      </c>
      <c r="B61" s="1723" t="s">
        <v>1060</v>
      </c>
      <c r="C61" s="1723" t="s">
        <v>914</v>
      </c>
      <c r="D61" s="1742"/>
      <c r="E61" s="1743"/>
      <c r="F61" s="1743"/>
      <c r="G61" s="1270"/>
      <c r="H61" s="1270"/>
      <c r="I61" s="78"/>
    </row>
    <row r="62" spans="1:9" ht="15">
      <c r="A62" s="946">
        <v>33</v>
      </c>
      <c r="B62" s="1723" t="s">
        <v>915</v>
      </c>
      <c r="C62" s="1723" t="s">
        <v>916</v>
      </c>
      <c r="D62" s="1742"/>
      <c r="E62" s="1743"/>
      <c r="F62" s="1743"/>
      <c r="G62" s="1270"/>
      <c r="H62" s="1270"/>
      <c r="I62" s="78"/>
    </row>
    <row r="63" spans="1:9" ht="15">
      <c r="A63" s="946">
        <v>34</v>
      </c>
      <c r="B63" s="1723" t="s">
        <v>824</v>
      </c>
      <c r="C63" s="1723" t="s">
        <v>825</v>
      </c>
      <c r="D63" s="1742"/>
      <c r="E63" s="1743"/>
      <c r="F63" s="1743"/>
      <c r="G63" s="1270"/>
      <c r="H63" s="1270"/>
      <c r="I63" s="78"/>
    </row>
    <row r="64" spans="1:9" ht="15">
      <c r="A64" s="961"/>
      <c r="B64" s="1731"/>
      <c r="C64" s="1725"/>
      <c r="D64" s="1726"/>
      <c r="E64" s="1727"/>
      <c r="F64" s="1726"/>
      <c r="G64" s="1727"/>
      <c r="H64" s="1726"/>
      <c r="I64" s="78"/>
    </row>
    <row r="65" spans="1:9" ht="15.6">
      <c r="A65" s="961"/>
      <c r="B65" s="1739" t="s">
        <v>826</v>
      </c>
      <c r="C65" s="1717"/>
      <c r="D65" s="1728"/>
      <c r="E65" s="1729"/>
      <c r="F65" s="1730"/>
      <c r="G65" s="1729"/>
      <c r="H65" s="1730"/>
      <c r="I65" s="78"/>
    </row>
    <row r="66" spans="1:9" ht="15">
      <c r="A66" s="946">
        <v>35</v>
      </c>
      <c r="B66" s="1744" t="s">
        <v>1650</v>
      </c>
      <c r="C66" s="1723" t="s">
        <v>827</v>
      </c>
      <c r="D66" s="1742"/>
      <c r="E66" s="1743"/>
      <c r="F66" s="1743"/>
      <c r="G66" s="1743"/>
      <c r="H66" s="1743"/>
      <c r="I66" s="78"/>
    </row>
    <row r="67" spans="1:9" ht="15">
      <c r="A67" s="946">
        <v>36</v>
      </c>
      <c r="B67" s="1744" t="s">
        <v>1060</v>
      </c>
      <c r="C67" s="1723" t="s">
        <v>828</v>
      </c>
      <c r="D67" s="1742"/>
      <c r="E67" s="1743"/>
      <c r="F67" s="1743"/>
      <c r="G67" s="1743"/>
      <c r="H67" s="1743"/>
      <c r="I67" s="78"/>
    </row>
    <row r="68" spans="1:9" ht="15">
      <c r="A68" s="946">
        <v>37</v>
      </c>
      <c r="B68" s="1744" t="s">
        <v>1651</v>
      </c>
      <c r="C68" s="1723" t="s">
        <v>431</v>
      </c>
      <c r="D68" s="1742"/>
      <c r="E68" s="1743"/>
      <c r="F68" s="1743"/>
      <c r="G68" s="1743"/>
      <c r="H68" s="1743"/>
      <c r="I68" s="78"/>
    </row>
    <row r="69" spans="1:9" ht="15">
      <c r="A69" s="946"/>
      <c r="B69" s="1738"/>
      <c r="C69" s="1738"/>
      <c r="D69" s="1730"/>
      <c r="E69" s="1743"/>
      <c r="F69" s="1743"/>
      <c r="G69" s="1743"/>
      <c r="H69" s="1743"/>
      <c r="I69" s="78"/>
    </row>
    <row r="70" spans="1:9" ht="15.6">
      <c r="A70" s="961"/>
      <c r="B70" s="1750" t="s">
        <v>626</v>
      </c>
      <c r="C70" s="1745"/>
      <c r="D70" s="1728"/>
      <c r="E70" s="1729"/>
      <c r="F70" s="1730"/>
      <c r="G70" s="1729"/>
      <c r="H70" s="1730"/>
      <c r="I70" s="78"/>
    </row>
    <row r="71" spans="1:9" ht="15">
      <c r="A71" s="946">
        <v>38</v>
      </c>
      <c r="B71" s="892" t="s">
        <v>627</v>
      </c>
      <c r="C71" s="1723" t="s">
        <v>628</v>
      </c>
      <c r="D71" s="1742"/>
      <c r="E71" s="1743"/>
      <c r="F71" s="1743"/>
      <c r="G71" s="1743"/>
      <c r="H71" s="1743"/>
      <c r="I71" s="78"/>
    </row>
    <row r="72" spans="1:9" ht="15">
      <c r="A72" s="961"/>
      <c r="B72" s="1731"/>
      <c r="C72" s="1731"/>
      <c r="D72" s="1726"/>
      <c r="E72" s="1746"/>
      <c r="F72" s="1726"/>
      <c r="G72" s="1726"/>
      <c r="H72" s="1747"/>
      <c r="I72" s="78"/>
    </row>
    <row r="73" spans="1:9" ht="15.6">
      <c r="A73" s="78"/>
      <c r="B73" s="1739" t="s">
        <v>163</v>
      </c>
      <c r="C73" s="1723"/>
      <c r="D73" s="1040">
        <f>SUM(D12:D71)</f>
        <v>0</v>
      </c>
      <c r="E73" s="1746"/>
      <c r="F73" s="1726"/>
      <c r="G73" s="1726"/>
      <c r="H73" s="1747"/>
      <c r="I73" s="78"/>
    </row>
    <row r="74" spans="1:9" ht="15">
      <c r="A74" s="78"/>
      <c r="B74" s="1709" t="s">
        <v>629</v>
      </c>
      <c r="C74" s="1709"/>
      <c r="D74" s="1748"/>
      <c r="E74" s="1709"/>
      <c r="F74" s="1748"/>
      <c r="G74" s="1748"/>
      <c r="H74" s="1709"/>
      <c r="I74" s="78"/>
    </row>
    <row r="75" spans="1:9" ht="15">
      <c r="A75" s="78"/>
      <c r="B75" s="78"/>
      <c r="C75" s="78"/>
      <c r="D75" s="78"/>
      <c r="E75" s="78"/>
      <c r="F75" s="404"/>
      <c r="G75" s="404"/>
      <c r="H75" s="78"/>
      <c r="I75" s="78"/>
    </row>
  </sheetData>
  <sheetProtection password="C797" sheet="1" objects="1" scenarios="1"/>
  <mergeCells count="4">
    <mergeCell ref="E6:F6"/>
    <mergeCell ref="G6:H6"/>
    <mergeCell ref="E7:F7"/>
    <mergeCell ref="G7:H7"/>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zoomScaleNormal="100" workbookViewId="0">
      <selection activeCell="B9" sqref="B9"/>
    </sheetView>
  </sheetViews>
  <sheetFormatPr defaultColWidth="0" defaultRowHeight="13.2" zeroHeight="1"/>
  <cols>
    <col min="1" max="1" width="3.6640625" customWidth="1"/>
    <col min="2" max="2" width="69.33203125" bestFit="1" customWidth="1"/>
    <col min="3" max="3" width="21.88671875" bestFit="1" customWidth="1"/>
    <col min="4" max="6" width="9.109375" customWidth="1"/>
    <col min="7" max="7" width="2.44140625" customWidth="1"/>
  </cols>
  <sheetData>
    <row r="1" spans="1:256" ht="13.8" thickBot="1">
      <c r="A1" s="31"/>
      <c r="B1" s="31"/>
      <c r="C1" s="31"/>
      <c r="D1" s="82"/>
      <c r="E1" s="82"/>
      <c r="F1" s="31"/>
      <c r="G1" s="31"/>
    </row>
    <row r="2" spans="1:256" ht="13.8" thickBot="1">
      <c r="A2" s="31"/>
      <c r="B2" s="18" t="s">
        <v>638</v>
      </c>
      <c r="C2" s="149" t="s">
        <v>166</v>
      </c>
      <c r="D2" s="143" t="str">
        <f>+'1 Summary'!G2</f>
        <v/>
      </c>
      <c r="E2" s="161"/>
      <c r="F2" s="162"/>
      <c r="G2" s="31"/>
    </row>
    <row r="3" spans="1:256" ht="18" thickBot="1">
      <c r="A3" s="31"/>
      <c r="B3" s="643" t="s">
        <v>2282</v>
      </c>
      <c r="C3" s="149" t="s">
        <v>165</v>
      </c>
      <c r="D3" s="145">
        <f>+'1 Summary'!G3</f>
        <v>0</v>
      </c>
      <c r="E3" s="163"/>
      <c r="F3" s="130"/>
      <c r="G3" s="31"/>
    </row>
    <row r="4" spans="1:256">
      <c r="A4" s="31"/>
      <c r="B4" s="111"/>
      <c r="C4" s="164"/>
      <c r="D4" s="31"/>
      <c r="E4" s="31"/>
      <c r="F4" s="164"/>
      <c r="G4" s="31"/>
    </row>
    <row r="5" spans="1:256" ht="17.25" customHeight="1">
      <c r="A5" s="31"/>
      <c r="B5" s="60"/>
      <c r="C5" s="165"/>
      <c r="D5" s="31"/>
      <c r="E5" s="31"/>
      <c r="F5" s="165"/>
      <c r="G5" s="31"/>
    </row>
    <row r="6" spans="1:256" ht="39" hidden="1" customHeight="1">
      <c r="A6" s="31"/>
      <c r="B6" s="60"/>
      <c r="C6" s="165"/>
      <c r="D6" s="639"/>
      <c r="E6" s="2436" t="s">
        <v>1551</v>
      </c>
      <c r="F6" s="2437"/>
      <c r="G6" s="31"/>
    </row>
    <row r="7" spans="1:256">
      <c r="A7" s="31"/>
      <c r="B7" s="168" t="s">
        <v>2283</v>
      </c>
      <c r="C7" s="167" t="s">
        <v>2284</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c r="A8" s="31"/>
      <c r="B8" s="178" t="s">
        <v>805</v>
      </c>
      <c r="C8" s="644"/>
      <c r="D8" s="31"/>
      <c r="E8" s="31"/>
      <c r="F8" s="31"/>
      <c r="G8" s="31"/>
    </row>
    <row r="9" spans="1:256">
      <c r="A9" s="31"/>
      <c r="B9" s="169" t="s">
        <v>2285</v>
      </c>
      <c r="C9" s="174"/>
      <c r="D9" s="31"/>
      <c r="E9" s="31"/>
      <c r="F9" s="31"/>
      <c r="G9" s="31"/>
    </row>
    <row r="10" spans="1:256">
      <c r="A10" s="31"/>
      <c r="B10" s="169" t="s">
        <v>2286</v>
      </c>
      <c r="C10" s="174"/>
      <c r="D10" s="31"/>
      <c r="E10" s="31"/>
      <c r="F10" s="31"/>
      <c r="G10" s="31"/>
    </row>
    <row r="11" spans="1:256">
      <c r="A11" s="31"/>
      <c r="B11" s="169" t="s">
        <v>2287</v>
      </c>
      <c r="C11" s="174"/>
      <c r="D11" s="31"/>
      <c r="E11" s="31"/>
      <c r="F11" s="31"/>
      <c r="G11" s="31"/>
    </row>
    <row r="12" spans="1:256">
      <c r="A12" s="31"/>
      <c r="B12" s="169" t="s">
        <v>2288</v>
      </c>
      <c r="C12" s="174"/>
      <c r="D12" s="31"/>
      <c r="E12" s="31"/>
      <c r="F12" s="31"/>
      <c r="G12" s="31"/>
    </row>
    <row r="13" spans="1:256" ht="12.75" customHeight="1">
      <c r="A13" s="31"/>
      <c r="B13" s="169" t="s">
        <v>2289</v>
      </c>
      <c r="C13" s="174"/>
      <c r="D13" s="175"/>
      <c r="E13" s="31"/>
      <c r="F13" s="31"/>
      <c r="G13" s="31"/>
    </row>
    <row r="14" spans="1:256">
      <c r="A14" s="31"/>
      <c r="B14" s="169" t="s">
        <v>2290</v>
      </c>
      <c r="C14" s="174"/>
      <c r="D14" s="176"/>
      <c r="E14" s="31"/>
      <c r="F14" s="31"/>
      <c r="G14" s="31"/>
    </row>
    <row r="15" spans="1:256">
      <c r="A15" s="31"/>
      <c r="B15" s="170"/>
      <c r="C15" s="176"/>
      <c r="D15" s="176"/>
      <c r="E15" s="177"/>
      <c r="F15" s="176"/>
      <c r="G15" s="31"/>
    </row>
    <row r="16" spans="1:256">
      <c r="A16" s="31"/>
      <c r="B16" s="168" t="s">
        <v>2307</v>
      </c>
      <c r="C16" s="167" t="s">
        <v>2284</v>
      </c>
      <c r="D16" s="31"/>
      <c r="E16" s="31"/>
      <c r="F16" s="31"/>
      <c r="G16" s="31"/>
    </row>
    <row r="17" spans="1:7">
      <c r="A17" s="31"/>
      <c r="B17" s="178" t="s">
        <v>805</v>
      </c>
      <c r="C17" s="644"/>
      <c r="D17" s="31"/>
      <c r="E17" s="31"/>
      <c r="F17" s="31"/>
      <c r="G17" s="31"/>
    </row>
    <row r="18" spans="1:7">
      <c r="A18" s="31"/>
      <c r="B18" s="169" t="s">
        <v>2285</v>
      </c>
      <c r="C18" s="174"/>
      <c r="D18" s="31"/>
      <c r="E18" s="31"/>
      <c r="F18" s="31"/>
      <c r="G18" s="31"/>
    </row>
    <row r="19" spans="1:7">
      <c r="A19" s="31"/>
      <c r="B19" s="169" t="s">
        <v>2286</v>
      </c>
      <c r="C19" s="174"/>
      <c r="D19" s="31"/>
      <c r="E19" s="31"/>
      <c r="F19" s="31"/>
      <c r="G19" s="31"/>
    </row>
    <row r="20" spans="1:7">
      <c r="A20" s="31"/>
      <c r="B20" s="169" t="s">
        <v>2287</v>
      </c>
      <c r="C20" s="174"/>
      <c r="D20" s="31"/>
      <c r="E20" s="31"/>
      <c r="F20" s="31"/>
      <c r="G20" s="31"/>
    </row>
    <row r="21" spans="1:7" ht="12.75" customHeight="1">
      <c r="A21" s="31"/>
      <c r="B21" s="169" t="s">
        <v>2288</v>
      </c>
      <c r="C21" s="174"/>
      <c r="D21" s="31"/>
      <c r="E21" s="31"/>
      <c r="F21" s="31"/>
      <c r="G21" s="31"/>
    </row>
    <row r="22" spans="1:7" ht="12.75" customHeight="1">
      <c r="A22" s="31"/>
      <c r="B22" s="169" t="s">
        <v>2289</v>
      </c>
      <c r="C22" s="174"/>
      <c r="D22" s="175"/>
      <c r="E22" s="31"/>
      <c r="F22" s="31"/>
      <c r="G22" s="31"/>
    </row>
    <row r="23" spans="1:7">
      <c r="A23" s="31"/>
      <c r="B23" s="169" t="s">
        <v>2290</v>
      </c>
      <c r="C23" s="174"/>
      <c r="D23" s="176"/>
      <c r="E23" s="31"/>
      <c r="F23" s="31"/>
      <c r="G23" s="31"/>
    </row>
    <row r="24" spans="1:7">
      <c r="A24" s="31"/>
      <c r="B24" s="170"/>
      <c r="C24" s="176"/>
      <c r="D24" s="176"/>
      <c r="E24" s="177"/>
      <c r="F24" s="176"/>
      <c r="G24" s="31"/>
    </row>
    <row r="25" spans="1:7">
      <c r="A25" s="31"/>
      <c r="B25" s="170"/>
      <c r="C25" s="171"/>
      <c r="D25" s="171"/>
      <c r="E25" s="171"/>
      <c r="F25" s="165"/>
      <c r="G25" s="31"/>
    </row>
    <row r="26" spans="1:7">
      <c r="A26" s="31"/>
      <c r="B26" s="31"/>
      <c r="C26" s="31"/>
      <c r="D26" s="82"/>
      <c r="E26" s="82"/>
      <c r="F26" s="31"/>
      <c r="G26" s="31"/>
    </row>
    <row r="27" spans="1:7" hidden="1"/>
    <row r="28" spans="1:7" hidden="1"/>
    <row r="29" spans="1:7" hidden="1"/>
    <row r="30" spans="1:7" hidden="1"/>
    <row r="31" spans="1:7" hidden="1"/>
    <row r="32" spans="1: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password="C787" sheet="1"/>
  <mergeCells count="1">
    <mergeCell ref="E6:F6"/>
  </mergeCells>
  <pageMargins left="0.7" right="0.7" top="0.75" bottom="0.75" header="0.3" footer="0.3"/>
  <pageSetup scale="74" orientation="portrait" r:id="rId1"/>
  <headerFooter>
    <oddFooter>&amp;L&amp;D, &amp;T
&amp;CPage &amp;P of &amp;N&amp;R2013/14 School Authority Estimates
&amp;A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68"/>
  <sheetViews>
    <sheetView zoomScale="75" zoomScaleNormal="75" workbookViewId="0">
      <selection activeCell="G38" sqref="G38"/>
    </sheetView>
  </sheetViews>
  <sheetFormatPr defaultColWidth="0" defaultRowHeight="15" zeroHeight="1"/>
  <cols>
    <col min="1" max="1" width="3.5546875" style="1078" customWidth="1"/>
    <col min="2" max="2" width="48.6640625" style="1078" customWidth="1"/>
    <col min="3" max="3" width="15.88671875" style="1078" customWidth="1"/>
    <col min="4" max="4" width="13.109375" style="1078" customWidth="1"/>
    <col min="5" max="5" width="16" style="1078" customWidth="1"/>
    <col min="6" max="6" width="2.6640625" style="1078" customWidth="1"/>
    <col min="7" max="7" width="21.88671875" style="1078" customWidth="1"/>
    <col min="8" max="8" width="2.5546875" style="1078" customWidth="1"/>
    <col min="9" max="9" width="21.88671875" style="1078" customWidth="1"/>
    <col min="10" max="10" width="2.6640625" style="1078" customWidth="1"/>
    <col min="11" max="11" width="16.6640625" style="1078" customWidth="1"/>
    <col min="12" max="12" width="7.33203125" style="1078" customWidth="1"/>
    <col min="13" max="16384" width="0" style="1078" hidden="1"/>
  </cols>
  <sheetData>
    <row r="1" spans="1:12" ht="9" customHeight="1" thickBot="1">
      <c r="A1" s="1370"/>
      <c r="B1" s="1370"/>
      <c r="C1" s="1370"/>
      <c r="D1" s="1753"/>
      <c r="E1" s="1754"/>
      <c r="F1" s="1370"/>
      <c r="G1" s="1755"/>
      <c r="H1" s="1756"/>
      <c r="I1" s="1757"/>
      <c r="J1" s="1756"/>
      <c r="K1" s="121"/>
      <c r="L1" s="1756"/>
    </row>
    <row r="2" spans="1:12" ht="16.2" thickBot="1">
      <c r="A2" s="102"/>
      <c r="B2" s="1706"/>
      <c r="C2" s="855"/>
      <c r="D2" s="1758" t="s">
        <v>166</v>
      </c>
      <c r="E2" s="1028"/>
      <c r="F2" s="78"/>
      <c r="G2" s="1023" t="str">
        <f>'1 Summary'!G2</f>
        <v/>
      </c>
      <c r="H2" s="1030"/>
      <c r="I2" s="1759"/>
      <c r="J2" s="1760"/>
      <c r="K2" s="1761"/>
      <c r="L2" s="1756"/>
    </row>
    <row r="3" spans="1:12" ht="16.2" thickBot="1">
      <c r="A3" s="102"/>
      <c r="B3" s="1370"/>
      <c r="C3" s="1370"/>
      <c r="D3" s="1758" t="s">
        <v>165</v>
      </c>
      <c r="E3" s="1028"/>
      <c r="F3" s="78"/>
      <c r="G3" s="911">
        <f>'1 Summary'!G3</f>
        <v>0</v>
      </c>
      <c r="H3" s="199"/>
      <c r="I3" s="1121"/>
      <c r="J3" s="1760"/>
      <c r="K3" s="1762"/>
      <c r="L3" s="1756"/>
    </row>
    <row r="4" spans="1:12" ht="9.9" customHeight="1">
      <c r="A4" s="855"/>
      <c r="B4" s="855"/>
      <c r="C4" s="855"/>
      <c r="D4" s="1763"/>
      <c r="E4" s="1370"/>
      <c r="F4" s="1370"/>
      <c r="G4" s="1756"/>
      <c r="H4" s="1756"/>
      <c r="I4" s="1756"/>
      <c r="J4" s="112"/>
      <c r="K4" s="1764"/>
      <c r="L4" s="112"/>
    </row>
    <row r="5" spans="1:12" ht="9.9" customHeight="1">
      <c r="A5" s="1370"/>
      <c r="B5" s="1370"/>
      <c r="C5" s="1370"/>
      <c r="D5" s="1753"/>
      <c r="E5" s="1754"/>
      <c r="F5" s="1370"/>
      <c r="G5" s="1755"/>
      <c r="H5" s="1756"/>
      <c r="I5" s="1757"/>
      <c r="J5" s="1756"/>
      <c r="K5" s="121"/>
      <c r="L5" s="1756"/>
    </row>
    <row r="6" spans="1:12" ht="15.6">
      <c r="A6" s="855"/>
      <c r="B6" s="855" t="s">
        <v>104</v>
      </c>
      <c r="C6" s="855"/>
      <c r="D6" s="1763"/>
      <c r="E6" s="1765"/>
      <c r="F6" s="855"/>
      <c r="G6" s="1766"/>
      <c r="H6" s="112"/>
      <c r="I6" s="1767"/>
      <c r="J6" s="112"/>
      <c r="K6" s="1764"/>
      <c r="L6" s="112"/>
    </row>
    <row r="7" spans="1:12" ht="9.9" customHeight="1">
      <c r="A7" s="855"/>
      <c r="B7" s="855"/>
      <c r="C7" s="855"/>
      <c r="D7" s="1763"/>
      <c r="E7" s="1765"/>
      <c r="F7" s="855"/>
      <c r="G7" s="1755"/>
      <c r="H7" s="112"/>
      <c r="I7" s="1757"/>
      <c r="J7" s="112"/>
      <c r="K7" s="1764"/>
      <c r="L7" s="112"/>
    </row>
    <row r="8" spans="1:12" ht="15.6">
      <c r="A8" s="1768"/>
      <c r="B8" s="855" t="s">
        <v>105</v>
      </c>
      <c r="C8" s="1370"/>
      <c r="D8" s="1753"/>
      <c r="E8" s="1754"/>
      <c r="F8" s="1370"/>
      <c r="G8" s="1755"/>
      <c r="H8" s="1756"/>
      <c r="I8" s="1757"/>
      <c r="J8" s="1756"/>
      <c r="K8" s="121"/>
      <c r="L8" s="112"/>
    </row>
    <row r="9" spans="1:12" ht="9.9" customHeight="1" thickBot="1">
      <c r="A9" s="1370"/>
      <c r="B9" s="1370"/>
      <c r="C9" s="1370"/>
      <c r="D9" s="1753"/>
      <c r="E9" s="1754"/>
      <c r="F9" s="1370"/>
      <c r="G9" s="1755"/>
      <c r="H9" s="1756"/>
      <c r="I9" s="1757"/>
      <c r="J9" s="1756"/>
      <c r="K9" s="121"/>
      <c r="L9" s="112"/>
    </row>
    <row r="10" spans="1:12" ht="16.2" thickBot="1">
      <c r="A10" s="855"/>
      <c r="B10" s="855"/>
      <c r="C10" s="1769" t="s">
        <v>106</v>
      </c>
      <c r="D10" s="1770"/>
      <c r="E10" s="1771" t="s">
        <v>107</v>
      </c>
      <c r="F10" s="855"/>
      <c r="G10" s="1772" t="s">
        <v>108</v>
      </c>
      <c r="H10" s="1773"/>
      <c r="I10" s="1774" t="s">
        <v>109</v>
      </c>
      <c r="J10" s="112"/>
      <c r="K10" s="1764"/>
      <c r="L10" s="112"/>
    </row>
    <row r="11" spans="1:12" ht="6.9" customHeight="1">
      <c r="A11" s="1370"/>
      <c r="B11" s="1370"/>
      <c r="C11" s="1370"/>
      <c r="D11" s="1753"/>
      <c r="E11" s="1754"/>
      <c r="F11" s="1370"/>
      <c r="G11" s="1755"/>
      <c r="H11" s="1756"/>
      <c r="I11" s="1757"/>
      <c r="J11" s="1756"/>
      <c r="K11" s="121"/>
      <c r="L11" s="1756"/>
    </row>
    <row r="12" spans="1:12" ht="105" hidden="1">
      <c r="A12" s="1775">
        <v>1</v>
      </c>
      <c r="B12" s="1365" t="s">
        <v>1420</v>
      </c>
      <c r="C12" s="1365" t="s">
        <v>1421</v>
      </c>
      <c r="D12" s="1776" t="s">
        <v>110</v>
      </c>
      <c r="E12" s="1365" t="s">
        <v>888</v>
      </c>
      <c r="F12" s="1777"/>
      <c r="G12" s="1778" t="s">
        <v>1014</v>
      </c>
      <c r="H12" s="1776"/>
      <c r="I12" s="1778" t="s">
        <v>889</v>
      </c>
      <c r="J12" s="1779"/>
      <c r="K12" s="1780" t="s">
        <v>144</v>
      </c>
      <c r="L12" s="1776">
        <f>A12</f>
        <v>1</v>
      </c>
    </row>
    <row r="13" spans="1:12" hidden="1">
      <c r="A13" s="1775"/>
      <c r="B13" s="1365"/>
      <c r="C13" s="1365"/>
      <c r="D13" s="1776"/>
      <c r="E13" s="1365"/>
      <c r="F13" s="1777"/>
      <c r="G13" s="1778"/>
      <c r="H13" s="1776"/>
      <c r="I13" s="1778"/>
      <c r="J13" s="1779"/>
      <c r="K13" s="1780"/>
      <c r="L13" s="1776"/>
    </row>
    <row r="14" spans="1:12" ht="105" hidden="1">
      <c r="A14" s="1775">
        <f>+A12+1</f>
        <v>2</v>
      </c>
      <c r="B14" s="1365" t="s">
        <v>209</v>
      </c>
      <c r="C14" s="1365" t="s">
        <v>210</v>
      </c>
      <c r="D14" s="1776" t="s">
        <v>110</v>
      </c>
      <c r="E14" s="1365" t="s">
        <v>211</v>
      </c>
      <c r="F14" s="1777"/>
      <c r="G14" s="1778" t="s">
        <v>416</v>
      </c>
      <c r="H14" s="1776"/>
      <c r="I14" s="1778" t="s">
        <v>297</v>
      </c>
      <c r="J14" s="1779"/>
      <c r="K14" s="1780" t="s">
        <v>298</v>
      </c>
      <c r="L14" s="1776">
        <f>A14</f>
        <v>2</v>
      </c>
    </row>
    <row r="15" spans="1:12" hidden="1">
      <c r="A15" s="1775"/>
      <c r="B15" s="1365"/>
      <c r="C15" s="1365"/>
      <c r="D15" s="1776"/>
      <c r="E15" s="1365"/>
      <c r="F15" s="1777"/>
      <c r="G15" s="1778"/>
      <c r="H15" s="1776"/>
      <c r="I15" s="1778"/>
      <c r="J15" s="1779"/>
      <c r="K15" s="1780"/>
      <c r="L15" s="1776"/>
    </row>
    <row r="16" spans="1:12" ht="60" hidden="1">
      <c r="A16" s="1775">
        <f>+A14+1</f>
        <v>3</v>
      </c>
      <c r="B16" s="1777" t="s">
        <v>299</v>
      </c>
      <c r="C16" s="1777" t="s">
        <v>300</v>
      </c>
      <c r="D16" s="1776"/>
      <c r="E16" s="1777" t="s">
        <v>301</v>
      </c>
      <c r="F16" s="1754"/>
      <c r="G16" s="1778" t="s">
        <v>417</v>
      </c>
      <c r="H16" s="1776"/>
      <c r="I16" s="1781" t="s">
        <v>418</v>
      </c>
      <c r="J16" s="1776"/>
      <c r="K16" s="1780" t="s">
        <v>949</v>
      </c>
      <c r="L16" s="1776">
        <f>A16</f>
        <v>3</v>
      </c>
    </row>
    <row r="17" spans="1:12" hidden="1">
      <c r="A17" s="1775"/>
      <c r="B17" s="1777"/>
      <c r="C17" s="1777"/>
      <c r="D17" s="1776"/>
      <c r="E17" s="1777"/>
      <c r="F17" s="1754"/>
      <c r="G17" s="1778"/>
      <c r="H17" s="1776"/>
      <c r="I17" s="1781"/>
      <c r="J17" s="1776"/>
      <c r="K17" s="1780"/>
      <c r="L17" s="1776"/>
    </row>
    <row r="18" spans="1:12" ht="60" hidden="1">
      <c r="A18" s="1775">
        <f>+A16+1</f>
        <v>4</v>
      </c>
      <c r="B18" s="1777" t="s">
        <v>389</v>
      </c>
      <c r="C18" s="1777" t="s">
        <v>390</v>
      </c>
      <c r="D18" s="1776"/>
      <c r="E18" s="1777" t="s">
        <v>391</v>
      </c>
      <c r="F18" s="1754"/>
      <c r="G18" s="1778" t="s">
        <v>419</v>
      </c>
      <c r="H18" s="1776"/>
      <c r="I18" s="1781" t="s">
        <v>2270</v>
      </c>
      <c r="J18" s="1776"/>
      <c r="K18" s="1780" t="s">
        <v>392</v>
      </c>
      <c r="L18" s="1776">
        <f>A18</f>
        <v>4</v>
      </c>
    </row>
    <row r="19" spans="1:12" hidden="1">
      <c r="A19" s="1775"/>
      <c r="B19" s="1777"/>
      <c r="C19" s="1777"/>
      <c r="D19" s="1776"/>
      <c r="E19" s="1777"/>
      <c r="F19" s="1754"/>
      <c r="G19" s="1778"/>
      <c r="H19" s="1776"/>
      <c r="I19" s="1781"/>
      <c r="J19" s="1776"/>
      <c r="K19" s="1780"/>
      <c r="L19" s="1776"/>
    </row>
    <row r="20" spans="1:12" ht="105" hidden="1">
      <c r="A20" s="1775">
        <f>+A18+1</f>
        <v>5</v>
      </c>
      <c r="B20" s="1365" t="s">
        <v>470</v>
      </c>
      <c r="C20" s="1365" t="s">
        <v>1921</v>
      </c>
      <c r="D20" s="1776" t="s">
        <v>110</v>
      </c>
      <c r="E20" s="1365" t="s">
        <v>1841</v>
      </c>
      <c r="F20" s="1777"/>
      <c r="G20" s="1778" t="s">
        <v>885</v>
      </c>
      <c r="H20" s="1776"/>
      <c r="I20" s="1778" t="s">
        <v>1768</v>
      </c>
      <c r="J20" s="1779"/>
      <c r="K20" s="1780" t="s">
        <v>1769</v>
      </c>
      <c r="L20" s="1776">
        <f>A20</f>
        <v>5</v>
      </c>
    </row>
    <row r="21" spans="1:12">
      <c r="A21" s="1775"/>
      <c r="B21" s="1365"/>
      <c r="C21" s="1365"/>
      <c r="D21" s="1776"/>
      <c r="E21" s="1365"/>
      <c r="F21" s="1777"/>
      <c r="G21" s="1778"/>
      <c r="H21" s="1776"/>
      <c r="I21" s="1778"/>
      <c r="J21" s="1779"/>
      <c r="K21" s="1780"/>
      <c r="L21" s="1776"/>
    </row>
    <row r="22" spans="1:12" ht="75">
      <c r="A22" s="1775">
        <v>1</v>
      </c>
      <c r="B22" s="1365" t="s">
        <v>1212</v>
      </c>
      <c r="C22" s="1365" t="s">
        <v>1213</v>
      </c>
      <c r="D22" s="1776" t="s">
        <v>110</v>
      </c>
      <c r="E22" s="1365" t="s">
        <v>1214</v>
      </c>
      <c r="F22" s="1777"/>
      <c r="G22" s="1778">
        <f>'Schedule 1.1 Cons Stmt of Ops.'!D28</f>
        <v>0</v>
      </c>
      <c r="H22" s="1776"/>
      <c r="I22" s="1778">
        <f>'Schedule 9'!E116-'Sch. 10 Operating Fund - Exp'!M55</f>
        <v>0</v>
      </c>
      <c r="J22" s="1779"/>
      <c r="K22" s="1780" t="str">
        <f>IF(G22&lt;&gt;I22,"ERROR","")</f>
        <v/>
      </c>
      <c r="L22" s="1776">
        <f>A22</f>
        <v>1</v>
      </c>
    </row>
    <row r="23" spans="1:12">
      <c r="A23" s="1775"/>
      <c r="B23" s="1365"/>
      <c r="C23" s="1365"/>
      <c r="D23" s="1776"/>
      <c r="E23" s="1365"/>
      <c r="F23" s="1777"/>
      <c r="G23" s="1778"/>
      <c r="H23" s="1776"/>
      <c r="I23" s="1778"/>
      <c r="J23" s="1779"/>
      <c r="K23" s="1780"/>
      <c r="L23" s="1776"/>
    </row>
    <row r="24" spans="1:12" ht="60">
      <c r="A24" s="1775">
        <f>+A22+1</f>
        <v>2</v>
      </c>
      <c r="B24" s="1365" t="s">
        <v>2587</v>
      </c>
      <c r="C24" s="1365" t="s">
        <v>2588</v>
      </c>
      <c r="D24" s="1776" t="s">
        <v>110</v>
      </c>
      <c r="E24" s="1365" t="s">
        <v>2589</v>
      </c>
      <c r="F24" s="1777"/>
      <c r="G24" s="1778">
        <f>'Sch. 10 Operating Fund - Exp'!L24+'Sch. 10 Operating Fund - Exp'!L31+'Sch. 10 Operating Fund - Exp'!L37+'Sch. 10 Operating Fund - Exp'!L46+'Sch. 10 Operating Fund - Exp'!L52</f>
        <v>0</v>
      </c>
      <c r="H24" s="1776"/>
      <c r="I24" s="1778" t="e">
        <f>+#REF!+#REF!+#REF!</f>
        <v>#REF!</v>
      </c>
      <c r="J24" s="1779"/>
      <c r="K24" s="1780" t="e">
        <f>IF(G24&lt;&gt;I24,"ERROR","")</f>
        <v>#REF!</v>
      </c>
      <c r="L24" s="1776">
        <f>A24</f>
        <v>2</v>
      </c>
    </row>
    <row r="25" spans="1:12">
      <c r="A25" s="1775"/>
      <c r="B25" s="1365"/>
      <c r="C25" s="1365"/>
      <c r="D25" s="1776"/>
      <c r="E25" s="1365"/>
      <c r="F25" s="1777"/>
      <c r="G25" s="1778"/>
      <c r="H25" s="1776"/>
      <c r="I25" s="1778"/>
      <c r="J25" s="1779"/>
      <c r="K25" s="1780"/>
      <c r="L25" s="1776"/>
    </row>
    <row r="26" spans="1:12" ht="30">
      <c r="A26" s="1775">
        <f>+A24+1</f>
        <v>3</v>
      </c>
      <c r="B26" s="1365" t="s">
        <v>2458</v>
      </c>
      <c r="C26" s="1777" t="s">
        <v>2459</v>
      </c>
      <c r="D26" s="1776" t="s">
        <v>110</v>
      </c>
      <c r="E26" s="1777" t="s">
        <v>2585</v>
      </c>
      <c r="F26" s="1754"/>
      <c r="G26" s="1782">
        <f>+'Sch 10ADJ  Oper. Fund- Adj.'!G27+'Sch 10ADJ  Oper. Fund- Adj.'!G34+'Sch 10ADJ  Oper. Fund- Adj.'!G40+'Sch 10ADJ  Oper. Fund- Adj.'!G49+'Sch 10ADJ  Oper. Fund- Adj.'!G55</f>
        <v>0</v>
      </c>
      <c r="H26" s="1776"/>
      <c r="I26" s="1782">
        <f>+'Sch. 10G Amort of Liab'!C70</f>
        <v>0</v>
      </c>
      <c r="J26" s="1776"/>
      <c r="K26" s="1780" t="str">
        <f>IF(G26&lt;&gt;I26,"ERROR","")</f>
        <v/>
      </c>
      <c r="L26" s="1776">
        <f>A26</f>
        <v>3</v>
      </c>
    </row>
    <row r="27" spans="1:12">
      <c r="A27" s="1775"/>
      <c r="B27" s="1777"/>
      <c r="C27" s="1777"/>
      <c r="D27" s="1776"/>
      <c r="E27" s="1777"/>
      <c r="F27" s="1754"/>
      <c r="G27" s="1782"/>
      <c r="H27" s="1776"/>
      <c r="I27" s="1782"/>
      <c r="J27" s="1776"/>
      <c r="K27" s="1780"/>
      <c r="L27" s="1776"/>
    </row>
    <row r="28" spans="1:12" ht="30">
      <c r="A28" s="1775">
        <f>+A26+1</f>
        <v>4</v>
      </c>
      <c r="B28" s="1365" t="s">
        <v>2460</v>
      </c>
      <c r="C28" s="1777" t="s">
        <v>2461</v>
      </c>
      <c r="D28" s="1776" t="s">
        <v>110</v>
      </c>
      <c r="E28" s="1777" t="s">
        <v>2586</v>
      </c>
      <c r="F28" s="1754"/>
      <c r="G28" s="1782">
        <f>+'Sch 10ADJ  Oper. Fund- Adj.'!I27+'Sch 10ADJ  Oper. Fund- Adj.'!I34+'Sch 10ADJ  Oper. Fund- Adj.'!I40+'Sch 10ADJ  Oper. Fund- Adj.'!I49+'Sch 10ADJ  Oper. Fund- Adj.'!I55</f>
        <v>0</v>
      </c>
      <c r="H28" s="1776"/>
      <c r="I28" s="1782">
        <f>+'Sch. 10G Amort of Liab'!C61</f>
        <v>0</v>
      </c>
      <c r="J28" s="1776"/>
      <c r="K28" s="1780" t="str">
        <f>IF(G28&lt;&gt;I28,"ERROR","")</f>
        <v/>
      </c>
      <c r="L28" s="1776">
        <f>A28</f>
        <v>4</v>
      </c>
    </row>
    <row r="29" spans="1:12">
      <c r="A29" s="1775"/>
      <c r="B29" s="1777"/>
      <c r="C29" s="1777"/>
      <c r="D29" s="1776"/>
      <c r="E29" s="1777"/>
      <c r="F29" s="1754"/>
      <c r="G29" s="1782"/>
      <c r="H29" s="1776"/>
      <c r="I29" s="1782"/>
      <c r="J29" s="1776"/>
      <c r="K29" s="1780"/>
      <c r="L29" s="1776"/>
    </row>
    <row r="30" spans="1:12" ht="45">
      <c r="A30" s="1775">
        <f>+A28+1</f>
        <v>5</v>
      </c>
      <c r="B30" s="1365" t="s">
        <v>2462</v>
      </c>
      <c r="C30" s="1777" t="s">
        <v>805</v>
      </c>
      <c r="D30" s="1776" t="s">
        <v>805</v>
      </c>
      <c r="E30" s="1777" t="s">
        <v>805</v>
      </c>
      <c r="F30" s="1754"/>
      <c r="G30" s="1782" t="s">
        <v>805</v>
      </c>
      <c r="H30" s="1776"/>
      <c r="I30" s="1782" t="s">
        <v>805</v>
      </c>
      <c r="J30" s="1776"/>
      <c r="K30" s="1780" t="str">
        <f>IF(AND('Sch. 10G Amort of Liab'!C58&gt;0,'Sch. 10G Amort of Liab'!C60=0),"ERROR","")</f>
        <v/>
      </c>
      <c r="L30" s="1776">
        <f>A30</f>
        <v>5</v>
      </c>
    </row>
    <row r="31" spans="1:12">
      <c r="A31" s="1775"/>
      <c r="B31" s="1777"/>
      <c r="C31" s="1777"/>
      <c r="D31" s="1776"/>
      <c r="E31" s="1777"/>
      <c r="F31" s="1754"/>
      <c r="G31" s="1782"/>
      <c r="H31" s="1776"/>
      <c r="I31" s="1782"/>
      <c r="J31" s="1776"/>
      <c r="K31" s="1780"/>
      <c r="L31" s="1776" t="s">
        <v>805</v>
      </c>
    </row>
    <row r="32" spans="1:12" ht="45">
      <c r="A32" s="1775">
        <f>+A30+1</f>
        <v>6</v>
      </c>
      <c r="B32" s="1365" t="s">
        <v>2463</v>
      </c>
      <c r="C32" s="1777" t="s">
        <v>805</v>
      </c>
      <c r="D32" s="1776" t="s">
        <v>805</v>
      </c>
      <c r="E32" s="1777" t="s">
        <v>805</v>
      </c>
      <c r="F32" s="1754"/>
      <c r="G32" s="1782" t="s">
        <v>805</v>
      </c>
      <c r="H32" s="1776"/>
      <c r="I32" s="1782" t="s">
        <v>805</v>
      </c>
      <c r="J32" s="1776"/>
      <c r="K32" s="1780" t="str">
        <f>IF(AND('Sch. 10G Amort of Liab'!D58&gt;0,'Sch. 10G Amort of Liab'!D60=0),"ERROR","")</f>
        <v/>
      </c>
      <c r="L32" s="1776">
        <f>A32</f>
        <v>6</v>
      </c>
    </row>
    <row r="33" spans="1:12">
      <c r="A33" s="1775"/>
      <c r="B33" s="1777"/>
      <c r="C33" s="1777"/>
      <c r="D33" s="1776"/>
      <c r="E33" s="1777"/>
      <c r="F33" s="1754"/>
      <c r="G33" s="1782"/>
      <c r="H33" s="1776"/>
      <c r="I33" s="1782"/>
      <c r="J33" s="1776"/>
      <c r="K33" s="1780"/>
      <c r="L33" s="1776"/>
    </row>
    <row r="34" spans="1:12" ht="45">
      <c r="A34" s="1775">
        <f>+A32+1</f>
        <v>7</v>
      </c>
      <c r="B34" s="1365" t="s">
        <v>2464</v>
      </c>
      <c r="C34" s="1777" t="s">
        <v>805</v>
      </c>
      <c r="D34" s="1776" t="s">
        <v>805</v>
      </c>
      <c r="E34" s="1777" t="s">
        <v>805</v>
      </c>
      <c r="F34" s="1754"/>
      <c r="G34" s="1782" t="s">
        <v>805</v>
      </c>
      <c r="H34" s="1776"/>
      <c r="I34" s="1782" t="s">
        <v>805</v>
      </c>
      <c r="J34" s="1776"/>
      <c r="K34" s="1780" t="str">
        <f>IF(AND('Sch. 10G Amort of Liab'!C67&gt;0,'Sch. 10G Amort of Liab'!C69=0),"ERROR","")</f>
        <v/>
      </c>
      <c r="L34" s="1776">
        <f>A34</f>
        <v>7</v>
      </c>
    </row>
    <row r="35" spans="1:12">
      <c r="A35" s="1775"/>
      <c r="B35" s="1777"/>
      <c r="C35" s="1777"/>
      <c r="D35" s="1776"/>
      <c r="E35" s="1777"/>
      <c r="F35" s="1754"/>
      <c r="G35" s="1782"/>
      <c r="H35" s="1776"/>
      <c r="I35" s="1782"/>
      <c r="J35" s="1776"/>
      <c r="K35" s="1780"/>
      <c r="L35" s="1776"/>
    </row>
    <row r="36" spans="1:12" ht="45">
      <c r="A36" s="1775">
        <f>+A34+1</f>
        <v>8</v>
      </c>
      <c r="B36" s="1777" t="s">
        <v>979</v>
      </c>
      <c r="C36" s="1777" t="s">
        <v>1555</v>
      </c>
      <c r="D36" s="1776" t="s">
        <v>110</v>
      </c>
      <c r="E36" s="1777" t="s">
        <v>1559</v>
      </c>
      <c r="F36" s="1754"/>
      <c r="G36" s="1782">
        <f>+'Sch 13 Enrolment'!P79</f>
        <v>0</v>
      </c>
      <c r="H36" s="1776"/>
      <c r="I36" s="1782">
        <f>+'Sch 13 Enrolment'!P54</f>
        <v>0</v>
      </c>
      <c r="J36" s="1776"/>
      <c r="K36" s="1780" t="str">
        <f>IF(G36&lt;&gt;I36,"ERROR","")</f>
        <v/>
      </c>
      <c r="L36" s="1776">
        <f>A36</f>
        <v>8</v>
      </c>
    </row>
    <row r="37" spans="1:12">
      <c r="A37" s="1775"/>
      <c r="B37" s="1777"/>
      <c r="C37" s="1777"/>
      <c r="D37" s="1776"/>
      <c r="E37" s="1777"/>
      <c r="F37" s="1754"/>
      <c r="G37" s="1782"/>
      <c r="H37" s="1776"/>
      <c r="I37" s="1782"/>
      <c r="J37" s="1776"/>
      <c r="K37" s="1780"/>
      <c r="L37" s="1776"/>
    </row>
    <row r="38" spans="1:12" ht="45">
      <c r="A38" s="1775">
        <f>+A36+1</f>
        <v>9</v>
      </c>
      <c r="B38" s="1777" t="s">
        <v>566</v>
      </c>
      <c r="C38" s="1777" t="s">
        <v>1556</v>
      </c>
      <c r="D38" s="1776" t="s">
        <v>110</v>
      </c>
      <c r="E38" s="1777" t="s">
        <v>1560</v>
      </c>
      <c r="F38" s="1754"/>
      <c r="G38" s="1782">
        <f>'Sch 13 Enrolment'!R79</f>
        <v>0</v>
      </c>
      <c r="H38" s="1776"/>
      <c r="I38" s="1782">
        <f>'Sch 13 Enrolment'!R54</f>
        <v>0</v>
      </c>
      <c r="J38" s="1776"/>
      <c r="K38" s="1780" t="str">
        <f>IF(G38&lt;&gt;I38,"ERROR","")</f>
        <v/>
      </c>
      <c r="L38" s="1776">
        <f>A38</f>
        <v>9</v>
      </c>
    </row>
    <row r="39" spans="1:12">
      <c r="A39" s="1775"/>
      <c r="B39" s="1777"/>
      <c r="C39" s="1777"/>
      <c r="D39" s="1776"/>
      <c r="E39" s="1777"/>
      <c r="F39" s="1754"/>
      <c r="G39" s="1782"/>
      <c r="H39" s="1776"/>
      <c r="I39" s="1782"/>
      <c r="J39" s="1776"/>
      <c r="K39" s="1780"/>
      <c r="L39" s="1776"/>
    </row>
    <row r="40" spans="1:12" ht="45">
      <c r="A40" s="1775">
        <f>+A38+1</f>
        <v>10</v>
      </c>
      <c r="B40" s="1777" t="s">
        <v>980</v>
      </c>
      <c r="C40" s="1777" t="s">
        <v>1557</v>
      </c>
      <c r="D40" s="1776" t="s">
        <v>110</v>
      </c>
      <c r="E40" s="1777" t="s">
        <v>1561</v>
      </c>
      <c r="F40" s="1754"/>
      <c r="G40" s="1782">
        <f>'Sch 13 Enrolment'!P84</f>
        <v>0</v>
      </c>
      <c r="H40" s="1776"/>
      <c r="I40" s="1782">
        <f>'Sch 13 Enrolment'!R68</f>
        <v>0</v>
      </c>
      <c r="J40" s="1776"/>
      <c r="K40" s="1780" t="str">
        <f>IF(G40&lt;&gt;I40,"ERROR","")</f>
        <v/>
      </c>
      <c r="L40" s="1776">
        <f>A40</f>
        <v>10</v>
      </c>
    </row>
    <row r="41" spans="1:12">
      <c r="A41" s="1775"/>
      <c r="B41" s="1777"/>
      <c r="C41" s="1777"/>
      <c r="D41" s="1776"/>
      <c r="E41" s="1777"/>
      <c r="F41" s="1754"/>
      <c r="G41" s="1782"/>
      <c r="H41" s="1776"/>
      <c r="I41" s="1782"/>
      <c r="J41" s="1776"/>
      <c r="K41" s="1780"/>
      <c r="L41" s="1776" t="s">
        <v>805</v>
      </c>
    </row>
    <row r="42" spans="1:12" ht="45">
      <c r="A42" s="1775">
        <f>+A40+1</f>
        <v>11</v>
      </c>
      <c r="B42" s="1777" t="s">
        <v>981</v>
      </c>
      <c r="C42" s="1777" t="s">
        <v>1558</v>
      </c>
      <c r="D42" s="1776" t="s">
        <v>110</v>
      </c>
      <c r="E42" s="1777" t="s">
        <v>1562</v>
      </c>
      <c r="F42" s="1754"/>
      <c r="G42" s="1782">
        <f>+'Sch 13 Enrolment'!R84</f>
        <v>0</v>
      </c>
      <c r="H42" s="1776"/>
      <c r="I42" s="1782">
        <f>+'Sch 13 Enrolment'!T68</f>
        <v>0</v>
      </c>
      <c r="J42" s="1776"/>
      <c r="K42" s="1780" t="str">
        <f>IF(G42&lt;&gt;I42,"ERROR","")</f>
        <v/>
      </c>
      <c r="L42" s="1776">
        <f>A42</f>
        <v>11</v>
      </c>
    </row>
    <row r="43" spans="1:12">
      <c r="A43" s="1775"/>
      <c r="B43" s="1777"/>
      <c r="C43" s="1777"/>
      <c r="D43" s="1776"/>
      <c r="E43" s="1777"/>
      <c r="F43" s="1754"/>
      <c r="G43" s="1782"/>
      <c r="H43" s="1776"/>
      <c r="I43" s="1782"/>
      <c r="J43" s="1776"/>
      <c r="K43" s="1780"/>
      <c r="L43" s="1776"/>
    </row>
    <row r="44" spans="1:12">
      <c r="A44" s="1775">
        <f>+A42+1</f>
        <v>12</v>
      </c>
      <c r="B44" s="1777" t="s">
        <v>81</v>
      </c>
      <c r="C44" s="1777" t="s">
        <v>82</v>
      </c>
      <c r="D44" s="1776"/>
      <c r="E44" s="1777"/>
      <c r="F44" s="1777"/>
      <c r="G44" s="1778">
        <f>+'1 Summary'!K63</f>
        <v>0</v>
      </c>
      <c r="H44" s="1776"/>
      <c r="I44" s="1781"/>
      <c r="J44" s="1776"/>
      <c r="K44" s="1780" t="str">
        <f>IF(G44=0,"","ERROR")</f>
        <v/>
      </c>
      <c r="L44" s="1776">
        <f>A44</f>
        <v>12</v>
      </c>
    </row>
    <row r="45" spans="1:12">
      <c r="A45" s="1775"/>
      <c r="B45" s="1777"/>
      <c r="C45" s="1777"/>
      <c r="D45" s="1776"/>
      <c r="E45" s="1777"/>
      <c r="F45" s="1777"/>
      <c r="G45" s="1778"/>
      <c r="H45" s="1776"/>
      <c r="I45" s="1781"/>
      <c r="J45" s="1776"/>
      <c r="K45" s="1780"/>
      <c r="L45" s="1776" t="s">
        <v>805</v>
      </c>
    </row>
    <row r="46" spans="1:12" ht="45">
      <c r="A46" s="1775">
        <f>+A44+1</f>
        <v>13</v>
      </c>
      <c r="B46" s="1777" t="s">
        <v>2590</v>
      </c>
      <c r="C46" s="1777" t="s">
        <v>2591</v>
      </c>
      <c r="D46" s="1776" t="s">
        <v>110</v>
      </c>
      <c r="E46" s="1777" t="s">
        <v>2592</v>
      </c>
      <c r="F46" s="1777"/>
      <c r="G46" s="1783" t="e">
        <f>'7 Teacher Compensation'!#REF!+'7 Teacher Compensation'!#REF!</f>
        <v>#REF!</v>
      </c>
      <c r="H46" s="1776"/>
      <c r="I46" s="1784">
        <f>+'7 Teacher Compensation'!R47+'7 Teacher Compensation'!R88</f>
        <v>0</v>
      </c>
      <c r="J46" s="1776"/>
      <c r="K46" s="1780" t="e">
        <f>IF(G46&lt;&gt;I46,"ERROR","")</f>
        <v>#REF!</v>
      </c>
      <c r="L46" s="1776">
        <f>A46</f>
        <v>13</v>
      </c>
    </row>
    <row r="47" spans="1:12">
      <c r="A47" s="1775"/>
      <c r="B47" s="1777"/>
      <c r="C47" s="1777"/>
      <c r="D47" s="1776"/>
      <c r="E47" s="1777"/>
      <c r="F47" s="1777"/>
      <c r="G47" s="1778"/>
      <c r="H47" s="1776"/>
      <c r="I47" s="1781"/>
      <c r="J47" s="1776"/>
      <c r="K47" s="1780"/>
      <c r="L47" s="1776"/>
    </row>
    <row r="48" spans="1:12" ht="30">
      <c r="A48" s="1775">
        <f>+A46+1</f>
        <v>14</v>
      </c>
      <c r="B48" s="1777" t="s">
        <v>2365</v>
      </c>
      <c r="C48" s="1777" t="s">
        <v>2366</v>
      </c>
      <c r="D48" s="1776" t="s">
        <v>110</v>
      </c>
      <c r="E48" s="1777" t="s">
        <v>2593</v>
      </c>
      <c r="F48" s="1777"/>
      <c r="G48" s="1783">
        <f>+'7A ECE'!F17</f>
        <v>0</v>
      </c>
      <c r="H48" s="1776"/>
      <c r="I48" s="1784" t="e">
        <f>+'7A ECE'!#REF!</f>
        <v>#REF!</v>
      </c>
      <c r="J48" s="1776"/>
      <c r="K48" s="1780" t="e">
        <f>IF(G48&lt;&gt;I48,"ERROR","")</f>
        <v>#REF!</v>
      </c>
      <c r="L48" s="1776">
        <f>A48</f>
        <v>14</v>
      </c>
    </row>
    <row r="49" spans="1:12" ht="15" customHeight="1">
      <c r="A49" s="1775"/>
      <c r="B49" s="1777"/>
      <c r="C49" s="1777"/>
      <c r="D49" s="1756"/>
      <c r="E49" s="1777"/>
      <c r="F49" s="1370"/>
      <c r="G49" s="1755"/>
      <c r="H49" s="1756"/>
      <c r="I49" s="1757"/>
      <c r="J49" s="1756"/>
      <c r="K49" s="121"/>
      <c r="L49" s="1756"/>
    </row>
    <row r="50" spans="1:12">
      <c r="A50" s="1775"/>
      <c r="B50" s="1777"/>
      <c r="C50" s="1777"/>
      <c r="D50" s="1756"/>
      <c r="E50" s="1777"/>
      <c r="F50" s="1370"/>
      <c r="G50" s="1781"/>
      <c r="H50" s="1785"/>
      <c r="I50" s="1781"/>
      <c r="J50" s="1756"/>
      <c r="K50" s="1780"/>
      <c r="L50" s="1756"/>
    </row>
    <row r="51" spans="1:12" hidden="1"/>
    <row r="52" spans="1:12" hidden="1"/>
    <row r="53" spans="1:12" hidden="1"/>
    <row r="54" spans="1:12" hidden="1"/>
    <row r="55" spans="1:12" hidden="1"/>
    <row r="56" spans="1:12" hidden="1"/>
    <row r="57" spans="1:12" hidden="1"/>
    <row r="58" spans="1:12" hidden="1"/>
    <row r="59" spans="1:12" hidden="1"/>
    <row r="60" spans="1:12" hidden="1"/>
    <row r="61" spans="1:12" hidden="1"/>
    <row r="62" spans="1:12" hidden="1"/>
    <row r="63" spans="1:12" hidden="1"/>
    <row r="64" spans="1:12"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t="70.5" hidden="1" customHeight="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t="16.5" hidden="1" customHeight="1"/>
    <row r="158" ht="16.5" hidden="1" customHeight="1"/>
    <row r="159" ht="18.75" hidden="1" customHeight="1"/>
    <row r="160" ht="16.5" hidden="1" customHeight="1"/>
    <row r="161" ht="22.5" hidden="1" customHeight="1"/>
    <row r="162" hidden="1"/>
    <row r="163" hidden="1"/>
    <row r="164" hidden="1"/>
    <row r="165" hidden="1"/>
    <row r="166" hidden="1"/>
    <row r="167" hidden="1"/>
    <row r="168" hidden="1"/>
  </sheetData>
  <sheetProtection password="C797" sheet="1" objects="1" scenarios="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A7" sqref="A7:H7"/>
    </sheetView>
  </sheetViews>
  <sheetFormatPr defaultColWidth="0" defaultRowHeight="13.2" zeroHeight="1"/>
  <cols>
    <col min="1" max="1" width="3.44140625" style="69" customWidth="1"/>
    <col min="2" max="2" width="6.5546875" style="69" customWidth="1"/>
    <col min="3" max="3" width="48.33203125" style="69" customWidth="1"/>
    <col min="4" max="4" width="3.109375" style="69" customWidth="1"/>
    <col min="5" max="5" width="15.6640625" style="69" customWidth="1"/>
    <col min="6" max="6" width="2.6640625" style="69" customWidth="1"/>
    <col min="7" max="7" width="15.6640625" style="69" customWidth="1"/>
    <col min="8" max="8" width="2.6640625" style="69" customWidth="1"/>
    <col min="9" max="9" width="15.6640625" style="69" customWidth="1"/>
    <col min="10" max="10" width="2.6640625" style="69" customWidth="1"/>
  </cols>
  <sheetData>
    <row r="1" spans="1:10" ht="14.4">
      <c r="A1" s="3"/>
      <c r="B1" s="11"/>
      <c r="C1" s="3"/>
      <c r="D1" s="3"/>
      <c r="E1" s="1828" t="s">
        <v>166</v>
      </c>
      <c r="F1" s="2293" t="str">
        <f>'1 Summary'!G2</f>
        <v/>
      </c>
      <c r="G1" s="2294"/>
      <c r="H1" s="2294"/>
      <c r="I1" s="2295"/>
      <c r="J1" s="3"/>
    </row>
    <row r="2" spans="1:10" ht="14.4">
      <c r="A2" s="3"/>
      <c r="B2" s="11"/>
      <c r="C2" s="3"/>
      <c r="D2" s="3"/>
      <c r="E2" s="13" t="s">
        <v>669</v>
      </c>
      <c r="F2" s="2289">
        <f>'1 Summary'!G3</f>
        <v>0</v>
      </c>
      <c r="G2" s="2290"/>
      <c r="H2" s="16"/>
      <c r="I2" s="1889"/>
      <c r="J2" s="3"/>
    </row>
    <row r="3" spans="1:10" ht="14.4">
      <c r="A3" s="3"/>
      <c r="B3" s="11"/>
      <c r="C3" s="3"/>
      <c r="D3" s="3"/>
      <c r="E3" s="1890"/>
      <c r="F3" s="3"/>
      <c r="G3" s="1890"/>
      <c r="H3" s="3"/>
      <c r="I3" s="1890"/>
      <c r="J3" s="3"/>
    </row>
    <row r="4" spans="1:10" ht="14.4">
      <c r="A4" s="3"/>
      <c r="B4" s="11"/>
      <c r="C4" s="3"/>
      <c r="D4" s="3"/>
      <c r="E4" s="1890"/>
      <c r="F4" s="3"/>
      <c r="G4" s="1890"/>
      <c r="H4" s="3"/>
      <c r="I4" s="1890"/>
      <c r="J4" s="3"/>
    </row>
    <row r="5" spans="1:10">
      <c r="A5" s="2296" t="s">
        <v>2731</v>
      </c>
      <c r="B5" s="2296"/>
      <c r="C5" s="2296"/>
      <c r="D5" s="2296"/>
      <c r="E5" s="2296"/>
      <c r="F5" s="2296"/>
      <c r="G5" s="2296"/>
      <c r="H5" s="2296"/>
      <c r="I5" s="1891"/>
      <c r="J5" s="1891"/>
    </row>
    <row r="6" spans="1:10">
      <c r="A6" s="2297" t="s">
        <v>2732</v>
      </c>
      <c r="B6" s="2297"/>
      <c r="C6" s="2297"/>
      <c r="D6" s="2297"/>
      <c r="E6" s="2297"/>
      <c r="F6" s="2297"/>
      <c r="G6" s="2297"/>
      <c r="H6" s="2297"/>
      <c r="I6" s="1891"/>
      <c r="J6" s="1891"/>
    </row>
    <row r="7" spans="1:10">
      <c r="A7" s="2297" t="s">
        <v>335</v>
      </c>
      <c r="B7" s="2297"/>
      <c r="C7" s="2297"/>
      <c r="D7" s="2297"/>
      <c r="E7" s="2297"/>
      <c r="F7" s="2297"/>
      <c r="G7" s="2297"/>
      <c r="H7" s="2297"/>
      <c r="I7" s="1891"/>
      <c r="J7" s="1891"/>
    </row>
    <row r="8" spans="1:10">
      <c r="A8" s="1891"/>
      <c r="B8" s="1891"/>
      <c r="C8" s="1891"/>
      <c r="D8" s="1891"/>
      <c r="E8" s="1891"/>
      <c r="F8" s="1891"/>
      <c r="G8" s="1891"/>
      <c r="H8" s="1891"/>
      <c r="I8" s="1891"/>
      <c r="J8" s="1891"/>
    </row>
    <row r="9" spans="1:10">
      <c r="A9" s="3"/>
      <c r="B9" s="11"/>
      <c r="C9" s="3"/>
      <c r="D9" s="3"/>
      <c r="E9" s="1892"/>
      <c r="F9" s="3"/>
      <c r="G9" s="1893" t="s">
        <v>2950</v>
      </c>
      <c r="H9" s="3"/>
      <c r="I9" s="2134" t="s">
        <v>2733</v>
      </c>
      <c r="J9" s="3"/>
    </row>
    <row r="10" spans="1:10">
      <c r="A10" s="3"/>
      <c r="B10" s="11"/>
      <c r="C10" s="3"/>
      <c r="D10" s="3"/>
      <c r="E10" s="1892"/>
      <c r="F10" s="3"/>
      <c r="G10" s="1893" t="s">
        <v>1325</v>
      </c>
      <c r="H10" s="3"/>
      <c r="I10" s="1893" t="s">
        <v>1326</v>
      </c>
      <c r="J10" s="3"/>
    </row>
    <row r="11" spans="1:10">
      <c r="A11" s="3"/>
      <c r="B11" s="11"/>
      <c r="C11" s="3"/>
      <c r="D11" s="3"/>
      <c r="E11" s="1892"/>
      <c r="F11" s="3"/>
      <c r="G11" s="1893"/>
      <c r="H11" s="3"/>
      <c r="I11" s="1893"/>
      <c r="J11" s="3"/>
    </row>
    <row r="12" spans="1:10">
      <c r="A12" s="3"/>
      <c r="B12" s="101">
        <v>1</v>
      </c>
      <c r="C12" s="1" t="s">
        <v>340</v>
      </c>
      <c r="D12" s="1"/>
      <c r="E12" s="1894"/>
      <c r="F12" s="1"/>
      <c r="G12" s="1895">
        <f>'Schedule 1.1 Cons Stmt of Ops.'!D28</f>
        <v>0</v>
      </c>
      <c r="H12" s="3"/>
      <c r="I12" s="1895">
        <f>'Schedule 1.1 Cons Stmt of Ops.'!E28</f>
        <v>0</v>
      </c>
      <c r="J12" s="3"/>
    </row>
    <row r="13" spans="1:10">
      <c r="A13" s="3"/>
      <c r="B13" s="101"/>
      <c r="C13" s="1"/>
      <c r="D13" s="1"/>
      <c r="E13" s="1894"/>
      <c r="F13" s="1"/>
      <c r="G13" s="1892"/>
      <c r="H13" s="3"/>
      <c r="I13" s="1892"/>
      <c r="J13" s="3"/>
    </row>
    <row r="14" spans="1:10">
      <c r="A14" s="3"/>
      <c r="B14" s="101">
        <v>2</v>
      </c>
      <c r="C14" s="1" t="s">
        <v>2734</v>
      </c>
      <c r="D14" s="1"/>
      <c r="E14" s="1896"/>
      <c r="F14" s="66"/>
      <c r="G14" s="1892"/>
      <c r="H14" s="16"/>
      <c r="I14" s="1892"/>
      <c r="J14" s="3"/>
    </row>
    <row r="15" spans="1:10">
      <c r="A15" s="3"/>
      <c r="B15" s="101">
        <v>2.1</v>
      </c>
      <c r="C15" s="31" t="s">
        <v>2735</v>
      </c>
      <c r="D15" s="31"/>
      <c r="E15" s="1894"/>
      <c r="F15" s="31"/>
      <c r="G15" s="2187">
        <f>-'Sch 3C Tang Cap Asset Con'!C41</f>
        <v>0</v>
      </c>
      <c r="H15" s="3"/>
      <c r="I15" s="1898"/>
      <c r="J15" s="3"/>
    </row>
    <row r="16" spans="1:10">
      <c r="A16" s="3"/>
      <c r="B16" s="101">
        <v>2.2000000000000002</v>
      </c>
      <c r="C16" s="31" t="s">
        <v>2736</v>
      </c>
      <c r="D16" s="31"/>
      <c r="E16" s="1894"/>
      <c r="F16" s="31"/>
      <c r="G16" s="2187">
        <f>'Sch 3C Tang Cap Asset Con'!C80</f>
        <v>0</v>
      </c>
      <c r="H16" s="3"/>
      <c r="I16" s="1898"/>
      <c r="J16" s="3"/>
    </row>
    <row r="17" spans="1:10">
      <c r="A17" s="3"/>
      <c r="B17" s="101">
        <v>2.2999999999999998</v>
      </c>
      <c r="C17" s="31" t="s">
        <v>2737</v>
      </c>
      <c r="D17" s="31"/>
      <c r="E17" s="1894"/>
      <c r="F17" s="31"/>
      <c r="G17" s="2187">
        <f>('Sch 3C Tang Cap Asset Con'!E120+'Sch 3C Tang Cap Asset Con'!F120)*-1</f>
        <v>0</v>
      </c>
      <c r="H17" s="3"/>
      <c r="I17" s="1898"/>
      <c r="J17" s="3"/>
    </row>
    <row r="18" spans="1:10">
      <c r="A18" s="3"/>
      <c r="B18" s="101">
        <v>2.4</v>
      </c>
      <c r="C18" s="31" t="s">
        <v>2717</v>
      </c>
      <c r="D18" s="31"/>
      <c r="E18" s="1894"/>
      <c r="F18" s="31"/>
      <c r="G18" s="2187">
        <f>'Sch 3C Tang Cap Asset Con'!D120</f>
        <v>0</v>
      </c>
      <c r="H18" s="3"/>
      <c r="I18" s="1898"/>
      <c r="J18" s="3"/>
    </row>
    <row r="19" spans="1:10">
      <c r="A19" s="3"/>
      <c r="B19" s="101">
        <v>2.5</v>
      </c>
      <c r="C19" s="31" t="s">
        <v>2738</v>
      </c>
      <c r="D19" s="31"/>
      <c r="E19" s="1894"/>
      <c r="F19" s="31"/>
      <c r="G19" s="2187">
        <f>'Sch 3C Tang Cap Asset Con'!D80+'Sch 3C Tang Cap Asset Con'!E41</f>
        <v>0</v>
      </c>
      <c r="H19" s="3"/>
      <c r="I19" s="1899"/>
      <c r="J19" s="3"/>
    </row>
    <row r="20" spans="1:10">
      <c r="A20" s="3"/>
      <c r="B20" s="101">
        <v>2.6</v>
      </c>
      <c r="C20" s="1877" t="s">
        <v>2739</v>
      </c>
      <c r="D20" s="17"/>
      <c r="E20" s="1894"/>
      <c r="F20" s="17"/>
      <c r="G20" s="1897">
        <f>SUM(G15:G19)</f>
        <v>0</v>
      </c>
      <c r="H20" s="3"/>
      <c r="I20" s="1897">
        <f>SUM(I15:I19)</f>
        <v>0</v>
      </c>
      <c r="J20" s="3"/>
    </row>
    <row r="21" spans="1:10">
      <c r="A21" s="3"/>
      <c r="B21" s="101"/>
      <c r="C21" s="31"/>
      <c r="D21" s="88"/>
      <c r="E21" s="1894"/>
      <c r="F21" s="88"/>
      <c r="G21" s="1900"/>
      <c r="H21" s="16"/>
      <c r="I21" s="1900"/>
      <c r="J21" s="3"/>
    </row>
    <row r="22" spans="1:10">
      <c r="A22" s="3"/>
      <c r="B22" s="1901"/>
      <c r="C22" s="1"/>
      <c r="D22" s="66"/>
      <c r="E22" s="1894"/>
      <c r="F22" s="66"/>
      <c r="G22" s="1900"/>
      <c r="H22" s="16"/>
      <c r="I22" s="1900"/>
      <c r="J22" s="3"/>
    </row>
    <row r="23" spans="1:10">
      <c r="A23" s="3"/>
      <c r="B23" s="11"/>
      <c r="C23" s="3"/>
      <c r="D23" s="3"/>
      <c r="E23" s="1900"/>
      <c r="F23" s="3"/>
      <c r="G23" s="1902"/>
      <c r="H23" s="3"/>
      <c r="I23" s="1902"/>
      <c r="J23" s="3"/>
    </row>
    <row r="24" spans="1:10">
      <c r="A24" s="3"/>
      <c r="B24" s="11">
        <v>3</v>
      </c>
      <c r="C24" s="1" t="s">
        <v>2740</v>
      </c>
      <c r="D24" s="1"/>
      <c r="E24" s="1900"/>
      <c r="F24" s="1"/>
      <c r="G24" s="1903"/>
      <c r="H24" s="3"/>
      <c r="I24" s="1903"/>
      <c r="J24" s="3"/>
    </row>
    <row r="25" spans="1:10">
      <c r="A25" s="3"/>
      <c r="B25" s="11">
        <v>3.1</v>
      </c>
      <c r="C25" s="3" t="s">
        <v>2741</v>
      </c>
      <c r="D25" s="3"/>
      <c r="E25" s="1894"/>
      <c r="F25" s="3"/>
      <c r="G25" s="1899"/>
      <c r="H25" s="3"/>
      <c r="I25" s="1899"/>
      <c r="J25" s="3"/>
    </row>
    <row r="26" spans="1:10">
      <c r="A26" s="3"/>
      <c r="B26" s="11">
        <v>3.2</v>
      </c>
      <c r="C26" s="3" t="s">
        <v>2742</v>
      </c>
      <c r="D26" s="3"/>
      <c r="E26" s="1894"/>
      <c r="F26" s="3"/>
      <c r="G26" s="1899"/>
      <c r="H26" s="3"/>
      <c r="I26" s="1898"/>
      <c r="J26" s="3"/>
    </row>
    <row r="27" spans="1:10">
      <c r="A27" s="3"/>
      <c r="B27" s="11">
        <v>3.3</v>
      </c>
      <c r="C27" s="3" t="s">
        <v>2743</v>
      </c>
      <c r="D27" s="3"/>
      <c r="E27" s="1894"/>
      <c r="F27" s="3"/>
      <c r="G27" s="1899"/>
      <c r="H27" s="3"/>
      <c r="I27" s="1898"/>
      <c r="J27" s="3"/>
    </row>
    <row r="28" spans="1:10">
      <c r="A28" s="3"/>
      <c r="B28" s="11">
        <v>3.4</v>
      </c>
      <c r="C28" s="3" t="s">
        <v>2744</v>
      </c>
      <c r="D28" s="3"/>
      <c r="E28" s="1894"/>
      <c r="F28" s="3"/>
      <c r="G28" s="1899"/>
      <c r="H28" s="3"/>
      <c r="I28" s="1898"/>
      <c r="J28" s="3"/>
    </row>
    <row r="29" spans="1:10">
      <c r="A29" s="3"/>
      <c r="B29" s="11">
        <v>3.5</v>
      </c>
      <c r="C29" s="1" t="s">
        <v>2745</v>
      </c>
      <c r="D29" s="3"/>
      <c r="E29" s="1894"/>
      <c r="F29" s="3"/>
      <c r="G29" s="1897">
        <f>SUM(G25:G28)</f>
        <v>0</v>
      </c>
      <c r="H29" s="3"/>
      <c r="I29" s="1897">
        <f>SUM(I25:I28)</f>
        <v>0</v>
      </c>
      <c r="J29" s="3"/>
    </row>
    <row r="30" spans="1:10">
      <c r="A30" s="3"/>
      <c r="B30" s="11"/>
      <c r="C30" s="88"/>
      <c r="D30" s="88"/>
      <c r="E30" s="1894"/>
      <c r="F30" s="88"/>
      <c r="G30" s="1900"/>
      <c r="H30" s="16"/>
      <c r="I30" s="1900"/>
      <c r="J30" s="3"/>
    </row>
    <row r="31" spans="1:10">
      <c r="A31" s="3"/>
      <c r="B31" s="101">
        <v>4</v>
      </c>
      <c r="C31" s="3" t="s">
        <v>2746</v>
      </c>
      <c r="D31" s="3"/>
      <c r="E31" s="1894"/>
      <c r="F31" s="3"/>
      <c r="G31" s="1897">
        <f>G12+G20+G29</f>
        <v>0</v>
      </c>
      <c r="H31" s="3"/>
      <c r="I31" s="1897">
        <f>I12+I20+I29</f>
        <v>0</v>
      </c>
      <c r="J31" s="3"/>
    </row>
    <row r="32" spans="1:10">
      <c r="A32" s="3"/>
      <c r="B32" s="101"/>
      <c r="C32" s="1"/>
      <c r="D32" s="1"/>
      <c r="E32" s="1894"/>
      <c r="F32" s="66"/>
      <c r="G32" s="1900"/>
      <c r="H32" s="16"/>
      <c r="I32" s="1900"/>
      <c r="J32" s="3"/>
    </row>
    <row r="33" spans="1:10">
      <c r="A33" s="3"/>
      <c r="B33" s="11">
        <v>4.0999999999999996</v>
      </c>
      <c r="C33" s="3" t="s">
        <v>2747</v>
      </c>
      <c r="D33" s="3"/>
      <c r="E33" s="1894"/>
      <c r="F33" s="3"/>
      <c r="G33" s="1897">
        <f>I35</f>
        <v>0</v>
      </c>
      <c r="H33" s="3"/>
      <c r="I33" s="1897">
        <f>+I35-I31</f>
        <v>0</v>
      </c>
      <c r="J33" s="3"/>
    </row>
    <row r="34" spans="1:10">
      <c r="A34" s="3"/>
      <c r="B34" s="11"/>
      <c r="C34" s="1"/>
      <c r="D34" s="1"/>
      <c r="E34" s="1894"/>
      <c r="F34" s="66"/>
      <c r="G34" s="1900"/>
      <c r="H34" s="16"/>
      <c r="I34" s="1900"/>
      <c r="J34" s="3"/>
    </row>
    <row r="35" spans="1:10">
      <c r="A35" s="3"/>
      <c r="B35" s="101">
        <v>4.2</v>
      </c>
      <c r="C35" s="31" t="s">
        <v>2748</v>
      </c>
      <c r="D35" s="31"/>
      <c r="E35" s="1894"/>
      <c r="F35" s="31"/>
      <c r="G35" s="1897">
        <f>G33+G31</f>
        <v>0</v>
      </c>
      <c r="H35" s="3"/>
      <c r="I35" s="1897">
        <f>'Schedule 1 Stmt of Fin Pos.'!F29</f>
        <v>0</v>
      </c>
      <c r="J35" s="3"/>
    </row>
    <row r="36" spans="1:10">
      <c r="A36" s="3"/>
      <c r="B36" s="1904"/>
      <c r="C36" s="88"/>
      <c r="D36" s="88"/>
      <c r="E36" s="1894"/>
      <c r="F36" s="88"/>
      <c r="G36" s="1900"/>
      <c r="H36" s="1905"/>
      <c r="I36" s="1900"/>
      <c r="J36" s="1905"/>
    </row>
    <row r="37" spans="1:10">
      <c r="A37" s="3"/>
      <c r="B37" s="1904"/>
      <c r="C37" s="88"/>
      <c r="D37" s="88"/>
      <c r="E37" s="1900"/>
      <c r="F37" s="88"/>
      <c r="G37" s="1900"/>
      <c r="H37" s="1905"/>
      <c r="I37" s="1900"/>
      <c r="J37" s="1905"/>
    </row>
    <row r="38" spans="1:10">
      <c r="A38" s="3"/>
      <c r="B38" s="1904"/>
      <c r="C38" s="88"/>
      <c r="D38" s="88"/>
      <c r="E38" s="1894"/>
      <c r="F38" s="88"/>
      <c r="G38" s="1900"/>
      <c r="H38" s="16"/>
      <c r="I38" s="1900"/>
      <c r="J38" s="16"/>
    </row>
    <row r="39" spans="1:10">
      <c r="A39" s="3"/>
      <c r="B39" s="11"/>
      <c r="C39" s="1906"/>
      <c r="D39" s="1906"/>
      <c r="E39" s="1875"/>
      <c r="F39" s="1906"/>
      <c r="G39" s="1876"/>
      <c r="H39" s="123"/>
      <c r="I39" s="1876"/>
      <c r="J39" s="3"/>
    </row>
    <row r="40" spans="1:10">
      <c r="A40" s="3"/>
      <c r="B40" s="3"/>
      <c r="C40" s="3"/>
      <c r="D40" s="3"/>
      <c r="E40" s="3"/>
      <c r="F40" s="3"/>
      <c r="G40" s="3"/>
      <c r="H40" s="3"/>
      <c r="I40" s="3"/>
      <c r="J40" s="3"/>
    </row>
  </sheetData>
  <sheetProtection password="C797" sheet="1" objects="1" scenarios="1"/>
  <mergeCells count="5">
    <mergeCell ref="F1:I1"/>
    <mergeCell ref="F2:G2"/>
    <mergeCell ref="A5:H5"/>
    <mergeCell ref="A6:H6"/>
    <mergeCell ref="A7:H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64"/>
  <sheetViews>
    <sheetView zoomScale="75" zoomScaleNormal="75" workbookViewId="0">
      <selection activeCell="H41" sqref="H41"/>
    </sheetView>
  </sheetViews>
  <sheetFormatPr defaultColWidth="0" defaultRowHeight="15" zeroHeight="1"/>
  <cols>
    <col min="1" max="1" width="7.88671875" style="1078" bestFit="1" customWidth="1"/>
    <col min="2" max="2" width="51.5546875" style="1078" customWidth="1"/>
    <col min="3" max="3" width="5.44140625" style="1078" customWidth="1"/>
    <col min="4" max="4" width="20.109375" style="1078" customWidth="1"/>
    <col min="5" max="5" width="9.109375" style="1078" customWidth="1"/>
    <col min="6" max="6" width="18.33203125" style="1078" customWidth="1"/>
    <col min="7" max="7" width="2.33203125" style="1078" customWidth="1"/>
    <col min="8" max="8" width="22" style="1078" customWidth="1"/>
    <col min="9" max="9" width="4.109375" style="1078" customWidth="1"/>
    <col min="10" max="10" width="22.88671875" style="1078" customWidth="1"/>
    <col min="11" max="11" width="3" style="1078" customWidth="1"/>
    <col min="12" max="12" width="16.5546875" style="1078" customWidth="1"/>
    <col min="13" max="13" width="5.6640625" style="1078" customWidth="1"/>
    <col min="14" max="16384" width="0" style="1078" hidden="1"/>
  </cols>
  <sheetData>
    <row r="1" spans="1:13" ht="15.6" thickBot="1">
      <c r="A1" s="1370"/>
      <c r="B1" s="1370"/>
      <c r="C1" s="1370"/>
      <c r="D1" s="1370"/>
      <c r="E1" s="1753"/>
      <c r="F1" s="1754"/>
      <c r="G1" s="1370"/>
      <c r="H1" s="1755"/>
      <c r="I1" s="1756"/>
      <c r="J1" s="1757"/>
      <c r="K1" s="1756"/>
      <c r="L1" s="121"/>
      <c r="M1" s="1756"/>
    </row>
    <row r="2" spans="1:13" ht="16.2" thickBot="1">
      <c r="A2" s="102"/>
      <c r="B2" s="1706"/>
      <c r="C2" s="1706"/>
      <c r="D2" s="855"/>
      <c r="E2" s="1758" t="s">
        <v>166</v>
      </c>
      <c r="F2" s="1028"/>
      <c r="G2" s="78"/>
      <c r="H2" s="1023" t="str">
        <f>'1 Summary'!G2</f>
        <v/>
      </c>
      <c r="I2" s="1030"/>
      <c r="J2" s="1759"/>
      <c r="K2" s="1760"/>
      <c r="L2" s="1761"/>
      <c r="M2" s="1756"/>
    </row>
    <row r="3" spans="1:13" ht="16.2" thickBot="1">
      <c r="A3" s="102"/>
      <c r="B3" s="1370"/>
      <c r="C3" s="1370"/>
      <c r="D3" s="1370"/>
      <c r="E3" s="1758" t="s">
        <v>165</v>
      </c>
      <c r="F3" s="1028"/>
      <c r="G3" s="78"/>
      <c r="H3" s="911">
        <f>'1 Summary'!G3</f>
        <v>0</v>
      </c>
      <c r="I3" s="199"/>
      <c r="J3" s="1121"/>
      <c r="K3" s="1760"/>
      <c r="L3" s="1762"/>
      <c r="M3" s="1756"/>
    </row>
    <row r="4" spans="1:13" ht="15.6">
      <c r="A4" s="855"/>
      <c r="B4" s="855"/>
      <c r="C4" s="855"/>
      <c r="D4" s="855"/>
      <c r="E4" s="1763"/>
      <c r="F4" s="1370"/>
      <c r="G4" s="1370"/>
      <c r="H4" s="1756"/>
      <c r="I4" s="1756"/>
      <c r="J4" s="1756"/>
      <c r="K4" s="112"/>
      <c r="L4" s="1764"/>
      <c r="M4" s="112"/>
    </row>
    <row r="5" spans="1:13">
      <c r="A5" s="1370"/>
      <c r="B5" s="1370"/>
      <c r="C5" s="1370"/>
      <c r="D5" s="1370"/>
      <c r="E5" s="1753"/>
      <c r="F5" s="1754"/>
      <c r="G5" s="1370"/>
      <c r="H5" s="1755"/>
      <c r="I5" s="1756"/>
      <c r="J5" s="1757"/>
      <c r="K5" s="1756"/>
      <c r="L5" s="121"/>
      <c r="M5" s="1756"/>
    </row>
    <row r="6" spans="1:13" ht="15.6">
      <c r="A6" s="855"/>
      <c r="B6" s="855" t="s">
        <v>499</v>
      </c>
      <c r="C6" s="855"/>
      <c r="D6" s="855"/>
      <c r="E6" s="1763"/>
      <c r="F6" s="1765"/>
      <c r="G6" s="855"/>
      <c r="H6" s="1766"/>
      <c r="I6" s="112"/>
      <c r="J6" s="1767"/>
      <c r="K6" s="112"/>
      <c r="L6" s="1764"/>
      <c r="M6" s="112"/>
    </row>
    <row r="7" spans="1:13" ht="15.6">
      <c r="A7" s="855"/>
      <c r="B7" s="855"/>
      <c r="C7" s="855"/>
      <c r="D7" s="855"/>
      <c r="E7" s="1763"/>
      <c r="F7" s="1765"/>
      <c r="G7" s="855"/>
      <c r="H7" s="1755"/>
      <c r="I7" s="112"/>
      <c r="J7" s="1757"/>
      <c r="K7" s="112"/>
      <c r="L7" s="1764"/>
      <c r="M7" s="112"/>
    </row>
    <row r="8" spans="1:13" ht="15.6">
      <c r="A8" s="1768"/>
      <c r="B8" s="855" t="s">
        <v>105</v>
      </c>
      <c r="C8" s="855"/>
      <c r="D8" s="1370"/>
      <c r="E8" s="1753"/>
      <c r="F8" s="1754"/>
      <c r="G8" s="1370"/>
      <c r="H8" s="1755"/>
      <c r="I8" s="1756"/>
      <c r="J8" s="1757"/>
      <c r="K8" s="1756"/>
      <c r="L8" s="121"/>
      <c r="M8" s="112"/>
    </row>
    <row r="9" spans="1:13" ht="16.2" thickBot="1">
      <c r="A9" s="1370"/>
      <c r="B9" s="1370"/>
      <c r="C9" s="1370"/>
      <c r="D9" s="1370"/>
      <c r="E9" s="1753"/>
      <c r="F9" s="1754"/>
      <c r="G9" s="1370"/>
      <c r="H9" s="1755"/>
      <c r="I9" s="1756"/>
      <c r="J9" s="1757"/>
      <c r="K9" s="1756"/>
      <c r="L9" s="121"/>
      <c r="M9" s="112"/>
    </row>
    <row r="10" spans="1:13" ht="16.2" thickBot="1">
      <c r="A10" s="855"/>
      <c r="B10" s="855"/>
      <c r="C10" s="855"/>
      <c r="D10" s="1769" t="s">
        <v>106</v>
      </c>
      <c r="E10" s="1770"/>
      <c r="F10" s="1771" t="s">
        <v>107</v>
      </c>
      <c r="G10" s="855"/>
      <c r="H10" s="1772" t="s">
        <v>108</v>
      </c>
      <c r="I10" s="1773"/>
      <c r="J10" s="1774" t="s">
        <v>109</v>
      </c>
      <c r="K10" s="112"/>
      <c r="L10" s="1764"/>
      <c r="M10" s="112"/>
    </row>
    <row r="11" spans="1:13" ht="15.6">
      <c r="A11" s="855"/>
      <c r="B11" s="855"/>
      <c r="C11" s="855"/>
      <c r="D11" s="1786"/>
      <c r="E11" s="1770"/>
      <c r="F11" s="1787"/>
      <c r="G11" s="855"/>
      <c r="H11" s="1788"/>
      <c r="I11" s="1789"/>
      <c r="J11" s="1790"/>
      <c r="K11" s="112"/>
      <c r="L11" s="1764"/>
      <c r="M11" s="112"/>
    </row>
    <row r="12" spans="1:13" ht="60" hidden="1">
      <c r="A12" s="1775">
        <v>1</v>
      </c>
      <c r="B12" s="1365" t="s">
        <v>270</v>
      </c>
      <c r="C12" s="1365"/>
      <c r="D12" s="1365" t="s">
        <v>271</v>
      </c>
      <c r="E12" s="1756" t="s">
        <v>110</v>
      </c>
      <c r="F12" s="1365" t="s">
        <v>180</v>
      </c>
      <c r="G12" s="1775"/>
      <c r="H12" s="1755" t="s">
        <v>886</v>
      </c>
      <c r="I12" s="1756"/>
      <c r="J12" s="1755" t="s">
        <v>887</v>
      </c>
      <c r="K12" s="1791"/>
      <c r="L12" s="1780" t="s">
        <v>181</v>
      </c>
      <c r="M12" s="1756">
        <f>A12</f>
        <v>1</v>
      </c>
    </row>
    <row r="13" spans="1:13" hidden="1">
      <c r="A13" s="1775"/>
      <c r="B13" s="1365"/>
      <c r="C13" s="1365"/>
      <c r="D13" s="1365"/>
      <c r="E13" s="1756"/>
      <c r="F13" s="1365"/>
      <c r="G13" s="1775"/>
      <c r="H13" s="1755"/>
      <c r="I13" s="1756"/>
      <c r="J13" s="1755"/>
      <c r="K13" s="1791"/>
      <c r="L13" s="1780"/>
      <c r="M13" s="1756"/>
    </row>
    <row r="14" spans="1:13" ht="45" hidden="1">
      <c r="A14" s="1775">
        <f>+A12+1</f>
        <v>2</v>
      </c>
      <c r="B14" s="1365" t="s">
        <v>1973</v>
      </c>
      <c r="C14" s="1365"/>
      <c r="D14" s="1365" t="s">
        <v>1974</v>
      </c>
      <c r="E14" s="1756" t="s">
        <v>110</v>
      </c>
      <c r="F14" s="1365" t="s">
        <v>1975</v>
      </c>
      <c r="G14" s="1775"/>
      <c r="H14" s="1755" t="s">
        <v>1280</v>
      </c>
      <c r="I14" s="1756"/>
      <c r="J14" s="1755" t="s">
        <v>1960</v>
      </c>
      <c r="K14" s="1791"/>
      <c r="L14" s="1780" t="s">
        <v>1147</v>
      </c>
      <c r="M14" s="1756">
        <f>A14</f>
        <v>2</v>
      </c>
    </row>
    <row r="15" spans="1:13">
      <c r="A15" s="1775"/>
      <c r="B15" s="1365"/>
      <c r="C15" s="1365"/>
      <c r="D15" s="1365"/>
      <c r="E15" s="1756"/>
      <c r="F15" s="1365"/>
      <c r="G15" s="1775"/>
      <c r="H15" s="1755"/>
      <c r="I15" s="1756"/>
      <c r="J15" s="1755"/>
      <c r="K15" s="1791"/>
      <c r="L15" s="1780"/>
      <c r="M15" s="1756"/>
    </row>
    <row r="16" spans="1:13">
      <c r="A16" s="1775"/>
      <c r="B16" s="1365"/>
      <c r="C16" s="1365"/>
      <c r="D16" s="1365"/>
      <c r="E16" s="1756"/>
      <c r="F16" s="1365"/>
      <c r="G16" s="1775"/>
      <c r="H16" s="1755"/>
      <c r="I16" s="1756"/>
      <c r="J16" s="1755"/>
      <c r="K16" s="1791"/>
      <c r="L16" s="1780"/>
      <c r="M16" s="1756"/>
    </row>
    <row r="17" spans="1:13">
      <c r="A17" s="1775"/>
      <c r="B17" s="1365"/>
      <c r="C17" s="1365"/>
      <c r="D17" s="1365"/>
      <c r="E17" s="1756"/>
      <c r="F17" s="1365"/>
      <c r="G17" s="1775"/>
      <c r="H17" s="1755"/>
      <c r="I17" s="1756"/>
      <c r="J17" s="1755"/>
      <c r="K17" s="1791"/>
      <c r="L17" s="1780"/>
      <c r="M17" s="1756"/>
    </row>
    <row r="18" spans="1:13">
      <c r="A18" s="1775"/>
      <c r="B18" s="1365"/>
      <c r="C18" s="1365"/>
      <c r="D18" s="1365"/>
      <c r="E18" s="1756"/>
      <c r="F18" s="1365"/>
      <c r="G18" s="1775"/>
      <c r="H18" s="1755"/>
      <c r="I18" s="1756"/>
      <c r="J18" s="1755"/>
      <c r="K18" s="1791"/>
      <c r="L18" s="1780"/>
      <c r="M18" s="1756"/>
    </row>
    <row r="19" spans="1:13" ht="45">
      <c r="A19" s="1775">
        <v>1</v>
      </c>
      <c r="B19" s="1777" t="s">
        <v>478</v>
      </c>
      <c r="C19" s="1777"/>
      <c r="D19" s="1777" t="s">
        <v>999</v>
      </c>
      <c r="E19" s="1776"/>
      <c r="F19" s="1777" t="s">
        <v>762</v>
      </c>
      <c r="G19" s="1775"/>
      <c r="H19" s="1755">
        <f>'Sch. 10A Spec Ed Expense - Elem'!J48</f>
        <v>0</v>
      </c>
      <c r="I19" s="1756"/>
      <c r="J19" s="1792">
        <f>'Sch 13 Enrolment'!T79</f>
        <v>0</v>
      </c>
      <c r="K19" s="1756"/>
      <c r="L19" s="1780" t="str">
        <f>IF('Sch 13 Enrolment'!T54&gt;0,IF('Sch. 10A Spec Ed Expense - Elem'!$J$48=0,"WARNING Expenditures not reported",""),"")</f>
        <v/>
      </c>
      <c r="M19" s="1756">
        <f>A19</f>
        <v>1</v>
      </c>
    </row>
    <row r="20" spans="1:13">
      <c r="A20" s="1775"/>
      <c r="B20" s="1777"/>
      <c r="C20" s="1777"/>
      <c r="D20" s="1777"/>
      <c r="E20" s="1776"/>
      <c r="F20" s="1777"/>
      <c r="G20" s="1775"/>
      <c r="H20" s="1755"/>
      <c r="I20" s="1756"/>
      <c r="J20" s="1757"/>
      <c r="K20" s="1756"/>
      <c r="L20" s="1780"/>
      <c r="M20" s="1756"/>
    </row>
    <row r="21" spans="1:13" ht="48.75" customHeight="1">
      <c r="A21" s="1775">
        <f>+A19+1</f>
        <v>2</v>
      </c>
      <c r="B21" s="1777" t="s">
        <v>1438</v>
      </c>
      <c r="C21" s="1777"/>
      <c r="D21" s="1777" t="s">
        <v>1439</v>
      </c>
      <c r="E21" s="1776"/>
      <c r="F21" s="1777" t="s">
        <v>500</v>
      </c>
      <c r="G21" s="1370"/>
      <c r="H21" s="1755">
        <f>'Sch. 10B Spec Ed Expense - Sec'!J46</f>
        <v>0</v>
      </c>
      <c r="I21" s="1756"/>
      <c r="J21" s="1792">
        <f>'Sch 13 Enrolment'!T84</f>
        <v>0</v>
      </c>
      <c r="K21" s="1756"/>
      <c r="L21" s="1780" t="str">
        <f>IF('Sch 13 Enrolment'!V68&gt;0,IF('Sch. 10B Spec Ed Expense - Sec'!$J$46=0,"WARNING Expenditures not reported",""),"")</f>
        <v/>
      </c>
      <c r="M21" s="1756">
        <f>A21</f>
        <v>2</v>
      </c>
    </row>
    <row r="22" spans="1:13">
      <c r="A22" s="1775"/>
      <c r="B22" s="1777"/>
      <c r="C22" s="1777"/>
      <c r="D22" s="1777"/>
      <c r="E22" s="1776"/>
      <c r="F22" s="1777"/>
      <c r="G22" s="1775"/>
      <c r="H22" s="1755"/>
      <c r="I22" s="1756"/>
      <c r="J22" s="1757"/>
      <c r="K22" s="1756"/>
      <c r="L22" s="1780"/>
      <c r="M22" s="1756"/>
    </row>
    <row r="23" spans="1:13" ht="75">
      <c r="A23" s="1775">
        <f>+A21+1</f>
        <v>3</v>
      </c>
      <c r="B23" s="1777" t="s">
        <v>398</v>
      </c>
      <c r="C23" s="1777"/>
      <c r="D23" s="1777" t="s">
        <v>8</v>
      </c>
      <c r="E23" s="1776" t="s">
        <v>110</v>
      </c>
      <c r="F23" s="1777" t="s">
        <v>1727</v>
      </c>
      <c r="G23" s="1775"/>
      <c r="H23" s="1755">
        <f>'Sch. 10A Spec Ed Expense - Elem'!I48+'Sch. 10B Spec Ed Expense - Sec'!I46</f>
        <v>0</v>
      </c>
      <c r="I23" s="1756"/>
      <c r="J23" s="1757">
        <f>'App B1 Tuition Fees'!M31</f>
        <v>0</v>
      </c>
      <c r="K23" s="1756"/>
      <c r="L23" s="1780" t="str">
        <f>IF(H23&lt;&gt;J23,"WARNING","")</f>
        <v/>
      </c>
      <c r="M23" s="1756">
        <f>A23</f>
        <v>3</v>
      </c>
    </row>
    <row r="24" spans="1:13">
      <c r="A24" s="1775"/>
      <c r="B24" s="1777"/>
      <c r="C24" s="1777"/>
      <c r="D24" s="1777"/>
      <c r="E24" s="1776"/>
      <c r="F24" s="1777"/>
      <c r="G24" s="1775"/>
      <c r="H24" s="1755"/>
      <c r="I24" s="1756"/>
      <c r="J24" s="1757"/>
      <c r="K24" s="1756"/>
      <c r="L24" s="1780"/>
      <c r="M24" s="1756"/>
    </row>
    <row r="25" spans="1:13" ht="60">
      <c r="A25" s="1775">
        <f>+A23+1</f>
        <v>4</v>
      </c>
      <c r="B25" s="1777" t="s">
        <v>362</v>
      </c>
      <c r="C25" s="1777"/>
      <c r="D25" s="1777" t="s">
        <v>2595</v>
      </c>
      <c r="E25" s="1776" t="s">
        <v>501</v>
      </c>
      <c r="F25" s="1777" t="s">
        <v>2597</v>
      </c>
      <c r="G25" s="1775"/>
      <c r="H25" s="1755">
        <f>'Sch. 10A Spec Ed Expense - Elem'!H35+'Sch. 10B Spec Ed Expense - Sec'!H34</f>
        <v>0</v>
      </c>
      <c r="I25" s="1756"/>
      <c r="J25" s="1757">
        <f>'Sch 10ADJ  Oper. Fund- Adj.'!K13</f>
        <v>0</v>
      </c>
      <c r="K25" s="1756"/>
      <c r="L25" s="1780" t="str">
        <f>IF(H25&lt;=J25,"","WARNING")</f>
        <v/>
      </c>
      <c r="M25" s="1756">
        <f>A25</f>
        <v>4</v>
      </c>
    </row>
    <row r="26" spans="1:13">
      <c r="A26" s="1775"/>
      <c r="B26" s="1777"/>
      <c r="C26" s="1777"/>
      <c r="D26" s="1777"/>
      <c r="E26" s="1776"/>
      <c r="F26" s="1777"/>
      <c r="G26" s="1775"/>
      <c r="H26" s="1755"/>
      <c r="I26" s="1756"/>
      <c r="J26" s="1757"/>
      <c r="K26" s="1756"/>
      <c r="L26" s="1780"/>
      <c r="M26" s="1756"/>
    </row>
    <row r="27" spans="1:13" ht="60">
      <c r="A27" s="1775">
        <f>+A25+1</f>
        <v>5</v>
      </c>
      <c r="B27" s="1777" t="s">
        <v>2594</v>
      </c>
      <c r="C27" s="1777"/>
      <c r="D27" s="1777" t="s">
        <v>2596</v>
      </c>
      <c r="E27" s="1776" t="s">
        <v>501</v>
      </c>
      <c r="F27" s="1777" t="s">
        <v>2598</v>
      </c>
      <c r="G27" s="1775"/>
      <c r="H27" s="1755">
        <f>+'Sch. 10A Spec Ed Expense - Elem'!H36</f>
        <v>0</v>
      </c>
      <c r="I27" s="1756"/>
      <c r="J27" s="1757">
        <f>+'Sch 10ADJ  Oper. Fund- Adj.'!K14</f>
        <v>0</v>
      </c>
      <c r="K27" s="1756"/>
      <c r="L27" s="1780" t="str">
        <f>IF(H27&lt;=J27,"","WARNING")</f>
        <v/>
      </c>
      <c r="M27" s="1756">
        <f>A27</f>
        <v>5</v>
      </c>
    </row>
    <row r="28" spans="1:13">
      <c r="A28" s="1775"/>
      <c r="B28" s="1777"/>
      <c r="C28" s="1777"/>
      <c r="D28" s="1777"/>
      <c r="E28" s="1776"/>
      <c r="F28" s="1777"/>
      <c r="G28" s="1775"/>
      <c r="H28" s="1755"/>
      <c r="I28" s="1756"/>
      <c r="J28" s="1757"/>
      <c r="K28" s="1756"/>
      <c r="L28" s="1780"/>
      <c r="M28" s="1756"/>
    </row>
    <row r="29" spans="1:13" ht="45">
      <c r="A29" s="1775">
        <f>+A27+1</f>
        <v>6</v>
      </c>
      <c r="B29" s="1777" t="s">
        <v>356</v>
      </c>
      <c r="C29" s="1777"/>
      <c r="D29" s="1777" t="s">
        <v>357</v>
      </c>
      <c r="E29" s="1756" t="s">
        <v>1031</v>
      </c>
      <c r="F29" s="1777" t="s">
        <v>358</v>
      </c>
      <c r="G29" s="1775"/>
      <c r="H29" s="1755">
        <f>+'Sch. 10C Oper. &amp; Maintenance'!F32</f>
        <v>0</v>
      </c>
      <c r="I29" s="1756"/>
      <c r="J29" s="1755">
        <f>'Sch. 10 Operating Fund - Exp'!M41</f>
        <v>0</v>
      </c>
      <c r="K29" s="1756"/>
      <c r="L29" s="1780" t="str">
        <f>IF(H29&lt;&gt;J29,"WARNING","")</f>
        <v/>
      </c>
      <c r="M29" s="1756">
        <f>A29</f>
        <v>6</v>
      </c>
    </row>
    <row r="30" spans="1:13">
      <c r="A30" s="1775"/>
      <c r="B30" s="1777"/>
      <c r="C30" s="1777"/>
      <c r="D30" s="1777"/>
      <c r="E30" s="1756"/>
      <c r="F30" s="1777"/>
      <c r="G30" s="1370"/>
      <c r="H30" s="1755"/>
      <c r="I30" s="1756"/>
      <c r="J30" s="1757"/>
      <c r="K30" s="1756"/>
      <c r="L30" s="1780"/>
      <c r="M30" s="1756"/>
    </row>
    <row r="31" spans="1:13" ht="45">
      <c r="A31" s="1775">
        <f>+A29+1</f>
        <v>7</v>
      </c>
      <c r="B31" s="1777" t="s">
        <v>633</v>
      </c>
      <c r="C31" s="1777"/>
      <c r="D31" s="1777" t="s">
        <v>1429</v>
      </c>
      <c r="E31" s="1756" t="s">
        <v>1031</v>
      </c>
      <c r="F31" s="1777" t="s">
        <v>1430</v>
      </c>
      <c r="G31" s="1775"/>
      <c r="H31" s="1755">
        <f>+'Sch. 10F Employee Benefits'!R30</f>
        <v>0</v>
      </c>
      <c r="I31" s="1756"/>
      <c r="J31" s="1755">
        <f>+'Sch. 10 Operating Fund - Exp'!D55</f>
        <v>0</v>
      </c>
      <c r="K31" s="1756"/>
      <c r="L31" s="1793" t="str">
        <f>IF(H31&lt;&gt;J31,"WARNING","")</f>
        <v/>
      </c>
      <c r="M31" s="1756">
        <f>A31</f>
        <v>7</v>
      </c>
    </row>
    <row r="32" spans="1:13">
      <c r="A32" s="1775"/>
      <c r="B32" s="1365"/>
      <c r="C32" s="1365"/>
      <c r="D32" s="1365"/>
      <c r="E32" s="1756"/>
      <c r="F32" s="1365"/>
      <c r="G32" s="1775"/>
      <c r="H32" s="1755"/>
      <c r="I32" s="1756"/>
      <c r="J32" s="1755"/>
      <c r="K32" s="1791"/>
      <c r="L32" s="1780"/>
      <c r="M32" s="1756"/>
    </row>
    <row r="33" spans="1:13" ht="60">
      <c r="A33" s="1775">
        <f>+A31+1</f>
        <v>8</v>
      </c>
      <c r="B33" s="1777" t="s">
        <v>1153</v>
      </c>
      <c r="C33" s="1777"/>
      <c r="D33" s="1777" t="s">
        <v>2324</v>
      </c>
      <c r="E33" s="1756" t="s">
        <v>110</v>
      </c>
      <c r="F33" s="1777" t="s">
        <v>974</v>
      </c>
      <c r="G33" s="1370"/>
      <c r="H33" s="1794" t="e">
        <f>'7 Teacher Compensation'!#REF!</f>
        <v>#REF!</v>
      </c>
      <c r="I33" s="1794"/>
      <c r="J33" s="1795">
        <f>+'App H - Staffing'!E13+'App H - Staffing'!E14+'App H - Staffing'!G13+'App H - Staffing'!G14</f>
        <v>0</v>
      </c>
      <c r="K33" s="1756"/>
      <c r="L33" s="1780" t="e">
        <f>IF(H33&lt;&gt;J33,"WARNING","")</f>
        <v>#REF!</v>
      </c>
      <c r="M33" s="1756">
        <f>A33</f>
        <v>8</v>
      </c>
    </row>
    <row r="34" spans="1:13">
      <c r="A34" s="1775"/>
      <c r="B34" s="1777"/>
      <c r="C34" s="1777"/>
      <c r="D34" s="1777"/>
      <c r="E34" s="1756"/>
      <c r="F34" s="1777"/>
      <c r="G34" s="1370"/>
      <c r="H34" s="1794"/>
      <c r="I34" s="1794"/>
      <c r="J34" s="1795"/>
      <c r="K34" s="1756"/>
      <c r="L34" s="1780"/>
      <c r="M34" s="1756"/>
    </row>
    <row r="35" spans="1:13" ht="60">
      <c r="A35" s="1775">
        <f>+A33+1</f>
        <v>9</v>
      </c>
      <c r="B35" s="1777" t="s">
        <v>77</v>
      </c>
      <c r="C35" s="1777"/>
      <c r="D35" s="1777" t="s">
        <v>2325</v>
      </c>
      <c r="E35" s="1756" t="s">
        <v>110</v>
      </c>
      <c r="F35" s="1777" t="s">
        <v>1728</v>
      </c>
      <c r="G35" s="1370"/>
      <c r="H35" s="1794" t="e">
        <f>'7 Teacher Compensation'!#REF!</f>
        <v>#REF!</v>
      </c>
      <c r="I35" s="1794"/>
      <c r="J35" s="1795">
        <f>+'App H - Staffing'!E12+'App H - Staffing'!E13+'App H - Staffing'!E14+'App H - Staffing'!E15+'App H - Staffing'!G12+'App H - Staffing'!G13+'App H - Staffing'!G14+'App H - Staffing'!G15</f>
        <v>0</v>
      </c>
      <c r="K35" s="1756"/>
      <c r="L35" s="1780" t="e">
        <f>IF(H35&lt;&gt;J35,"WARNING","")</f>
        <v>#REF!</v>
      </c>
      <c r="M35" s="1756">
        <f>A35</f>
        <v>9</v>
      </c>
    </row>
    <row r="36" spans="1:13">
      <c r="A36" s="1775"/>
      <c r="B36" s="1796"/>
      <c r="C36" s="1796"/>
      <c r="D36" s="1796"/>
      <c r="E36" s="1776"/>
      <c r="F36" s="1796"/>
      <c r="G36" s="1796"/>
      <c r="H36" s="1782"/>
      <c r="I36" s="1782"/>
      <c r="J36" s="1782"/>
      <c r="K36" s="1796"/>
      <c r="L36" s="1780"/>
      <c r="M36" s="1756"/>
    </row>
    <row r="37" spans="1:13" ht="60">
      <c r="A37" s="1775">
        <f>+A35+1</f>
        <v>10</v>
      </c>
      <c r="B37" s="1777" t="s">
        <v>1154</v>
      </c>
      <c r="C37" s="1777"/>
      <c r="D37" s="1777" t="s">
        <v>2326</v>
      </c>
      <c r="E37" s="1756" t="s">
        <v>110</v>
      </c>
      <c r="F37" s="1777" t="s">
        <v>332</v>
      </c>
      <c r="G37" s="1370"/>
      <c r="H37" s="1794" t="e">
        <f>'7 Teacher Compensation'!#REF!</f>
        <v>#REF!</v>
      </c>
      <c r="I37" s="1794"/>
      <c r="J37" s="1795">
        <f>+'App H - Staffing'!F13+'App H - Staffing'!F14+'App H - Staffing'!H13+'App H - Staffing'!H14</f>
        <v>0</v>
      </c>
      <c r="K37" s="1756"/>
      <c r="L37" s="1780" t="e">
        <f>IF(H37&lt;&gt;J37,"WARNING","")</f>
        <v>#REF!</v>
      </c>
      <c r="M37" s="1756">
        <f>A37</f>
        <v>10</v>
      </c>
    </row>
    <row r="38" spans="1:13">
      <c r="A38" s="1775"/>
      <c r="B38" s="1777"/>
      <c r="C38" s="1777"/>
      <c r="D38" s="1777"/>
      <c r="E38" s="1756"/>
      <c r="F38" s="1777"/>
      <c r="G38" s="1370"/>
      <c r="H38" s="1794"/>
      <c r="I38" s="1794"/>
      <c r="J38" s="1795"/>
      <c r="K38" s="1756"/>
      <c r="L38" s="1780"/>
      <c r="M38" s="1756"/>
    </row>
    <row r="39" spans="1:13" ht="60">
      <c r="A39" s="1775">
        <f>+A37+1</f>
        <v>11</v>
      </c>
      <c r="B39" s="1777" t="s">
        <v>1590</v>
      </c>
      <c r="C39" s="1777"/>
      <c r="D39" s="1777" t="s">
        <v>2327</v>
      </c>
      <c r="E39" s="1756" t="s">
        <v>110</v>
      </c>
      <c r="F39" s="1777" t="s">
        <v>333</v>
      </c>
      <c r="G39" s="1370"/>
      <c r="H39" s="1794" t="e">
        <f>'7 Teacher Compensation'!#REF!</f>
        <v>#REF!</v>
      </c>
      <c r="I39" s="1794"/>
      <c r="J39" s="1795">
        <f>+'App H - Staffing'!F12+'App H - Staffing'!F13+'App H - Staffing'!F14+'App H - Staffing'!F15+'App H - Staffing'!H12+'App H - Staffing'!H13+'App H - Staffing'!H14+'App H - Staffing'!H15</f>
        <v>0</v>
      </c>
      <c r="K39" s="1756"/>
      <c r="L39" s="1780" t="e">
        <f>IF(H39&lt;&gt;J39,"WARNING","")</f>
        <v>#REF!</v>
      </c>
      <c r="M39" s="1756">
        <f>A39</f>
        <v>11</v>
      </c>
    </row>
    <row r="40" spans="1:13">
      <c r="A40" s="1775"/>
      <c r="B40" s="1777"/>
      <c r="C40" s="1777"/>
      <c r="D40" s="1777"/>
      <c r="E40" s="1756"/>
      <c r="F40" s="1777"/>
      <c r="G40" s="1370"/>
      <c r="H40" s="1794"/>
      <c r="I40" s="1794"/>
      <c r="J40" s="1795"/>
      <c r="K40" s="1756"/>
      <c r="L40" s="1780"/>
      <c r="M40" s="1756"/>
    </row>
    <row r="41" spans="1:13" ht="75">
      <c r="A41" s="1775">
        <f>+A39+1</f>
        <v>12</v>
      </c>
      <c r="B41" s="1777" t="s">
        <v>855</v>
      </c>
      <c r="C41" s="1777"/>
      <c r="D41" s="1777" t="s">
        <v>1811</v>
      </c>
      <c r="E41" s="1756" t="s">
        <v>110</v>
      </c>
      <c r="F41" s="1777" t="s">
        <v>9</v>
      </c>
      <c r="G41" s="1775"/>
      <c r="H41" s="1755">
        <f>'9 Transportation'!G12+'9 Transportation'!G31+'9 Transportation'!G43</f>
        <v>0</v>
      </c>
      <c r="I41" s="1756"/>
      <c r="J41" s="1757">
        <f>'Sch 10ADJ  Oper. Fund- Adj.'!K36</f>
        <v>0</v>
      </c>
      <c r="K41" s="1756"/>
      <c r="L41" s="1780" t="str">
        <f>IF(H41&lt;&gt;J41,"WARNING","")</f>
        <v/>
      </c>
      <c r="M41" s="1756">
        <f>A41</f>
        <v>12</v>
      </c>
    </row>
    <row r="42" spans="1:13">
      <c r="A42" s="1775"/>
      <c r="B42" s="1777"/>
      <c r="C42" s="1777"/>
      <c r="D42" s="1777"/>
      <c r="E42" s="1756"/>
      <c r="F42" s="1777"/>
      <c r="G42" s="1775"/>
      <c r="H42" s="1755"/>
      <c r="I42" s="1756"/>
      <c r="J42" s="1757"/>
      <c r="K42" s="1756"/>
      <c r="L42" s="1780"/>
      <c r="M42" s="1756"/>
    </row>
    <row r="43" spans="1:13" ht="60">
      <c r="A43" s="1775">
        <f>+A41+1</f>
        <v>13</v>
      </c>
      <c r="B43" s="1796" t="s">
        <v>498</v>
      </c>
      <c r="C43" s="1796"/>
      <c r="D43" s="1796" t="s">
        <v>2211</v>
      </c>
      <c r="E43" s="1756" t="s">
        <v>110</v>
      </c>
      <c r="F43" s="1777" t="s">
        <v>2599</v>
      </c>
      <c r="G43" s="1370"/>
      <c r="H43" s="1755">
        <f>'9 Transportation'!G15</f>
        <v>0</v>
      </c>
      <c r="I43" s="1756"/>
      <c r="J43" s="1757">
        <f>'Schedule 9'!D62+'Schedule 9'!D77+'Schedule 9'!D90</f>
        <v>0</v>
      </c>
      <c r="K43" s="1370"/>
      <c r="L43" s="1780" t="str">
        <f>IF(OR(J43=0,J43&lt;0),"",IF(H43&lt;&gt;J43,"Warning",""))</f>
        <v/>
      </c>
      <c r="M43" s="1756">
        <f>A43</f>
        <v>13</v>
      </c>
    </row>
    <row r="44" spans="1:13">
      <c r="A44" s="1775"/>
      <c r="B44" s="1370"/>
      <c r="C44" s="1370"/>
      <c r="D44" s="1370"/>
      <c r="E44" s="1370"/>
      <c r="F44" s="1370"/>
      <c r="G44" s="1370"/>
      <c r="H44" s="1370"/>
      <c r="I44" s="1370"/>
      <c r="J44" s="1370"/>
      <c r="K44" s="1370"/>
      <c r="L44" s="1370"/>
      <c r="M44" s="1756"/>
    </row>
    <row r="45" spans="1:13" ht="45">
      <c r="A45" s="1775">
        <f>A43+1</f>
        <v>14</v>
      </c>
      <c r="B45" s="1796" t="s">
        <v>2602</v>
      </c>
      <c r="C45" s="1796"/>
      <c r="D45" s="1796" t="s">
        <v>2600</v>
      </c>
      <c r="E45" s="1756" t="s">
        <v>110</v>
      </c>
      <c r="F45" s="1796" t="s">
        <v>1925</v>
      </c>
      <c r="G45" s="1796"/>
      <c r="H45" s="1782">
        <f>ROUND('App B1 Tuition Fees'!E20,2)</f>
        <v>0</v>
      </c>
      <c r="I45" s="1782"/>
      <c r="J45" s="1792">
        <f>ROUND('Sch 13 Enrolment'!R54,2)</f>
        <v>0</v>
      </c>
      <c r="K45" s="1796"/>
      <c r="L45" s="1780" t="str">
        <f>IF(H45&lt;&gt;J45,"WARNING","")</f>
        <v/>
      </c>
      <c r="M45" s="1756">
        <f>A45</f>
        <v>14</v>
      </c>
    </row>
    <row r="46" spans="1:13">
      <c r="A46" s="1775"/>
      <c r="B46" s="1796" t="s">
        <v>884</v>
      </c>
      <c r="C46" s="1796"/>
      <c r="D46" s="1796"/>
      <c r="E46" s="1756"/>
      <c r="F46" s="1796"/>
      <c r="G46" s="1796"/>
      <c r="H46" s="1782"/>
      <c r="I46" s="1782"/>
      <c r="J46" s="1792"/>
      <c r="K46" s="1796"/>
      <c r="L46" s="1780"/>
      <c r="M46" s="1756"/>
    </row>
    <row r="47" spans="1:13" ht="45">
      <c r="A47" s="1775">
        <f>+A45+1</f>
        <v>15</v>
      </c>
      <c r="B47" s="1796" t="s">
        <v>2603</v>
      </c>
      <c r="C47" s="1796"/>
      <c r="D47" s="1796" t="s">
        <v>2601</v>
      </c>
      <c r="E47" s="1756" t="s">
        <v>110</v>
      </c>
      <c r="F47" s="1796" t="s">
        <v>2009</v>
      </c>
      <c r="G47" s="1796"/>
      <c r="H47" s="1782">
        <f>ROUND('App B1 Tuition Fees'!G20,2)</f>
        <v>0</v>
      </c>
      <c r="I47" s="1782"/>
      <c r="J47" s="1792">
        <f>ROUND('Sch 13 Enrolment'!T68,2)</f>
        <v>0</v>
      </c>
      <c r="K47" s="1796"/>
      <c r="L47" s="1780" t="str">
        <f>IF(H47&lt;&gt;J47,"WARNING","")</f>
        <v/>
      </c>
      <c r="M47" s="1756">
        <f>A47</f>
        <v>15</v>
      </c>
    </row>
    <row r="48" spans="1:13">
      <c r="A48" s="1775"/>
      <c r="B48" s="1796"/>
      <c r="C48" s="1796"/>
      <c r="D48" s="1796"/>
      <c r="E48" s="1756"/>
      <c r="F48" s="1796"/>
      <c r="G48" s="1796"/>
      <c r="H48" s="1782"/>
      <c r="I48" s="1782"/>
      <c r="J48" s="1792"/>
      <c r="K48" s="1796"/>
      <c r="L48" s="1780"/>
      <c r="M48" s="1756"/>
    </row>
    <row r="49" spans="1:13" ht="45">
      <c r="A49" s="1775">
        <f>+A47+1</f>
        <v>16</v>
      </c>
      <c r="B49" s="1777" t="s">
        <v>2604</v>
      </c>
      <c r="C49" s="1777"/>
      <c r="D49" s="1777" t="s">
        <v>2605</v>
      </c>
      <c r="E49" s="1756"/>
      <c r="F49" s="1777" t="s">
        <v>1694</v>
      </c>
      <c r="G49" s="1775"/>
      <c r="H49" s="1755">
        <f>'App B1 Tuition Fees'!M22</f>
        <v>0</v>
      </c>
      <c r="I49" s="1756"/>
      <c r="J49" s="1792">
        <f>+'Sch 13 Enrolment'!R100</f>
        <v>0</v>
      </c>
      <c r="K49" s="1756"/>
      <c r="L49" s="1780" t="str">
        <f>IF(H49&lt;&gt;J49,"WARNING","")</f>
        <v/>
      </c>
      <c r="M49" s="1756">
        <f>A49</f>
        <v>16</v>
      </c>
    </row>
    <row r="50" spans="1:13">
      <c r="A50" s="1775"/>
      <c r="B50" s="1777"/>
      <c r="C50" s="1777"/>
      <c r="D50" s="1777"/>
      <c r="E50" s="1756"/>
      <c r="F50" s="1777"/>
      <c r="G50" s="1775"/>
      <c r="H50" s="1755"/>
      <c r="I50" s="1756"/>
      <c r="J50" s="1792"/>
      <c r="K50" s="1756"/>
      <c r="L50" s="1780"/>
      <c r="M50" s="1756"/>
    </row>
    <row r="51" spans="1:13" hidden="1"/>
    <row r="52" spans="1:13" hidden="1"/>
    <row r="53" spans="1:13" hidden="1"/>
    <row r="54" spans="1:13" hidden="1"/>
    <row r="55" spans="1:13" hidden="1"/>
    <row r="56" spans="1:13" hidden="1"/>
    <row r="57" spans="1:13" hidden="1"/>
    <row r="58" spans="1:13" hidden="1"/>
    <row r="59" spans="1:13" hidden="1"/>
    <row r="60" spans="1:13" hidden="1"/>
    <row r="61" spans="1:13" hidden="1"/>
    <row r="62" spans="1:13" hidden="1"/>
    <row r="63" spans="1:13" hidden="1"/>
    <row r="64" spans="1:13" hidden="1"/>
  </sheetData>
  <sheetProtection password="C797" sheet="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73"/>
  <sheetViews>
    <sheetView topLeftCell="A38" zoomScale="75" zoomScaleNormal="75" workbookViewId="0">
      <selection activeCell="J41" sqref="J41"/>
    </sheetView>
  </sheetViews>
  <sheetFormatPr defaultColWidth="0" defaultRowHeight="15" zeroHeight="1"/>
  <cols>
    <col min="1" max="1" width="3.88671875" style="1078" customWidth="1"/>
    <col min="2" max="2" width="26.6640625" style="1078" hidden="1" customWidth="1"/>
    <col min="3" max="3" width="15.6640625" style="1078" hidden="1" customWidth="1"/>
    <col min="4" max="4" width="11.6640625" style="1078" hidden="1" customWidth="1"/>
    <col min="5" max="5" width="15.6640625" style="1078" hidden="1" customWidth="1"/>
    <col min="6" max="6" width="26.6640625" style="1078" customWidth="1"/>
    <col min="7" max="7" width="15.6640625" style="1078" customWidth="1"/>
    <col min="8" max="8" width="11.6640625" style="1078" customWidth="1"/>
    <col min="9" max="9" width="15.6640625" style="1078" customWidth="1"/>
    <col min="10" max="10" width="9.109375" style="1078" customWidth="1"/>
    <col min="11" max="11" width="12.6640625" style="1078" customWidth="1"/>
    <col min="12" max="12" width="9.109375" style="1078" customWidth="1"/>
    <col min="13" max="13" width="12.6640625" style="1078" customWidth="1"/>
    <col min="14" max="14" width="9.109375" style="1078" customWidth="1"/>
    <col min="15" max="15" width="12.6640625" style="1078" customWidth="1"/>
    <col min="16" max="16" width="1.6640625" style="1078" customWidth="1"/>
    <col min="17" max="17" width="12.6640625" style="1078" customWidth="1"/>
    <col min="18" max="18" width="2.109375" style="1078" customWidth="1"/>
    <col min="19" max="16384" width="0" style="1078" hidden="1"/>
  </cols>
  <sheetData>
    <row r="1" spans="1:18" ht="15.6" thickBot="1">
      <c r="A1" s="1370"/>
      <c r="B1" s="1370"/>
      <c r="C1" s="1753"/>
      <c r="D1" s="1753"/>
      <c r="E1" s="1776"/>
      <c r="F1" s="1370"/>
      <c r="G1" s="1753"/>
      <c r="H1" s="1753"/>
      <c r="I1" s="1756"/>
      <c r="J1" s="1370"/>
      <c r="K1" s="1797"/>
      <c r="L1" s="1775"/>
      <c r="M1" s="1798"/>
      <c r="N1" s="1775"/>
      <c r="O1" s="1797"/>
      <c r="P1" s="1797"/>
      <c r="Q1" s="1797"/>
      <c r="R1" s="1370"/>
    </row>
    <row r="2" spans="1:18" ht="16.2" thickBot="1">
      <c r="A2" s="102" t="s">
        <v>1926</v>
      </c>
      <c r="B2" s="1706"/>
      <c r="C2" s="1763"/>
      <c r="D2" s="1753"/>
      <c r="E2" s="1776"/>
      <c r="F2" s="1706"/>
      <c r="G2" s="1763"/>
      <c r="H2" s="1753"/>
      <c r="I2" s="1756"/>
      <c r="J2" s="1758" t="s">
        <v>166</v>
      </c>
      <c r="K2" s="1028"/>
      <c r="L2" s="78"/>
      <c r="M2" s="1023" t="str">
        <f>'1 Summary'!G2</f>
        <v/>
      </c>
      <c r="N2" s="1030"/>
      <c r="O2" s="1759"/>
      <c r="P2" s="1799"/>
      <c r="Q2" s="1799"/>
      <c r="R2" s="1370"/>
    </row>
    <row r="3" spans="1:18" ht="16.2" thickBot="1">
      <c r="A3" s="102" t="str">
        <f>'1 Summary'!G2</f>
        <v/>
      </c>
      <c r="B3" s="1370"/>
      <c r="C3" s="1753"/>
      <c r="D3" s="1753"/>
      <c r="E3" s="1776"/>
      <c r="F3" s="1370"/>
      <c r="G3" s="1753"/>
      <c r="H3" s="1753"/>
      <c r="I3" s="1756"/>
      <c r="J3" s="1758" t="s">
        <v>165</v>
      </c>
      <c r="K3" s="1028"/>
      <c r="L3" s="78"/>
      <c r="M3" s="911">
        <f>'1 Summary'!G3</f>
        <v>0</v>
      </c>
      <c r="N3" s="199"/>
      <c r="O3" s="1121"/>
      <c r="P3" s="1121"/>
      <c r="Q3" s="1121"/>
      <c r="R3" s="1370"/>
    </row>
    <row r="4" spans="1:18" ht="15.6">
      <c r="A4" s="855"/>
      <c r="B4" s="855"/>
      <c r="C4" s="1763"/>
      <c r="D4" s="1763"/>
      <c r="E4" s="1800"/>
      <c r="F4" s="855"/>
      <c r="G4" s="1763"/>
      <c r="H4" s="1763"/>
      <c r="I4" s="112"/>
      <c r="J4" s="855"/>
      <c r="K4" s="1801"/>
      <c r="L4" s="1802"/>
      <c r="M4" s="1803"/>
      <c r="N4" s="1802"/>
      <c r="O4" s="1801"/>
      <c r="P4" s="1801"/>
      <c r="Q4" s="1801"/>
      <c r="R4" s="1370"/>
    </row>
    <row r="5" spans="1:18">
      <c r="A5" s="1370"/>
      <c r="B5" s="1370"/>
      <c r="C5" s="1753"/>
      <c r="D5" s="1753"/>
      <c r="E5" s="1776"/>
      <c r="F5" s="1370"/>
      <c r="G5" s="1753"/>
      <c r="H5" s="1753"/>
      <c r="I5" s="1756"/>
      <c r="J5" s="1370"/>
      <c r="K5" s="1797"/>
      <c r="L5" s="1775"/>
      <c r="M5" s="1798"/>
      <c r="N5" s="1775"/>
      <c r="O5" s="1797"/>
      <c r="P5" s="1797"/>
      <c r="Q5" s="1797"/>
      <c r="R5" s="1370"/>
    </row>
    <row r="6" spans="1:18" ht="17.399999999999999">
      <c r="A6" s="1804"/>
      <c r="B6" s="1804" t="s">
        <v>2119</v>
      </c>
      <c r="C6" s="1763"/>
      <c r="D6" s="855"/>
      <c r="E6" s="1800"/>
      <c r="F6" s="1827" t="s">
        <v>2120</v>
      </c>
      <c r="G6" s="1763"/>
      <c r="H6" s="855"/>
      <c r="I6" s="112"/>
      <c r="J6" s="855"/>
      <c r="K6" s="1801"/>
      <c r="L6" s="1802"/>
      <c r="M6" s="1803"/>
      <c r="N6" s="1802"/>
      <c r="O6" s="1801"/>
      <c r="P6" s="1801"/>
      <c r="Q6" s="1801"/>
      <c r="R6" s="1370"/>
    </row>
    <row r="7" spans="1:18" ht="15.6">
      <c r="A7" s="1804"/>
      <c r="B7" s="1804"/>
      <c r="C7" s="1763"/>
      <c r="D7" s="855"/>
      <c r="E7" s="1800"/>
      <c r="F7" s="1804"/>
      <c r="G7" s="1763"/>
      <c r="H7" s="855"/>
      <c r="I7" s="112"/>
      <c r="J7" s="855"/>
      <c r="K7" s="1801"/>
      <c r="L7" s="1802"/>
      <c r="M7" s="1803"/>
      <c r="N7" s="1802"/>
      <c r="O7" s="1805"/>
      <c r="P7" s="1805"/>
      <c r="Q7" s="1805"/>
      <c r="R7" s="1370"/>
    </row>
    <row r="8" spans="1:18" ht="15.6">
      <c r="A8" s="1804"/>
      <c r="B8" s="1804"/>
      <c r="C8" s="1763"/>
      <c r="D8" s="855"/>
      <c r="E8" s="1800"/>
      <c r="F8" s="1804"/>
      <c r="G8" s="1763"/>
      <c r="H8" s="855"/>
      <c r="I8" s="112"/>
      <c r="J8" s="855"/>
      <c r="K8" s="1801"/>
      <c r="L8" s="1802"/>
      <c r="M8" s="1803"/>
      <c r="N8" s="1802"/>
      <c r="O8" s="1805"/>
      <c r="P8" s="1805"/>
      <c r="Q8" s="1805"/>
      <c r="R8" s="1370"/>
    </row>
    <row r="9" spans="1:18" ht="15.6" thickBot="1">
      <c r="A9" s="1226"/>
      <c r="B9" s="1226"/>
      <c r="C9" s="1753"/>
      <c r="D9" s="1370"/>
      <c r="E9" s="1776"/>
      <c r="F9" s="1226"/>
      <c r="G9" s="1753"/>
      <c r="H9" s="1370"/>
      <c r="I9" s="1756"/>
      <c r="J9" s="1370"/>
      <c r="K9" s="1797"/>
      <c r="L9" s="1775"/>
      <c r="M9" s="1798"/>
      <c r="N9" s="1775"/>
      <c r="O9" s="1806"/>
      <c r="P9" s="1806"/>
      <c r="Q9" s="1806"/>
      <c r="R9" s="1370"/>
    </row>
    <row r="10" spans="1:18" ht="31.8" thickBot="1">
      <c r="A10" s="855"/>
      <c r="B10" s="28"/>
      <c r="C10" s="1634" t="s">
        <v>2121</v>
      </c>
      <c r="D10" s="1174"/>
      <c r="E10" s="1628" t="s">
        <v>58</v>
      </c>
      <c r="F10" s="855"/>
      <c r="G10" s="1769" t="s">
        <v>106</v>
      </c>
      <c r="H10" s="1807"/>
      <c r="I10" s="1769" t="s">
        <v>107</v>
      </c>
      <c r="J10" s="855"/>
      <c r="K10" s="1808" t="s">
        <v>1847</v>
      </c>
      <c r="L10" s="1773"/>
      <c r="M10" s="1809" t="s">
        <v>1484</v>
      </c>
      <c r="N10" s="1802"/>
      <c r="O10" s="1810" t="s">
        <v>59</v>
      </c>
      <c r="P10" s="1811"/>
      <c r="Q10" s="1811"/>
      <c r="R10" s="1370"/>
    </row>
    <row r="11" spans="1:18" ht="15.6" hidden="1">
      <c r="A11" s="1370"/>
      <c r="B11" s="102" t="s">
        <v>60</v>
      </c>
      <c r="C11" s="107"/>
      <c r="D11" s="28"/>
      <c r="E11" s="1189"/>
      <c r="F11" s="1804" t="s">
        <v>60</v>
      </c>
      <c r="G11" s="1763"/>
      <c r="H11" s="855"/>
      <c r="I11" s="112"/>
      <c r="J11" s="855"/>
      <c r="K11" s="1801"/>
      <c r="L11" s="1802"/>
      <c r="M11" s="1803"/>
      <c r="N11" s="1802"/>
      <c r="O11" s="1812"/>
      <c r="P11" s="1805"/>
      <c r="Q11" s="1805"/>
      <c r="R11" s="1370"/>
    </row>
    <row r="12" spans="1:18" ht="15.6" hidden="1">
      <c r="A12" s="1804"/>
      <c r="B12" s="102"/>
      <c r="C12" s="107"/>
      <c r="D12" s="28"/>
      <c r="E12" s="1189"/>
      <c r="F12" s="1804"/>
      <c r="G12" s="1763"/>
      <c r="H12" s="855"/>
      <c r="I12" s="112"/>
      <c r="J12" s="855"/>
      <c r="K12" s="1801"/>
      <c r="L12" s="1802"/>
      <c r="M12" s="1803"/>
      <c r="N12" s="1802"/>
      <c r="O12" s="1805"/>
      <c r="P12" s="1805"/>
      <c r="Q12" s="1805"/>
      <c r="R12" s="1370"/>
    </row>
    <row r="13" spans="1:18" ht="15.6" hidden="1">
      <c r="A13" s="1226"/>
      <c r="B13" s="1813" t="s">
        <v>61</v>
      </c>
      <c r="C13" s="961"/>
      <c r="D13" s="78"/>
      <c r="E13" s="640"/>
      <c r="F13" s="1814" t="s">
        <v>61</v>
      </c>
      <c r="G13" s="1753"/>
      <c r="H13" s="1370"/>
      <c r="I13" s="1756"/>
      <c r="J13" s="1370"/>
      <c r="K13" s="1797"/>
      <c r="L13" s="1775"/>
      <c r="M13" s="1798"/>
      <c r="N13" s="1775"/>
      <c r="O13" s="1797"/>
      <c r="P13" s="1797"/>
      <c r="Q13" s="1797"/>
      <c r="R13" s="1370"/>
    </row>
    <row r="14" spans="1:18" ht="15.6" hidden="1">
      <c r="A14" s="1226"/>
      <c r="B14" s="102"/>
      <c r="C14" s="961"/>
      <c r="D14" s="78"/>
      <c r="E14" s="640"/>
      <c r="F14" s="1804"/>
      <c r="G14" s="1753"/>
      <c r="H14" s="1370"/>
      <c r="I14" s="1756"/>
      <c r="J14" s="1370"/>
      <c r="K14" s="1797"/>
      <c r="L14" s="1775"/>
      <c r="M14" s="1798"/>
      <c r="N14" s="1775"/>
      <c r="O14" s="1797"/>
      <c r="P14" s="1797"/>
      <c r="Q14" s="1797"/>
      <c r="R14" s="1370"/>
    </row>
    <row r="15" spans="1:18" ht="75" hidden="1">
      <c r="A15" s="1815">
        <v>1</v>
      </c>
      <c r="B15" s="641" t="s">
        <v>62</v>
      </c>
      <c r="C15" s="640" t="s">
        <v>63</v>
      </c>
      <c r="D15" s="1063"/>
      <c r="E15" s="640" t="s">
        <v>64</v>
      </c>
      <c r="F15" s="1796" t="s">
        <v>310</v>
      </c>
      <c r="G15" s="1776" t="s">
        <v>311</v>
      </c>
      <c r="H15" s="1775"/>
      <c r="I15" s="1776" t="s">
        <v>1059</v>
      </c>
      <c r="J15" s="1370"/>
      <c r="K15" s="1797" t="s">
        <v>1156</v>
      </c>
      <c r="L15" s="1775"/>
      <c r="M15" s="1798" t="s">
        <v>1157</v>
      </c>
      <c r="N15" s="1775"/>
      <c r="O15" s="1797" t="s">
        <v>1158</v>
      </c>
      <c r="P15" s="1797"/>
      <c r="Q15" s="1797"/>
      <c r="R15" s="1370"/>
    </row>
    <row r="16" spans="1:18" hidden="1">
      <c r="A16" s="1815"/>
      <c r="B16" s="697"/>
      <c r="C16" s="640"/>
      <c r="D16" s="1063"/>
      <c r="E16" s="640"/>
      <c r="F16" s="1815"/>
      <c r="G16" s="1776"/>
      <c r="H16" s="1775"/>
      <c r="I16" s="1776"/>
      <c r="J16" s="1370"/>
      <c r="K16" s="1797"/>
      <c r="L16" s="1775"/>
      <c r="M16" s="1798"/>
      <c r="N16" s="1775"/>
      <c r="O16" s="1797"/>
      <c r="P16" s="1797"/>
      <c r="Q16" s="1797"/>
      <c r="R16" s="1370"/>
    </row>
    <row r="17" spans="1:18" ht="75" hidden="1">
      <c r="A17" s="1815">
        <v>2</v>
      </c>
      <c r="B17" s="641" t="s">
        <v>2017</v>
      </c>
      <c r="C17" s="640" t="s">
        <v>64</v>
      </c>
      <c r="D17" s="1063"/>
      <c r="E17" s="640" t="s">
        <v>2018</v>
      </c>
      <c r="F17" s="1796" t="s">
        <v>56</v>
      </c>
      <c r="G17" s="1776" t="s">
        <v>1059</v>
      </c>
      <c r="H17" s="1775"/>
      <c r="I17" s="1776" t="s">
        <v>57</v>
      </c>
      <c r="J17" s="1370"/>
      <c r="K17" s="1797" t="s">
        <v>1157</v>
      </c>
      <c r="L17" s="1775"/>
      <c r="M17" s="1798" t="s">
        <v>1159</v>
      </c>
      <c r="N17" s="1775"/>
      <c r="O17" s="1797" t="s">
        <v>249</v>
      </c>
      <c r="P17" s="1797"/>
      <c r="Q17" s="1797"/>
      <c r="R17" s="1370"/>
    </row>
    <row r="18" spans="1:18" hidden="1">
      <c r="A18" s="1815"/>
      <c r="B18" s="697"/>
      <c r="C18" s="640"/>
      <c r="D18" s="1063"/>
      <c r="E18" s="640"/>
      <c r="F18" s="1815"/>
      <c r="G18" s="1776"/>
      <c r="H18" s="1775"/>
      <c r="I18" s="1776"/>
      <c r="J18" s="1370"/>
      <c r="K18" s="1797"/>
      <c r="L18" s="1775"/>
      <c r="M18" s="1798"/>
      <c r="N18" s="1775"/>
      <c r="O18" s="1797"/>
      <c r="P18" s="1797"/>
      <c r="Q18" s="1797"/>
      <c r="R18" s="1370"/>
    </row>
    <row r="19" spans="1:18" ht="75" hidden="1">
      <c r="A19" s="1815">
        <v>3</v>
      </c>
      <c r="B19" s="641" t="s">
        <v>1269</v>
      </c>
      <c r="C19" s="640" t="s">
        <v>1270</v>
      </c>
      <c r="D19" s="1063"/>
      <c r="E19" s="640" t="s">
        <v>94</v>
      </c>
      <c r="F19" s="1796" t="s">
        <v>1828</v>
      </c>
      <c r="G19" s="1776" t="s">
        <v>1829</v>
      </c>
      <c r="H19" s="1775"/>
      <c r="I19" s="1776" t="s">
        <v>1830</v>
      </c>
      <c r="J19" s="1370"/>
      <c r="K19" s="1797" t="s">
        <v>250</v>
      </c>
      <c r="L19" s="1775"/>
      <c r="M19" s="1798" t="s">
        <v>2225</v>
      </c>
      <c r="N19" s="1775"/>
      <c r="O19" s="1797" t="s">
        <v>2226</v>
      </c>
      <c r="P19" s="1797"/>
      <c r="Q19" s="1797"/>
      <c r="R19" s="1370"/>
    </row>
    <row r="20" spans="1:18" hidden="1">
      <c r="A20" s="1815"/>
      <c r="B20" s="697"/>
      <c r="C20" s="640"/>
      <c r="D20" s="1063"/>
      <c r="E20" s="640"/>
      <c r="F20" s="1815"/>
      <c r="G20" s="1776"/>
      <c r="H20" s="1775"/>
      <c r="I20" s="1776"/>
      <c r="J20" s="1370"/>
      <c r="K20" s="1797"/>
      <c r="L20" s="1775"/>
      <c r="M20" s="1798"/>
      <c r="N20" s="1775"/>
      <c r="O20" s="1797"/>
      <c r="P20" s="1797"/>
      <c r="Q20" s="1797"/>
      <c r="R20" s="1370"/>
    </row>
    <row r="21" spans="1:18" ht="75" hidden="1">
      <c r="A21" s="1815">
        <v>4</v>
      </c>
      <c r="B21" s="641" t="s">
        <v>1831</v>
      </c>
      <c r="C21" s="640" t="s">
        <v>94</v>
      </c>
      <c r="D21" s="1063"/>
      <c r="E21" s="640" t="s">
        <v>1832</v>
      </c>
      <c r="F21" s="1796" t="s">
        <v>1833</v>
      </c>
      <c r="G21" s="1776" t="s">
        <v>1830</v>
      </c>
      <c r="H21" s="1775"/>
      <c r="I21" s="1776" t="s">
        <v>1834</v>
      </c>
      <c r="J21" s="1370"/>
      <c r="K21" s="1797" t="s">
        <v>2225</v>
      </c>
      <c r="L21" s="1775"/>
      <c r="M21" s="1798" t="s">
        <v>2227</v>
      </c>
      <c r="N21" s="1775"/>
      <c r="O21" s="1797" t="s">
        <v>2228</v>
      </c>
      <c r="P21" s="1797"/>
      <c r="Q21" s="1797"/>
      <c r="R21" s="1370"/>
    </row>
    <row r="22" spans="1:18" hidden="1">
      <c r="A22" s="1815"/>
      <c r="B22" s="641"/>
      <c r="C22" s="640"/>
      <c r="D22" s="1063"/>
      <c r="E22" s="640"/>
      <c r="F22" s="1796"/>
      <c r="G22" s="1776"/>
      <c r="H22" s="1775"/>
      <c r="I22" s="1776"/>
      <c r="J22" s="1370"/>
      <c r="K22" s="1816"/>
      <c r="L22" s="1775"/>
      <c r="M22" s="1817"/>
      <c r="N22" s="1775"/>
      <c r="O22" s="1816"/>
      <c r="P22" s="1816"/>
      <c r="Q22" s="1816"/>
      <c r="R22" s="1370"/>
    </row>
    <row r="23" spans="1:18" ht="15.6" hidden="1">
      <c r="A23" s="1815"/>
      <c r="B23" s="1813" t="s">
        <v>1835</v>
      </c>
      <c r="C23" s="640"/>
      <c r="D23" s="1063"/>
      <c r="E23" s="640"/>
      <c r="F23" s="1814" t="s">
        <v>1835</v>
      </c>
      <c r="G23" s="1776"/>
      <c r="H23" s="1775"/>
      <c r="I23" s="1776"/>
      <c r="J23" s="1370"/>
      <c r="K23" s="1797"/>
      <c r="L23" s="1775"/>
      <c r="M23" s="1798"/>
      <c r="N23" s="1775"/>
      <c r="O23" s="1797"/>
      <c r="P23" s="1797"/>
      <c r="Q23" s="1797"/>
      <c r="R23" s="1370"/>
    </row>
    <row r="24" spans="1:18" ht="15.6" hidden="1">
      <c r="A24" s="1815"/>
      <c r="B24" s="539"/>
      <c r="C24" s="640"/>
      <c r="D24" s="1063"/>
      <c r="E24" s="640"/>
      <c r="F24" s="1818"/>
      <c r="G24" s="1776"/>
      <c r="H24" s="1775"/>
      <c r="I24" s="1776"/>
      <c r="J24" s="1370"/>
      <c r="K24" s="1797"/>
      <c r="L24" s="1775"/>
      <c r="M24" s="1798"/>
      <c r="N24" s="1775"/>
      <c r="O24" s="1797"/>
      <c r="P24" s="1797"/>
      <c r="Q24" s="1797"/>
      <c r="R24" s="1370"/>
    </row>
    <row r="25" spans="1:18" ht="75" hidden="1">
      <c r="A25" s="1815">
        <v>5</v>
      </c>
      <c r="B25" s="641" t="s">
        <v>62</v>
      </c>
      <c r="C25" s="640" t="s">
        <v>1836</v>
      </c>
      <c r="D25" s="1063"/>
      <c r="E25" s="640" t="s">
        <v>1837</v>
      </c>
      <c r="F25" s="1796" t="s">
        <v>310</v>
      </c>
      <c r="G25" s="1776" t="s">
        <v>1838</v>
      </c>
      <c r="H25" s="1775"/>
      <c r="I25" s="1776" t="s">
        <v>1839</v>
      </c>
      <c r="J25" s="1370"/>
      <c r="K25" s="1797" t="s">
        <v>2229</v>
      </c>
      <c r="L25" s="1775"/>
      <c r="M25" s="1798" t="s">
        <v>1466</v>
      </c>
      <c r="N25" s="1775"/>
      <c r="O25" s="1797" t="s">
        <v>1467</v>
      </c>
      <c r="P25" s="1797"/>
      <c r="Q25" s="1797"/>
      <c r="R25" s="1370"/>
    </row>
    <row r="26" spans="1:18" hidden="1">
      <c r="A26" s="1815"/>
      <c r="B26" s="697"/>
      <c r="C26" s="640"/>
      <c r="D26" s="1063"/>
      <c r="E26" s="640"/>
      <c r="F26" s="1815"/>
      <c r="G26" s="1776"/>
      <c r="H26" s="1775"/>
      <c r="I26" s="1776"/>
      <c r="J26" s="1370"/>
      <c r="K26" s="1797"/>
      <c r="L26" s="1775"/>
      <c r="M26" s="1798"/>
      <c r="N26" s="1775"/>
      <c r="O26" s="1797"/>
      <c r="P26" s="1797"/>
      <c r="Q26" s="1797"/>
      <c r="R26" s="1370"/>
    </row>
    <row r="27" spans="1:18" ht="75" hidden="1">
      <c r="A27" s="1815">
        <v>6</v>
      </c>
      <c r="B27" s="641" t="s">
        <v>2017</v>
      </c>
      <c r="C27" s="640" t="s">
        <v>1837</v>
      </c>
      <c r="D27" s="1063"/>
      <c r="E27" s="640" t="s">
        <v>1069</v>
      </c>
      <c r="F27" s="1796" t="s">
        <v>56</v>
      </c>
      <c r="G27" s="1776" t="s">
        <v>1839</v>
      </c>
      <c r="H27" s="1775"/>
      <c r="I27" s="1776" t="s">
        <v>2244</v>
      </c>
      <c r="J27" s="1370"/>
      <c r="K27" s="1797" t="s">
        <v>1466</v>
      </c>
      <c r="L27" s="1775"/>
      <c r="M27" s="1798" t="s">
        <v>1468</v>
      </c>
      <c r="N27" s="1775"/>
      <c r="O27" s="1797" t="s">
        <v>1469</v>
      </c>
      <c r="P27" s="1797"/>
      <c r="Q27" s="1797"/>
      <c r="R27" s="1370"/>
    </row>
    <row r="28" spans="1:18" hidden="1">
      <c r="A28" s="1815"/>
      <c r="B28" s="697"/>
      <c r="C28" s="640"/>
      <c r="D28" s="1063"/>
      <c r="E28" s="640"/>
      <c r="F28" s="1815"/>
      <c r="G28" s="1776"/>
      <c r="H28" s="1775"/>
      <c r="I28" s="1776"/>
      <c r="J28" s="1370"/>
      <c r="K28" s="1797"/>
      <c r="L28" s="1775"/>
      <c r="M28" s="1798"/>
      <c r="N28" s="1775"/>
      <c r="O28" s="1797"/>
      <c r="P28" s="1797"/>
      <c r="Q28" s="1797"/>
      <c r="R28" s="1370"/>
    </row>
    <row r="29" spans="1:18" ht="75" hidden="1">
      <c r="A29" s="1815">
        <v>7</v>
      </c>
      <c r="B29" s="641" t="s">
        <v>1269</v>
      </c>
      <c r="C29" s="640" t="s">
        <v>2245</v>
      </c>
      <c r="D29" s="1063"/>
      <c r="E29" s="640" t="s">
        <v>411</v>
      </c>
      <c r="F29" s="1796" t="s">
        <v>1828</v>
      </c>
      <c r="G29" s="1776" t="s">
        <v>412</v>
      </c>
      <c r="H29" s="1775"/>
      <c r="I29" s="1776" t="s">
        <v>413</v>
      </c>
      <c r="J29" s="1370"/>
      <c r="K29" s="1797" t="s">
        <v>1470</v>
      </c>
      <c r="L29" s="1775"/>
      <c r="M29" s="1798" t="s">
        <v>1471</v>
      </c>
      <c r="N29" s="1775"/>
      <c r="O29" s="1797" t="s">
        <v>1472</v>
      </c>
      <c r="P29" s="1797"/>
      <c r="Q29" s="1797"/>
      <c r="R29" s="1370"/>
    </row>
    <row r="30" spans="1:18" hidden="1">
      <c r="A30" s="1815"/>
      <c r="B30" s="697"/>
      <c r="C30" s="640"/>
      <c r="D30" s="1063"/>
      <c r="E30" s="640"/>
      <c r="F30" s="1815"/>
      <c r="G30" s="1776"/>
      <c r="H30" s="1775"/>
      <c r="I30" s="1776"/>
      <c r="J30" s="1370"/>
      <c r="K30" s="1797"/>
      <c r="L30" s="1775"/>
      <c r="M30" s="1798"/>
      <c r="N30" s="1775"/>
      <c r="O30" s="1797"/>
      <c r="P30" s="1797"/>
      <c r="Q30" s="1797"/>
      <c r="R30" s="1370"/>
    </row>
    <row r="31" spans="1:18" ht="75" hidden="1">
      <c r="A31" s="1815">
        <v>8</v>
      </c>
      <c r="B31" s="641" t="s">
        <v>1831</v>
      </c>
      <c r="C31" s="640" t="s">
        <v>411</v>
      </c>
      <c r="D31" s="1063"/>
      <c r="E31" s="640" t="s">
        <v>1322</v>
      </c>
      <c r="F31" s="1796" t="s">
        <v>1833</v>
      </c>
      <c r="G31" s="1776" t="s">
        <v>413</v>
      </c>
      <c r="H31" s="1775"/>
      <c r="I31" s="1776" t="s">
        <v>2057</v>
      </c>
      <c r="J31" s="1370"/>
      <c r="K31" s="1797" t="s">
        <v>1471</v>
      </c>
      <c r="L31" s="1775"/>
      <c r="M31" s="1798" t="s">
        <v>1473</v>
      </c>
      <c r="N31" s="1775"/>
      <c r="O31" s="1797" t="s">
        <v>1474</v>
      </c>
      <c r="P31" s="1797"/>
      <c r="Q31" s="1797"/>
      <c r="R31" s="1370"/>
    </row>
    <row r="32" spans="1:18" hidden="1">
      <c r="A32" s="1226"/>
      <c r="B32" s="697"/>
      <c r="C32" s="1201"/>
      <c r="D32" s="78"/>
      <c r="E32" s="640"/>
      <c r="F32" s="1815"/>
      <c r="G32" s="1819"/>
      <c r="H32" s="1370"/>
      <c r="I32" s="1776"/>
      <c r="J32" s="1370"/>
      <c r="K32" s="1797"/>
      <c r="L32" s="1775"/>
      <c r="M32" s="1798"/>
      <c r="N32" s="1775"/>
      <c r="O32" s="1797"/>
      <c r="P32" s="1797"/>
      <c r="Q32" s="1797"/>
      <c r="R32" s="1370"/>
    </row>
    <row r="33" spans="1:18" ht="15.6" hidden="1">
      <c r="A33" s="1370"/>
      <c r="B33" s="102" t="s">
        <v>2058</v>
      </c>
      <c r="C33" s="543"/>
      <c r="D33" s="28"/>
      <c r="E33" s="1189"/>
      <c r="F33" s="1804" t="s">
        <v>99</v>
      </c>
      <c r="G33" s="1820"/>
      <c r="H33" s="855"/>
      <c r="I33" s="1800"/>
      <c r="J33" s="855"/>
      <c r="K33" s="1801"/>
      <c r="L33" s="1802"/>
      <c r="M33" s="1803"/>
      <c r="N33" s="1802"/>
      <c r="O33" s="1797"/>
      <c r="P33" s="1797"/>
      <c r="Q33" s="1797"/>
      <c r="R33" s="1370"/>
    </row>
    <row r="34" spans="1:18" hidden="1">
      <c r="A34" s="1226"/>
      <c r="B34" s="403"/>
      <c r="C34" s="1201"/>
      <c r="D34" s="78"/>
      <c r="E34" s="640"/>
      <c r="F34" s="1226"/>
      <c r="G34" s="1819"/>
      <c r="H34" s="1370"/>
      <c r="I34" s="1776"/>
      <c r="J34" s="1370"/>
      <c r="K34" s="1797"/>
      <c r="L34" s="1775"/>
      <c r="M34" s="1798"/>
      <c r="N34" s="1775"/>
      <c r="O34" s="1797"/>
      <c r="P34" s="1797"/>
      <c r="Q34" s="1797"/>
      <c r="R34" s="1370"/>
    </row>
    <row r="35" spans="1:18" ht="120" hidden="1">
      <c r="A35" s="1815">
        <v>1</v>
      </c>
      <c r="B35" s="641" t="s">
        <v>1078</v>
      </c>
      <c r="C35" s="640" t="s">
        <v>432</v>
      </c>
      <c r="D35" s="1063"/>
      <c r="E35" s="640" t="s">
        <v>433</v>
      </c>
      <c r="F35" s="1796" t="s">
        <v>434</v>
      </c>
      <c r="G35" s="1776" t="s">
        <v>435</v>
      </c>
      <c r="H35" s="1775"/>
      <c r="I35" s="1776" t="s">
        <v>436</v>
      </c>
      <c r="J35" s="1370"/>
      <c r="K35" s="1821" t="s">
        <v>2008</v>
      </c>
      <c r="L35" s="1775"/>
      <c r="M35" s="1822" t="s">
        <v>673</v>
      </c>
      <c r="N35" s="1775"/>
      <c r="O35" s="1797" t="s">
        <v>1531</v>
      </c>
      <c r="P35" s="1797"/>
      <c r="Q35" s="1797"/>
      <c r="R35" s="1370"/>
    </row>
    <row r="36" spans="1:18" hidden="1">
      <c r="A36" s="1815"/>
      <c r="B36" s="641"/>
      <c r="C36" s="640"/>
      <c r="D36" s="1063"/>
      <c r="E36" s="640"/>
      <c r="F36" s="1796"/>
      <c r="G36" s="1776"/>
      <c r="H36" s="1775"/>
      <c r="I36" s="1776"/>
      <c r="J36" s="1370"/>
      <c r="K36" s="1797"/>
      <c r="L36" s="1775"/>
      <c r="M36" s="1822"/>
      <c r="N36" s="1775"/>
      <c r="O36" s="1797"/>
      <c r="P36" s="1797"/>
      <c r="Q36" s="1797"/>
      <c r="R36" s="1370"/>
    </row>
    <row r="37" spans="1:18" ht="120" hidden="1">
      <c r="A37" s="1815">
        <v>2</v>
      </c>
      <c r="B37" s="641" t="s">
        <v>1843</v>
      </c>
      <c r="C37" s="640" t="s">
        <v>1844</v>
      </c>
      <c r="D37" s="1063"/>
      <c r="E37" s="640" t="s">
        <v>1845</v>
      </c>
      <c r="F37" s="1796" t="s">
        <v>1920</v>
      </c>
      <c r="G37" s="1776" t="s">
        <v>754</v>
      </c>
      <c r="H37" s="1775"/>
      <c r="I37" s="1776" t="s">
        <v>1130</v>
      </c>
      <c r="J37" s="1370"/>
      <c r="K37" s="1797" t="s">
        <v>1532</v>
      </c>
      <c r="L37" s="1775"/>
      <c r="M37" s="1822" t="s">
        <v>1533</v>
      </c>
      <c r="N37" s="1775"/>
      <c r="O37" s="1797" t="s">
        <v>1534</v>
      </c>
      <c r="P37" s="1797"/>
      <c r="Q37" s="1797"/>
      <c r="R37" s="1370"/>
    </row>
    <row r="38" spans="1:18">
      <c r="A38" s="1815"/>
      <c r="B38" s="641"/>
      <c r="C38" s="640"/>
      <c r="D38" s="1063"/>
      <c r="E38" s="640"/>
      <c r="F38" s="1796"/>
      <c r="G38" s="1776"/>
      <c r="H38" s="1775"/>
      <c r="I38" s="1776"/>
      <c r="J38" s="1370"/>
      <c r="K38" s="1797"/>
      <c r="L38" s="1775"/>
      <c r="M38" s="1822"/>
      <c r="N38" s="1775"/>
      <c r="O38" s="1797"/>
      <c r="P38" s="1797"/>
      <c r="Q38" s="1797"/>
      <c r="R38" s="1370"/>
    </row>
    <row r="39" spans="1:18" ht="75" customHeight="1">
      <c r="A39" s="1815">
        <v>1</v>
      </c>
      <c r="B39" s="641" t="s">
        <v>1449</v>
      </c>
      <c r="C39" s="640" t="s">
        <v>1450</v>
      </c>
      <c r="D39" s="1063"/>
      <c r="E39" s="640" t="s">
        <v>1451</v>
      </c>
      <c r="F39" s="1796" t="s">
        <v>1055</v>
      </c>
      <c r="G39" s="1776" t="s">
        <v>212</v>
      </c>
      <c r="H39" s="1775"/>
      <c r="I39" s="1776" t="s">
        <v>213</v>
      </c>
      <c r="J39" s="1370"/>
      <c r="K39" s="1821">
        <f>'Sch. 10A Spec Ed Expense - Elem'!E48</f>
        <v>0</v>
      </c>
      <c r="L39" s="1775"/>
      <c r="M39" s="1797">
        <f>'2 Special Ed'!P45</f>
        <v>0</v>
      </c>
      <c r="N39" s="1797"/>
      <c r="O39" s="1797">
        <f>K39-M39</f>
        <v>0</v>
      </c>
      <c r="P39" s="1797"/>
      <c r="Q39" s="1797"/>
      <c r="R39" s="1370"/>
    </row>
    <row r="40" spans="1:18">
      <c r="A40" s="1815"/>
      <c r="B40" s="641"/>
      <c r="C40" s="640"/>
      <c r="D40" s="1063"/>
      <c r="E40" s="640"/>
      <c r="F40" s="1796"/>
      <c r="G40" s="1776"/>
      <c r="H40" s="1775"/>
      <c r="I40" s="1776"/>
      <c r="J40" s="1370"/>
      <c r="K40" s="1797"/>
      <c r="L40" s="1775"/>
      <c r="M40" s="1797"/>
      <c r="N40" s="1797"/>
      <c r="O40" s="1816"/>
      <c r="P40" s="1816"/>
      <c r="Q40" s="1816"/>
      <c r="R40" s="1370"/>
    </row>
    <row r="41" spans="1:18" ht="75" customHeight="1">
      <c r="A41" s="1815">
        <v>2</v>
      </c>
      <c r="B41" s="641" t="s">
        <v>1452</v>
      </c>
      <c r="C41" s="640" t="s">
        <v>1453</v>
      </c>
      <c r="D41" s="1063"/>
      <c r="E41" s="640" t="s">
        <v>1454</v>
      </c>
      <c r="F41" s="1796" t="s">
        <v>193</v>
      </c>
      <c r="G41" s="1776" t="s">
        <v>214</v>
      </c>
      <c r="H41" s="1775"/>
      <c r="I41" s="1776" t="s">
        <v>215</v>
      </c>
      <c r="J41" s="1370"/>
      <c r="K41" s="1821">
        <f>'Sch. 10B Spec Ed Expense - Sec'!E46</f>
        <v>0</v>
      </c>
      <c r="L41" s="1775"/>
      <c r="M41" s="1797">
        <f>'2 Special Ed'!R45</f>
        <v>0</v>
      </c>
      <c r="N41" s="1797"/>
      <c r="O41" s="1797">
        <f>K41-M41</f>
        <v>0</v>
      </c>
      <c r="P41" s="1797"/>
      <c r="Q41" s="1797"/>
      <c r="R41" s="1370"/>
    </row>
    <row r="42" spans="1:18">
      <c r="A42" s="1226"/>
      <c r="B42" s="403"/>
      <c r="C42" s="1201"/>
      <c r="D42" s="78"/>
      <c r="E42" s="640"/>
      <c r="F42" s="1226"/>
      <c r="G42" s="1819"/>
      <c r="H42" s="1370"/>
      <c r="I42" s="1756"/>
      <c r="J42" s="1370"/>
      <c r="K42" s="1797"/>
      <c r="L42" s="1775"/>
      <c r="M42" s="1822"/>
      <c r="N42" s="1775"/>
      <c r="O42" s="1797"/>
      <c r="P42" s="1797"/>
      <c r="Q42" s="1797"/>
      <c r="R42" s="1370"/>
    </row>
    <row r="43" spans="1:18" ht="15.6">
      <c r="A43" s="1370"/>
      <c r="B43" s="102" t="s">
        <v>1053</v>
      </c>
      <c r="C43" s="543"/>
      <c r="D43" s="28"/>
      <c r="E43" s="1189"/>
      <c r="F43" s="1804" t="s">
        <v>1054</v>
      </c>
      <c r="G43" s="1820"/>
      <c r="H43" s="855"/>
      <c r="I43" s="112"/>
      <c r="J43" s="855"/>
      <c r="K43" s="1801"/>
      <c r="L43" s="1802"/>
      <c r="M43" s="1823"/>
      <c r="N43" s="1802"/>
      <c r="O43" s="1797"/>
      <c r="P43" s="1797"/>
      <c r="Q43" s="1797"/>
      <c r="R43" s="1370"/>
    </row>
    <row r="44" spans="1:18">
      <c r="A44" s="1226"/>
      <c r="B44" s="403"/>
      <c r="C44" s="1201"/>
      <c r="D44" s="78"/>
      <c r="E44" s="640"/>
      <c r="F44" s="1226"/>
      <c r="G44" s="1819"/>
      <c r="H44" s="1370"/>
      <c r="I44" s="1756"/>
      <c r="J44" s="1370"/>
      <c r="K44" s="1797"/>
      <c r="L44" s="1775"/>
      <c r="M44" s="1822"/>
      <c r="N44" s="1775"/>
      <c r="O44" s="1797"/>
      <c r="P44" s="1797"/>
      <c r="Q44" s="1797"/>
      <c r="R44" s="1370"/>
    </row>
    <row r="45" spans="1:18" ht="60">
      <c r="A45" s="1815">
        <v>3</v>
      </c>
      <c r="B45" s="641" t="s">
        <v>1805</v>
      </c>
      <c r="C45" s="640" t="s">
        <v>1944</v>
      </c>
      <c r="D45" s="78"/>
      <c r="E45" s="640" t="s">
        <v>255</v>
      </c>
      <c r="F45" s="1796" t="s">
        <v>394</v>
      </c>
      <c r="G45" s="1776" t="s">
        <v>395</v>
      </c>
      <c r="H45" s="1370"/>
      <c r="I45" s="1796" t="s">
        <v>304</v>
      </c>
      <c r="J45" s="1370"/>
      <c r="K45" s="1797">
        <f>'Sch. 10A Spec Ed Expense - Elem'!D10</f>
        <v>0</v>
      </c>
      <c r="L45" s="1775"/>
      <c r="M45" s="1824">
        <f>+'App H - Staffing'!G12+'App H - Staffing'!G13+'App H - Staffing'!G14+'App H - Staffing'!G15</f>
        <v>0</v>
      </c>
      <c r="N45" s="1775"/>
      <c r="O45" s="1797">
        <f>IF(M45=0,0,K45/M45)</f>
        <v>0</v>
      </c>
      <c r="P45" s="1797"/>
      <c r="Q45" s="1778" t="str">
        <f>IF(K45&gt;0,IF(M45=0,"Appendix H incomplete",""),IF(M45&gt;0,"Schedule 10A incomplete",""))</f>
        <v/>
      </c>
      <c r="R45" s="1370"/>
    </row>
    <row r="46" spans="1:18">
      <c r="A46" s="1815"/>
      <c r="B46" s="697"/>
      <c r="C46" s="640"/>
      <c r="D46" s="78"/>
      <c r="E46" s="640"/>
      <c r="F46" s="1815"/>
      <c r="G46" s="1776"/>
      <c r="H46" s="1370"/>
      <c r="I46" s="1815"/>
      <c r="J46" s="1370"/>
      <c r="K46" s="1797"/>
      <c r="L46" s="1775"/>
      <c r="M46" s="1825"/>
      <c r="N46" s="1775"/>
      <c r="O46" s="1816"/>
      <c r="P46" s="1816"/>
      <c r="Q46" s="1816"/>
      <c r="R46" s="1370"/>
    </row>
    <row r="47" spans="1:18" ht="60">
      <c r="A47" s="1815">
        <v>4</v>
      </c>
      <c r="B47" s="641" t="s">
        <v>505</v>
      </c>
      <c r="C47" s="640" t="s">
        <v>506</v>
      </c>
      <c r="D47" s="78"/>
      <c r="E47" s="640" t="s">
        <v>507</v>
      </c>
      <c r="F47" s="1796" t="s">
        <v>396</v>
      </c>
      <c r="G47" s="1776" t="s">
        <v>426</v>
      </c>
      <c r="H47" s="1370"/>
      <c r="I47" s="1796" t="s">
        <v>307</v>
      </c>
      <c r="J47" s="1370"/>
      <c r="K47" s="1797">
        <f>'Sch. 10A Spec Ed Expense - Elem'!D12</f>
        <v>0</v>
      </c>
      <c r="L47" s="1775"/>
      <c r="M47" s="1824">
        <f>+'App H - Staffing'!G19</f>
        <v>0</v>
      </c>
      <c r="N47" s="1775"/>
      <c r="O47" s="1797">
        <f>IF(M47=0,0,K47/M47)</f>
        <v>0</v>
      </c>
      <c r="P47" s="1797"/>
      <c r="Q47" s="1778" t="str">
        <f>IF(K47&gt;0,IF(M47=0,"Appendix H incomplete",""),IF(M47&gt;0,"Schedule 10A incomplete",""))</f>
        <v/>
      </c>
      <c r="R47" s="1370"/>
    </row>
    <row r="48" spans="1:18">
      <c r="A48" s="1815"/>
      <c r="B48" s="697"/>
      <c r="C48" s="640"/>
      <c r="D48" s="78"/>
      <c r="E48" s="640"/>
      <c r="F48" s="1815"/>
      <c r="G48" s="1776"/>
      <c r="H48" s="1370"/>
      <c r="I48" s="1815"/>
      <c r="J48" s="1370"/>
      <c r="K48" s="1797"/>
      <c r="L48" s="1775"/>
      <c r="M48" s="1825"/>
      <c r="N48" s="1775"/>
      <c r="O48" s="1816"/>
      <c r="P48" s="1816"/>
      <c r="Q48" s="1816"/>
      <c r="R48" s="1370"/>
    </row>
    <row r="49" spans="1:18" ht="60">
      <c r="A49" s="1815">
        <v>5</v>
      </c>
      <c r="B49" s="641" t="s">
        <v>427</v>
      </c>
      <c r="C49" s="640" t="s">
        <v>428</v>
      </c>
      <c r="D49" s="78"/>
      <c r="E49" s="640" t="s">
        <v>861</v>
      </c>
      <c r="F49" s="1796" t="s">
        <v>1976</v>
      </c>
      <c r="G49" s="1776" t="s">
        <v>1977</v>
      </c>
      <c r="H49" s="1370"/>
      <c r="I49" s="1796" t="s">
        <v>305</v>
      </c>
      <c r="J49" s="1370"/>
      <c r="K49" s="1797">
        <f>'Sch. 10B Spec Ed Expense - Sec'!D10</f>
        <v>0</v>
      </c>
      <c r="L49" s="1775"/>
      <c r="M49" s="1824">
        <f>+'App H - Staffing'!H12+'App H - Staffing'!H13+'App H - Staffing'!H14+'App H - Staffing'!H15</f>
        <v>0</v>
      </c>
      <c r="N49" s="1775"/>
      <c r="O49" s="1797">
        <f>IF(M49=0,0,K49/M49)</f>
        <v>0</v>
      </c>
      <c r="P49" s="1797"/>
      <c r="Q49" s="1778" t="str">
        <f>IF(K49&gt;0,IF(M49=0,"Appendix H incomplete",""),IF(M49&gt;0,"Schedule 10B incomplete",""))</f>
        <v/>
      </c>
      <c r="R49" s="1370"/>
    </row>
    <row r="50" spans="1:18">
      <c r="A50" s="1815"/>
      <c r="B50" s="697"/>
      <c r="C50" s="640"/>
      <c r="D50" s="78"/>
      <c r="E50" s="640"/>
      <c r="F50" s="1815"/>
      <c r="G50" s="1776"/>
      <c r="H50" s="1370"/>
      <c r="I50" s="1815"/>
      <c r="J50" s="1370"/>
      <c r="K50" s="1797"/>
      <c r="L50" s="1775"/>
      <c r="M50" s="1825"/>
      <c r="N50" s="1775"/>
      <c r="O50" s="1816"/>
      <c r="P50" s="1816"/>
      <c r="Q50" s="1816"/>
      <c r="R50" s="1370"/>
    </row>
    <row r="51" spans="1:18" ht="60">
      <c r="A51" s="1815">
        <v>6</v>
      </c>
      <c r="B51" s="641" t="s">
        <v>1623</v>
      </c>
      <c r="C51" s="640" t="s">
        <v>840</v>
      </c>
      <c r="D51" s="78"/>
      <c r="E51" s="640" t="s">
        <v>841</v>
      </c>
      <c r="F51" s="1796" t="s">
        <v>842</v>
      </c>
      <c r="G51" s="1776" t="s">
        <v>843</v>
      </c>
      <c r="H51" s="1370"/>
      <c r="I51" s="1796" t="s">
        <v>306</v>
      </c>
      <c r="J51" s="1370"/>
      <c r="K51" s="1797">
        <f>'Sch. 10B Spec Ed Expense - Sec'!D12</f>
        <v>0</v>
      </c>
      <c r="L51" s="1775"/>
      <c r="M51" s="1824">
        <f>+'App H - Staffing'!H19</f>
        <v>0</v>
      </c>
      <c r="N51" s="1775"/>
      <c r="O51" s="1797">
        <f>IF(M51=0,0,K51/M51)</f>
        <v>0</v>
      </c>
      <c r="P51" s="1797"/>
      <c r="Q51" s="1778" t="str">
        <f>IF(K51&gt;0,IF(M51=0,"Appendix H incomplete",""),IF(M51&gt;0,"Schedule 10B incomplete",""))</f>
        <v/>
      </c>
      <c r="R51" s="1370"/>
    </row>
    <row r="52" spans="1:18">
      <c r="A52" s="1815"/>
      <c r="B52" s="697"/>
      <c r="C52" s="640"/>
      <c r="D52" s="78"/>
      <c r="E52" s="640"/>
      <c r="F52" s="1815"/>
      <c r="G52" s="1776"/>
      <c r="H52" s="1370"/>
      <c r="I52" s="1815"/>
      <c r="J52" s="1370"/>
      <c r="K52" s="1797"/>
      <c r="L52" s="1775"/>
      <c r="M52" s="1825"/>
      <c r="N52" s="1775"/>
      <c r="O52" s="1816"/>
      <c r="P52" s="1816"/>
      <c r="Q52" s="1816"/>
      <c r="R52" s="1370"/>
    </row>
    <row r="53" spans="1:18" ht="90">
      <c r="A53" s="1815">
        <v>7</v>
      </c>
      <c r="B53" s="641" t="s">
        <v>939</v>
      </c>
      <c r="C53" s="640" t="s">
        <v>940</v>
      </c>
      <c r="D53" s="78"/>
      <c r="E53" s="640" t="s">
        <v>1543</v>
      </c>
      <c r="F53" s="1796" t="s">
        <v>1544</v>
      </c>
      <c r="G53" s="1776" t="s">
        <v>2133</v>
      </c>
      <c r="H53" s="1370"/>
      <c r="I53" s="1796" t="s">
        <v>664</v>
      </c>
      <c r="J53" s="1370"/>
      <c r="K53" s="1797">
        <f>'Sch. 10 Operating Fund - Exp'!D10</f>
        <v>0</v>
      </c>
      <c r="L53" s="1775"/>
      <c r="M53" s="1824">
        <f>+'App H - Staffing'!D12+'App H - Staffing'!D13+'App H - Staffing'!D14+'App H - Staffing'!D15</f>
        <v>0</v>
      </c>
      <c r="N53" s="1775"/>
      <c r="O53" s="1797">
        <f>IF(M53=0,0,K53/M53)</f>
        <v>0</v>
      </c>
      <c r="P53" s="1797"/>
      <c r="Q53" s="1778" t="str">
        <f>IF(K53&gt;0,IF(M53=0,"Appendix H incomplete",""),IF(M53&gt;0,"Schedule 10 incomplete",""))</f>
        <v/>
      </c>
      <c r="R53" s="1370"/>
    </row>
    <row r="54" spans="1:18">
      <c r="A54" s="1815"/>
      <c r="B54" s="641"/>
      <c r="C54" s="640"/>
      <c r="D54" s="1063"/>
      <c r="E54" s="640"/>
      <c r="F54" s="1796"/>
      <c r="G54" s="1776"/>
      <c r="H54" s="1775"/>
      <c r="I54" s="1776"/>
      <c r="J54" s="1370"/>
      <c r="K54" s="1816"/>
      <c r="L54" s="1775"/>
      <c r="M54" s="1826"/>
      <c r="N54" s="1775"/>
      <c r="O54" s="1816"/>
      <c r="P54" s="1816"/>
      <c r="Q54" s="1816"/>
      <c r="R54" s="1370"/>
    </row>
    <row r="55" spans="1:18" ht="60" hidden="1">
      <c r="A55" s="1815">
        <v>10</v>
      </c>
      <c r="B55" s="641" t="s">
        <v>1319</v>
      </c>
      <c r="C55" s="640" t="s">
        <v>1320</v>
      </c>
      <c r="D55" s="1063"/>
      <c r="E55" s="640" t="s">
        <v>967</v>
      </c>
      <c r="F55" s="1796" t="s">
        <v>968</v>
      </c>
      <c r="G55" s="1776" t="s">
        <v>969</v>
      </c>
      <c r="H55" s="1775"/>
      <c r="I55" s="1776" t="s">
        <v>970</v>
      </c>
      <c r="J55" s="1370"/>
      <c r="K55" s="1797" t="s">
        <v>1535</v>
      </c>
      <c r="L55" s="1775"/>
      <c r="M55" s="1824" t="s">
        <v>1536</v>
      </c>
      <c r="N55" s="1775"/>
      <c r="O55" s="1797" t="s">
        <v>1537</v>
      </c>
      <c r="P55" s="1797"/>
      <c r="Q55" s="1797"/>
      <c r="R55" s="1370"/>
    </row>
    <row r="56" spans="1:18" hidden="1">
      <c r="A56" s="1815"/>
      <c r="B56" s="697"/>
      <c r="C56" s="640"/>
      <c r="D56" s="78"/>
      <c r="E56" s="640"/>
      <c r="F56" s="1815"/>
      <c r="G56" s="1776"/>
      <c r="H56" s="1370"/>
      <c r="I56" s="1756"/>
      <c r="J56" s="1370"/>
      <c r="K56" s="1816"/>
      <c r="L56" s="1775"/>
      <c r="M56" s="1826"/>
      <c r="N56" s="1775"/>
      <c r="O56" s="1816"/>
      <c r="P56" s="1816"/>
      <c r="Q56" s="1816"/>
      <c r="R56" s="1370"/>
    </row>
    <row r="57" spans="1:18" ht="60">
      <c r="A57" s="1815">
        <v>8</v>
      </c>
      <c r="B57" s="697"/>
      <c r="C57" s="640"/>
      <c r="D57" s="78"/>
      <c r="E57" s="640"/>
      <c r="F57" s="1796" t="s">
        <v>1142</v>
      </c>
      <c r="G57" s="1776" t="s">
        <v>1143</v>
      </c>
      <c r="H57" s="1226"/>
      <c r="I57" s="1796" t="s">
        <v>1760</v>
      </c>
      <c r="J57" s="1370"/>
      <c r="K57" s="1797">
        <f>'Sch. 10 Operating Fund - Exp'!D17</f>
        <v>0</v>
      </c>
      <c r="L57" s="1775"/>
      <c r="M57" s="1824">
        <f>+'App H - Staffing'!D33+'App H - Staffing'!D34+'App H - Staffing'!D35</f>
        <v>0</v>
      </c>
      <c r="N57" s="1775"/>
      <c r="O57" s="1797">
        <f>IF(M57=0,0,K57/M57)</f>
        <v>0</v>
      </c>
      <c r="P57" s="1816"/>
      <c r="Q57" s="1778" t="str">
        <f>IF(K57&gt;0,IF(M57=0,"Appendix H incomplete",""),IF(M57&gt;0,"Schedule 10 incomplete",""))</f>
        <v/>
      </c>
      <c r="R57" s="1370"/>
    </row>
    <row r="58" spans="1:18">
      <c r="A58" s="1815"/>
      <c r="B58" s="697"/>
      <c r="C58" s="640"/>
      <c r="D58" s="78"/>
      <c r="E58" s="640"/>
      <c r="F58" s="1815"/>
      <c r="G58" s="1776"/>
      <c r="H58" s="1370"/>
      <c r="I58" s="1756"/>
      <c r="J58" s="1370"/>
      <c r="K58" s="1816"/>
      <c r="L58" s="1775"/>
      <c r="M58" s="1826"/>
      <c r="N58" s="1775"/>
      <c r="O58" s="1816"/>
      <c r="P58" s="1816"/>
      <c r="Q58" s="1816"/>
      <c r="R58" s="1370"/>
    </row>
    <row r="59" spans="1:18" ht="45" customHeight="1">
      <c r="A59" s="1815">
        <v>9</v>
      </c>
      <c r="B59" s="641" t="s">
        <v>2159</v>
      </c>
      <c r="C59" s="640" t="s">
        <v>1690</v>
      </c>
      <c r="D59" s="78"/>
      <c r="E59" s="640" t="s">
        <v>1691</v>
      </c>
      <c r="F59" s="1796" t="s">
        <v>194</v>
      </c>
      <c r="G59" s="1776" t="s">
        <v>1092</v>
      </c>
      <c r="H59" s="1370"/>
      <c r="I59" s="1796" t="s">
        <v>665</v>
      </c>
      <c r="J59" s="1370"/>
      <c r="K59" s="1797">
        <f>'Sch. 10A Spec Ed Expense - Elem'!E33</f>
        <v>0</v>
      </c>
      <c r="L59" s="1775"/>
      <c r="M59" s="1824">
        <f>+'App H - Staffing'!G16</f>
        <v>0</v>
      </c>
      <c r="N59" s="1775"/>
      <c r="O59" s="1797">
        <f>IF(M59=0,0,K59/M59)</f>
        <v>0</v>
      </c>
      <c r="P59" s="1797"/>
      <c r="Q59" s="1778" t="str">
        <f>IF(K59&gt;0,IF(M59=0,"Appendix H incomplete",""),IF(M59&gt;0,"Schedule 10A incomplete",""))</f>
        <v/>
      </c>
      <c r="R59" s="1370"/>
    </row>
    <row r="60" spans="1:18">
      <c r="A60" s="1815"/>
      <c r="B60" s="641"/>
      <c r="C60" s="640"/>
      <c r="D60" s="78"/>
      <c r="E60" s="640"/>
      <c r="F60" s="1796"/>
      <c r="G60" s="1776"/>
      <c r="H60" s="1370"/>
      <c r="I60" s="1796"/>
      <c r="J60" s="1370"/>
      <c r="K60" s="1797"/>
      <c r="L60" s="1775"/>
      <c r="M60" s="1824"/>
      <c r="N60" s="1775"/>
      <c r="O60" s="1816"/>
      <c r="P60" s="1816"/>
      <c r="Q60" s="1816"/>
      <c r="R60" s="1370"/>
    </row>
    <row r="61" spans="1:18" ht="45" customHeight="1">
      <c r="A61" s="1815">
        <v>10</v>
      </c>
      <c r="B61" s="641" t="s">
        <v>1604</v>
      </c>
      <c r="C61" s="640" t="s">
        <v>635</v>
      </c>
      <c r="D61" s="78"/>
      <c r="E61" s="640" t="s">
        <v>636</v>
      </c>
      <c r="F61" s="1796" t="s">
        <v>195</v>
      </c>
      <c r="G61" s="1776" t="s">
        <v>1093</v>
      </c>
      <c r="H61" s="1370"/>
      <c r="I61" s="1796" t="s">
        <v>668</v>
      </c>
      <c r="J61" s="1370"/>
      <c r="K61" s="1797">
        <f>'Sch. 10A Spec Ed Expense - Elem'!E35</f>
        <v>0</v>
      </c>
      <c r="L61" s="1775"/>
      <c r="M61" s="1824">
        <f>+'App H - Staffing'!G21</f>
        <v>0</v>
      </c>
      <c r="N61" s="1775"/>
      <c r="O61" s="1797">
        <f>IF(M61=0,0,K61/M61)</f>
        <v>0</v>
      </c>
      <c r="P61" s="1797"/>
      <c r="Q61" s="1778" t="str">
        <f>IF(K61&gt;0,IF(M61=0,"Appendix H incomplete",""),IF(M61&gt;0,"Schedule 10A incomplete",""))</f>
        <v/>
      </c>
      <c r="R61" s="1370"/>
    </row>
    <row r="62" spans="1:18">
      <c r="A62" s="1815"/>
      <c r="B62" s="641"/>
      <c r="C62" s="640"/>
      <c r="D62" s="78"/>
      <c r="E62" s="640"/>
      <c r="F62" s="1796"/>
      <c r="G62" s="1776"/>
      <c r="H62" s="1370"/>
      <c r="I62" s="1796"/>
      <c r="J62" s="1370"/>
      <c r="K62" s="1797"/>
      <c r="L62" s="1775"/>
      <c r="M62" s="1824"/>
      <c r="N62" s="1775"/>
      <c r="O62" s="1816"/>
      <c r="P62" s="1816"/>
      <c r="Q62" s="1816"/>
      <c r="R62" s="1370"/>
    </row>
    <row r="63" spans="1:18" ht="45" customHeight="1">
      <c r="A63" s="1815">
        <v>11</v>
      </c>
      <c r="B63" s="641" t="s">
        <v>34</v>
      </c>
      <c r="C63" s="640" t="s">
        <v>35</v>
      </c>
      <c r="D63" s="78"/>
      <c r="E63" s="640" t="s">
        <v>36</v>
      </c>
      <c r="F63" s="1796" t="s">
        <v>196</v>
      </c>
      <c r="G63" s="1776" t="s">
        <v>153</v>
      </c>
      <c r="H63" s="1370"/>
      <c r="I63" s="1796" t="s">
        <v>666</v>
      </c>
      <c r="J63" s="1370"/>
      <c r="K63" s="1797">
        <f>'Sch. 10B Spec Ed Expense - Sec'!E32</f>
        <v>0</v>
      </c>
      <c r="L63" s="1775"/>
      <c r="M63" s="1824">
        <f>+'App H - Staffing'!H16</f>
        <v>0</v>
      </c>
      <c r="N63" s="1775"/>
      <c r="O63" s="1797">
        <f>IF(M63=0,0,K63/M63)</f>
        <v>0</v>
      </c>
      <c r="P63" s="1797"/>
      <c r="Q63" s="1778" t="str">
        <f>IF(K63&gt;0,IF(M63=0,"Appendix H incomplete",""),IF(M63&gt;0,"Schedule 10B incomplete",""))</f>
        <v/>
      </c>
      <c r="R63" s="1370"/>
    </row>
    <row r="64" spans="1:18">
      <c r="A64" s="1815"/>
      <c r="B64" s="641"/>
      <c r="C64" s="640"/>
      <c r="D64" s="78"/>
      <c r="E64" s="640"/>
      <c r="F64" s="1796"/>
      <c r="G64" s="1776"/>
      <c r="H64" s="1370"/>
      <c r="I64" s="1796"/>
      <c r="J64" s="1370"/>
      <c r="K64" s="1797"/>
      <c r="L64" s="1775"/>
      <c r="M64" s="1825"/>
      <c r="N64" s="1775"/>
      <c r="O64" s="1816"/>
      <c r="P64" s="1816"/>
      <c r="Q64" s="1816"/>
      <c r="R64" s="1370"/>
    </row>
    <row r="65" spans="1:18" ht="45" customHeight="1">
      <c r="A65" s="1815">
        <v>12</v>
      </c>
      <c r="B65" s="641" t="s">
        <v>748</v>
      </c>
      <c r="C65" s="640" t="s">
        <v>749</v>
      </c>
      <c r="D65" s="78"/>
      <c r="E65" s="640" t="s">
        <v>2105</v>
      </c>
      <c r="F65" s="1796" t="s">
        <v>197</v>
      </c>
      <c r="G65" s="1776" t="s">
        <v>1094</v>
      </c>
      <c r="H65" s="1370"/>
      <c r="I65" s="1796" t="s">
        <v>667</v>
      </c>
      <c r="J65" s="1370"/>
      <c r="K65" s="1797">
        <f>'Sch. 10B Spec Ed Expense - Sec'!E34</f>
        <v>0</v>
      </c>
      <c r="L65" s="1775"/>
      <c r="M65" s="1824">
        <f>+'App H - Staffing'!H21</f>
        <v>0</v>
      </c>
      <c r="N65" s="1775"/>
      <c r="O65" s="1797">
        <f>IF(M65=0,0,K65/M65)</f>
        <v>0</v>
      </c>
      <c r="P65" s="1797"/>
      <c r="Q65" s="1778" t="str">
        <f>IF(K65&gt;0,IF(M65=0,"Appendix H incomplete",""),IF(M65&gt;0,"Schedule 10B incomplete",""))</f>
        <v/>
      </c>
      <c r="R65" s="1370"/>
    </row>
    <row r="66" spans="1:18">
      <c r="A66" s="1815"/>
      <c r="B66" s="641"/>
      <c r="C66" s="640"/>
      <c r="D66" s="78"/>
      <c r="E66" s="640"/>
      <c r="F66" s="1796"/>
      <c r="G66" s="1776"/>
      <c r="H66" s="1370"/>
      <c r="I66" s="1776"/>
      <c r="J66" s="1370"/>
      <c r="K66" s="1797"/>
      <c r="L66" s="1775"/>
      <c r="M66" s="1824"/>
      <c r="N66" s="1775"/>
      <c r="O66" s="1797"/>
      <c r="P66" s="1797"/>
      <c r="Q66" s="1797"/>
      <c r="R66" s="1370"/>
    </row>
    <row r="67" spans="1:18" ht="45">
      <c r="A67" s="1815">
        <v>13</v>
      </c>
      <c r="B67" s="641"/>
      <c r="C67" s="640"/>
      <c r="D67" s="78"/>
      <c r="E67" s="640"/>
      <c r="F67" s="1796" t="s">
        <v>1095</v>
      </c>
      <c r="G67" s="1776" t="s">
        <v>1096</v>
      </c>
      <c r="H67" s="1775"/>
      <c r="I67" s="1776" t="s">
        <v>474</v>
      </c>
      <c r="J67" s="1370"/>
      <c r="K67" s="1797">
        <f>'Sch. 10 Operating Fund - Exp'!D20</f>
        <v>0</v>
      </c>
      <c r="L67" s="1775"/>
      <c r="M67" s="1824">
        <f>'App H - Staffing'!D43+'App H - Staffing'!D44</f>
        <v>0</v>
      </c>
      <c r="N67" s="1775"/>
      <c r="O67" s="1797">
        <f>IF(M67=0,0,K67/M67)</f>
        <v>0</v>
      </c>
      <c r="P67" s="1797"/>
      <c r="Q67" s="1778" t="str">
        <f>IF(K67&gt;0,IF(M67=0,"Appendix H incomplete",""),IF(M67&gt;0,"Schedule 10 incomplete",""))</f>
        <v/>
      </c>
      <c r="R67" s="1370"/>
    </row>
    <row r="68" spans="1:18">
      <c r="A68" s="1815"/>
      <c r="B68" s="641"/>
      <c r="C68" s="640"/>
      <c r="D68" s="78"/>
      <c r="E68" s="640"/>
      <c r="F68" s="1796"/>
      <c r="G68" s="1776"/>
      <c r="H68" s="1370"/>
      <c r="I68" s="1776"/>
      <c r="J68" s="1370"/>
      <c r="K68" s="1797"/>
      <c r="L68" s="1775"/>
      <c r="M68" s="1824"/>
      <c r="N68" s="1775"/>
      <c r="O68" s="1797"/>
      <c r="P68" s="1797"/>
      <c r="Q68" s="1797"/>
      <c r="R68" s="1370"/>
    </row>
    <row r="69" spans="1:18" ht="45">
      <c r="A69" s="1815">
        <v>14</v>
      </c>
      <c r="B69" s="641"/>
      <c r="C69" s="640"/>
      <c r="D69" s="78"/>
      <c r="E69" s="640"/>
      <c r="F69" s="1796" t="s">
        <v>1097</v>
      </c>
      <c r="G69" s="1776" t="s">
        <v>483</v>
      </c>
      <c r="H69" s="1775"/>
      <c r="I69" s="1776" t="s">
        <v>475</v>
      </c>
      <c r="J69" s="1370"/>
      <c r="K69" s="1797">
        <f>'Sch. 10 Operating Fund - Exp'!D21</f>
        <v>0</v>
      </c>
      <c r="L69" s="1775"/>
      <c r="M69" s="1824">
        <f>'App H - Staffing'!D46</f>
        <v>0</v>
      </c>
      <c r="N69" s="1775"/>
      <c r="O69" s="1797">
        <f>IF(M69=0,0,K69/M69)</f>
        <v>0</v>
      </c>
      <c r="P69" s="1797"/>
      <c r="Q69" s="1778" t="str">
        <f>IF(K69&gt;0,IF(M69=0,"Appendix H incomplete",""),IF(M69&gt;0,"Schedule 10 incomplete",""))</f>
        <v/>
      </c>
      <c r="R69" s="1370"/>
    </row>
    <row r="70" spans="1:18">
      <c r="A70" s="1815"/>
      <c r="B70" s="641"/>
      <c r="C70" s="640"/>
      <c r="D70" s="78"/>
      <c r="E70" s="640"/>
      <c r="F70" s="1796"/>
      <c r="G70" s="1776"/>
      <c r="H70" s="1370"/>
      <c r="I70" s="1776"/>
      <c r="J70" s="1370"/>
      <c r="K70" s="1797"/>
      <c r="L70" s="1775"/>
      <c r="M70" s="1824"/>
      <c r="N70" s="1775"/>
      <c r="O70" s="1797"/>
      <c r="P70" s="1797"/>
      <c r="Q70" s="1797"/>
      <c r="R70" s="1370"/>
    </row>
    <row r="71" spans="1:18" ht="45">
      <c r="A71" s="1815">
        <v>15</v>
      </c>
      <c r="B71" s="641"/>
      <c r="C71" s="640"/>
      <c r="D71" s="78"/>
      <c r="E71" s="640"/>
      <c r="F71" s="1796" t="s">
        <v>1529</v>
      </c>
      <c r="G71" s="1776" t="s">
        <v>473</v>
      </c>
      <c r="H71" s="1775"/>
      <c r="I71" s="1776" t="s">
        <v>476</v>
      </c>
      <c r="J71" s="1370"/>
      <c r="K71" s="1797">
        <f>'Sch. 10 Operating Fund - Exp'!D22</f>
        <v>0</v>
      </c>
      <c r="L71" s="1775"/>
      <c r="M71" s="1824">
        <f>'App H - Staffing'!D40</f>
        <v>0</v>
      </c>
      <c r="N71" s="1775"/>
      <c r="O71" s="1797">
        <f>IF(M71=0,0,K71/M71)</f>
        <v>0</v>
      </c>
      <c r="P71" s="1797"/>
      <c r="Q71" s="1778" t="str">
        <f>IF(K71&gt;0,IF(M71=0,"Appendix H incomplete",""),IF(M71&gt;0,"Schedule 10 incomplete",""))</f>
        <v/>
      </c>
      <c r="R71" s="1370"/>
    </row>
    <row r="72" spans="1:18">
      <c r="A72" s="1815"/>
      <c r="B72" s="641"/>
      <c r="C72" s="640"/>
      <c r="D72" s="78"/>
      <c r="E72" s="640"/>
      <c r="F72" s="1796"/>
      <c r="G72" s="1776"/>
      <c r="H72" s="1775"/>
      <c r="I72" s="1776"/>
      <c r="J72" s="1370"/>
      <c r="K72" s="1797"/>
      <c r="L72" s="1775"/>
      <c r="M72" s="1824"/>
      <c r="N72" s="1775"/>
      <c r="O72" s="1797"/>
      <c r="P72" s="1797"/>
      <c r="Q72" s="1797"/>
      <c r="R72" s="1370"/>
    </row>
    <row r="73" spans="1:18">
      <c r="A73" s="1815"/>
      <c r="B73" s="1777"/>
      <c r="C73" s="1756"/>
      <c r="D73" s="1775"/>
      <c r="E73" s="1776"/>
      <c r="F73" s="1777"/>
      <c r="G73" s="1756"/>
      <c r="H73" s="1775"/>
      <c r="I73" s="1756"/>
      <c r="J73" s="1775"/>
      <c r="K73" s="1797"/>
      <c r="L73" s="1775"/>
      <c r="M73" s="1775"/>
      <c r="N73" s="1775"/>
      <c r="O73" s="1797"/>
      <c r="P73" s="1797"/>
      <c r="Q73" s="1797"/>
      <c r="R73" s="1775"/>
    </row>
  </sheetData>
  <sheetProtection password="C797" sheet="1"/>
  <phoneticPr fontId="0"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G15" sqref="G15"/>
    </sheetView>
  </sheetViews>
  <sheetFormatPr defaultRowHeight="13.2"/>
  <cols>
    <col min="1" max="1" width="25.6640625" bestFit="1" customWidth="1"/>
    <col min="2" max="2" width="15.88671875" bestFit="1" customWidth="1"/>
  </cols>
  <sheetData>
    <row r="1" spans="1:2">
      <c r="A1" s="662" t="s">
        <v>2359</v>
      </c>
      <c r="B1" s="662" t="s">
        <v>2361</v>
      </c>
    </row>
    <row r="2" spans="1:2">
      <c r="A2" s="662" t="s">
        <v>2285</v>
      </c>
      <c r="B2" s="662">
        <v>0.95169999999999999</v>
      </c>
    </row>
    <row r="3" spans="1:2">
      <c r="A3" s="662">
        <v>0</v>
      </c>
      <c r="B3" s="662">
        <v>1.0313000000000001</v>
      </c>
    </row>
    <row r="4" spans="1:2">
      <c r="A4" s="662">
        <v>1</v>
      </c>
      <c r="B4" s="662">
        <v>1.1104000000000001</v>
      </c>
    </row>
    <row r="5" spans="1:2">
      <c r="A5" s="662">
        <v>2</v>
      </c>
      <c r="B5" s="662">
        <v>1.1899</v>
      </c>
    </row>
    <row r="6" spans="1:2">
      <c r="A6" s="662">
        <v>3</v>
      </c>
      <c r="B6" s="663">
        <v>1.2689999999999999</v>
      </c>
    </row>
    <row r="7" spans="1:2">
      <c r="A7" s="662" t="s">
        <v>2360</v>
      </c>
      <c r="B7" s="662">
        <v>1.3486</v>
      </c>
    </row>
  </sheetData>
  <sheetProtection password="C787" sheet="1"/>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indexed="10"/>
  </sheetPr>
  <dimension ref="A1:BG31"/>
  <sheetViews>
    <sheetView workbookViewId="0">
      <pane xSplit="2" ySplit="4" topLeftCell="AY5" activePane="bottomRight" state="frozen"/>
      <selection activeCell="E32" sqref="E32"/>
      <selection pane="topRight" activeCell="E32" sqref="E32"/>
      <selection pane="bottomLeft" activeCell="E32" sqref="E32"/>
      <selection pane="bottomRight" activeCell="BG9" sqref="BG9"/>
    </sheetView>
  </sheetViews>
  <sheetFormatPr defaultRowHeight="13.2"/>
  <cols>
    <col min="2" max="2" width="25" bestFit="1" customWidth="1"/>
    <col min="3" max="16" width="9.6640625" customWidth="1"/>
    <col min="17" max="17" width="11.44140625" customWidth="1"/>
    <col min="18" max="18" width="10.44140625" hidden="1" customWidth="1"/>
    <col min="19" max="19" width="12" hidden="1" customWidth="1"/>
    <col min="20" max="20" width="9.6640625" customWidth="1"/>
    <col min="21" max="21" width="11.5546875" customWidth="1"/>
    <col min="22" max="25" width="9.6640625" customWidth="1"/>
    <col min="26" max="26" width="12.88671875" customWidth="1"/>
    <col min="27" max="27" width="13" customWidth="1"/>
    <col min="28" max="28" width="10.88671875" customWidth="1"/>
    <col min="29" max="29" width="10.6640625" customWidth="1"/>
    <col min="30" max="30" width="13" customWidth="1"/>
    <col min="31" max="33" width="13.5546875" customWidth="1"/>
    <col min="34" max="34" width="12.109375" customWidth="1"/>
    <col min="35" max="35" width="11.44140625" customWidth="1"/>
    <col min="36" max="36" width="11.6640625" customWidth="1"/>
    <col min="37" max="37" width="10.6640625" customWidth="1"/>
    <col min="38" max="38" width="10.109375" customWidth="1"/>
    <col min="39" max="39" width="11" customWidth="1"/>
    <col min="40" max="40" width="10.33203125" bestFit="1" customWidth="1"/>
    <col min="41" max="41" width="12.33203125" customWidth="1"/>
    <col min="42" max="43" width="10.5546875" customWidth="1"/>
    <col min="50" max="50" width="13" customWidth="1"/>
    <col min="53" max="53" width="13.6640625" customWidth="1"/>
    <col min="55" max="55" width="11.109375" bestFit="1" customWidth="1"/>
    <col min="58" max="59" width="11" customWidth="1"/>
  </cols>
  <sheetData>
    <row r="1" spans="1:59" ht="12.75" customHeight="1">
      <c r="A1" s="2458" t="s">
        <v>1953</v>
      </c>
      <c r="B1" s="2460" t="s">
        <v>2134</v>
      </c>
      <c r="C1" s="2451" t="s">
        <v>862</v>
      </c>
      <c r="D1" s="2451" t="s">
        <v>2615</v>
      </c>
      <c r="E1" s="2438" t="s">
        <v>863</v>
      </c>
      <c r="F1" s="2451" t="s">
        <v>1428</v>
      </c>
      <c r="G1" s="2451"/>
      <c r="H1" s="2451" t="s">
        <v>1259</v>
      </c>
      <c r="I1" s="2451"/>
      <c r="J1" s="2458" t="s">
        <v>1258</v>
      </c>
      <c r="K1" s="2451" t="s">
        <v>1585</v>
      </c>
      <c r="L1" s="2451" t="s">
        <v>1257</v>
      </c>
      <c r="M1" s="2451" t="s">
        <v>1255</v>
      </c>
      <c r="N1" s="2451" t="s">
        <v>1686</v>
      </c>
      <c r="O1" s="2451" t="s">
        <v>1260</v>
      </c>
      <c r="P1" s="2451" t="s">
        <v>1261</v>
      </c>
      <c r="Q1" s="2451" t="s">
        <v>1256</v>
      </c>
      <c r="R1" s="2451" t="s">
        <v>864</v>
      </c>
      <c r="S1" s="2451" t="s">
        <v>2249</v>
      </c>
      <c r="T1" s="2438" t="s">
        <v>393</v>
      </c>
      <c r="U1" s="2438" t="s">
        <v>425</v>
      </c>
      <c r="V1" s="2438" t="s">
        <v>1174</v>
      </c>
      <c r="W1" s="2438" t="s">
        <v>1175</v>
      </c>
      <c r="X1" s="2438" t="s">
        <v>879</v>
      </c>
      <c r="Y1" s="2451" t="s">
        <v>852</v>
      </c>
      <c r="Z1" s="2451" t="s">
        <v>853</v>
      </c>
      <c r="AA1" s="2453" t="s">
        <v>2565</v>
      </c>
      <c r="AB1" s="2438" t="s">
        <v>1631</v>
      </c>
      <c r="AC1" s="2458" t="s">
        <v>1704</v>
      </c>
      <c r="AD1" s="2451" t="s">
        <v>1151</v>
      </c>
      <c r="AE1" s="2440" t="s">
        <v>805</v>
      </c>
      <c r="AF1" s="2440" t="s">
        <v>2568</v>
      </c>
      <c r="AG1" s="2440" t="s">
        <v>2569</v>
      </c>
      <c r="AH1" s="2438" t="s">
        <v>876</v>
      </c>
      <c r="AI1" s="2438" t="s">
        <v>877</v>
      </c>
      <c r="AJ1" s="2451" t="s">
        <v>878</v>
      </c>
      <c r="AK1" s="2438" t="s">
        <v>1993</v>
      </c>
      <c r="AL1" s="2442" t="s">
        <v>2895</v>
      </c>
      <c r="AM1" s="2438" t="s">
        <v>1994</v>
      </c>
      <c r="AN1" s="2438" t="s">
        <v>1995</v>
      </c>
      <c r="AO1" s="2446" t="s">
        <v>2306</v>
      </c>
      <c r="AP1" s="2438" t="s">
        <v>134</v>
      </c>
      <c r="AQ1" s="2438" t="s">
        <v>2281</v>
      </c>
      <c r="AR1" s="2444" t="s">
        <v>2343</v>
      </c>
      <c r="AS1" s="2446" t="s">
        <v>2344</v>
      </c>
      <c r="AT1" s="2446" t="s">
        <v>2345</v>
      </c>
      <c r="AU1" s="2438" t="s">
        <v>2346</v>
      </c>
      <c r="AV1" s="2440" t="s">
        <v>2566</v>
      </c>
      <c r="AW1" s="2440" t="s">
        <v>2567</v>
      </c>
      <c r="AX1" s="2446" t="s">
        <v>2382</v>
      </c>
      <c r="AY1" s="2446" t="s">
        <v>2391</v>
      </c>
      <c r="AZ1" s="2446" t="s">
        <v>2612</v>
      </c>
      <c r="BA1" s="2453" t="s">
        <v>2869</v>
      </c>
      <c r="BB1" s="2453" t="s">
        <v>2887</v>
      </c>
      <c r="BC1" s="2448" t="s">
        <v>2994</v>
      </c>
      <c r="BD1" s="2453" t="s">
        <v>2952</v>
      </c>
      <c r="BE1" s="2438" t="s">
        <v>2995</v>
      </c>
      <c r="BF1" s="2438" t="s">
        <v>2997</v>
      </c>
      <c r="BG1" s="2438" t="s">
        <v>3003</v>
      </c>
    </row>
    <row r="2" spans="1:59">
      <c r="A2" s="2459"/>
      <c r="B2" s="2460"/>
      <c r="C2" s="2451"/>
      <c r="D2" s="2451"/>
      <c r="E2" s="2438"/>
      <c r="F2" s="2451"/>
      <c r="G2" s="2451"/>
      <c r="H2" s="2451"/>
      <c r="I2" s="2451"/>
      <c r="J2" s="2458"/>
      <c r="K2" s="2451"/>
      <c r="L2" s="2451"/>
      <c r="M2" s="2451"/>
      <c r="N2" s="2451"/>
      <c r="O2" s="2451"/>
      <c r="P2" s="2451"/>
      <c r="Q2" s="2451"/>
      <c r="R2" s="2451"/>
      <c r="S2" s="2451"/>
      <c r="T2" s="2438" t="s">
        <v>393</v>
      </c>
      <c r="U2" s="2438"/>
      <c r="V2" s="2438"/>
      <c r="W2" s="2438"/>
      <c r="X2" s="2438"/>
      <c r="Y2" s="2451"/>
      <c r="Z2" s="2451"/>
      <c r="AA2" s="2453"/>
      <c r="AB2" s="2438"/>
      <c r="AC2" s="2458"/>
      <c r="AD2" s="2451"/>
      <c r="AE2" s="2441"/>
      <c r="AF2" s="2441"/>
      <c r="AG2" s="2441"/>
      <c r="AH2" s="2438"/>
      <c r="AI2" s="2438"/>
      <c r="AJ2" s="2451"/>
      <c r="AK2" s="2438"/>
      <c r="AL2" s="2443"/>
      <c r="AM2" s="2438"/>
      <c r="AN2" s="2438"/>
      <c r="AO2" s="2450"/>
      <c r="AP2" s="2438"/>
      <c r="AQ2" s="2438"/>
      <c r="AR2" s="2445"/>
      <c r="AS2" s="2447"/>
      <c r="AT2" s="2447"/>
      <c r="AU2" s="2438"/>
      <c r="AV2" s="2441"/>
      <c r="AW2" s="2441"/>
      <c r="AX2" s="2447"/>
      <c r="AY2" s="2447"/>
      <c r="AZ2" s="2447"/>
      <c r="BA2" s="2453"/>
      <c r="BB2" s="2453"/>
      <c r="BC2" s="2448"/>
      <c r="BD2" s="2453"/>
      <c r="BE2" s="2438"/>
      <c r="BF2" s="2438"/>
      <c r="BG2" s="2438"/>
    </row>
    <row r="3" spans="1:59">
      <c r="A3" s="2459"/>
      <c r="B3" s="2460"/>
      <c r="C3" s="2452"/>
      <c r="D3" s="2452"/>
      <c r="E3" s="2439"/>
      <c r="F3" s="2452"/>
      <c r="G3" s="2452"/>
      <c r="H3" s="2452"/>
      <c r="I3" s="2452"/>
      <c r="J3" s="2459"/>
      <c r="K3" s="2452"/>
      <c r="L3" s="2452"/>
      <c r="M3" s="2452"/>
      <c r="N3" s="2452"/>
      <c r="O3" s="2452"/>
      <c r="P3" s="2452"/>
      <c r="Q3" s="2452"/>
      <c r="R3" s="2452"/>
      <c r="S3" s="2452"/>
      <c r="T3" s="2439"/>
      <c r="U3" s="2439"/>
      <c r="V3" s="2439"/>
      <c r="W3" s="2439"/>
      <c r="X3" s="2439"/>
      <c r="Y3" s="2452"/>
      <c r="Z3" s="2452"/>
      <c r="AA3" s="2453"/>
      <c r="AB3" s="2439"/>
      <c r="AC3" s="2459"/>
      <c r="AD3" s="2452"/>
      <c r="AE3" s="2441"/>
      <c r="AF3" s="2441"/>
      <c r="AG3" s="2441"/>
      <c r="AH3" s="2439"/>
      <c r="AI3" s="2439"/>
      <c r="AJ3" s="2452"/>
      <c r="AK3" s="2439"/>
      <c r="AL3" s="2443"/>
      <c r="AM3" s="2439"/>
      <c r="AN3" s="2439"/>
      <c r="AO3" s="2450"/>
      <c r="AP3" s="2439"/>
      <c r="AQ3" s="2439"/>
      <c r="AR3" s="2445"/>
      <c r="AS3" s="2447"/>
      <c r="AT3" s="2447"/>
      <c r="AU3" s="2439"/>
      <c r="AV3" s="2441"/>
      <c r="AW3" s="2441"/>
      <c r="AX3" s="2447"/>
      <c r="AY3" s="2447"/>
      <c r="AZ3" s="2447"/>
      <c r="BA3" s="2453"/>
      <c r="BB3" s="2453"/>
      <c r="BC3" s="2449"/>
      <c r="BD3" s="2453"/>
      <c r="BE3" s="2439"/>
      <c r="BF3" s="2439"/>
      <c r="BG3" s="2439"/>
    </row>
    <row r="4" spans="1:59">
      <c r="A4" s="2459"/>
      <c r="B4" s="2460"/>
      <c r="C4" s="2452"/>
      <c r="D4" s="2452"/>
      <c r="E4" s="2439"/>
      <c r="F4" s="2452"/>
      <c r="G4" s="2452"/>
      <c r="H4" s="2452"/>
      <c r="I4" s="2452"/>
      <c r="J4" s="2459"/>
      <c r="K4" s="2452"/>
      <c r="L4" s="2452"/>
      <c r="M4" s="2452"/>
      <c r="N4" s="2452"/>
      <c r="O4" s="2452"/>
      <c r="P4" s="2452"/>
      <c r="Q4" s="2452"/>
      <c r="R4" s="2452"/>
      <c r="S4" s="2452"/>
      <c r="T4" s="2439"/>
      <c r="U4" s="2439"/>
      <c r="V4" s="2439"/>
      <c r="W4" s="2439"/>
      <c r="X4" s="2439"/>
      <c r="Y4" s="2452"/>
      <c r="Z4" s="2452"/>
      <c r="AA4" s="2453"/>
      <c r="AB4" s="2439"/>
      <c r="AC4" s="2459"/>
      <c r="AD4" s="2452"/>
      <c r="AE4" s="2441"/>
      <c r="AF4" s="2441"/>
      <c r="AG4" s="2441"/>
      <c r="AH4" s="2439"/>
      <c r="AI4" s="2439"/>
      <c r="AJ4" s="2452"/>
      <c r="AK4" s="2439"/>
      <c r="AL4" s="2443"/>
      <c r="AM4" s="2439"/>
      <c r="AN4" s="2439"/>
      <c r="AO4" s="2450"/>
      <c r="AP4" s="2439"/>
      <c r="AQ4" s="2439"/>
      <c r="AR4" s="2445"/>
      <c r="AS4" s="2447"/>
      <c r="AT4" s="2447"/>
      <c r="AU4" s="2439"/>
      <c r="AV4" s="2441"/>
      <c r="AW4" s="2441"/>
      <c r="AX4" s="2447"/>
      <c r="AY4" s="2447"/>
      <c r="AZ4" s="2447"/>
      <c r="BA4" s="2453"/>
      <c r="BB4" s="2453"/>
      <c r="BC4" s="2449"/>
      <c r="BD4" s="2453"/>
      <c r="BE4" s="2439"/>
      <c r="BF4" s="2439"/>
      <c r="BG4" s="2439"/>
    </row>
    <row r="5" spans="1:59">
      <c r="A5" s="211">
        <v>15148</v>
      </c>
      <c r="B5" s="212" t="s">
        <v>866</v>
      </c>
      <c r="C5" s="213">
        <v>1047</v>
      </c>
      <c r="D5" s="2025">
        <v>122808</v>
      </c>
      <c r="E5" s="674">
        <v>6014</v>
      </c>
      <c r="F5" s="213">
        <v>0</v>
      </c>
      <c r="G5" s="213"/>
      <c r="H5" s="608">
        <v>415555</v>
      </c>
      <c r="I5" s="213"/>
      <c r="J5" s="213">
        <v>1150</v>
      </c>
      <c r="K5" s="300">
        <v>1677</v>
      </c>
      <c r="L5" s="213">
        <v>3</v>
      </c>
      <c r="M5" s="213">
        <v>12300</v>
      </c>
      <c r="N5" s="400">
        <v>0</v>
      </c>
      <c r="O5" s="2188">
        <v>2</v>
      </c>
      <c r="P5" s="194">
        <v>5394</v>
      </c>
      <c r="Q5" s="191"/>
      <c r="R5" s="213">
        <v>3699</v>
      </c>
      <c r="S5" s="213">
        <v>800</v>
      </c>
      <c r="T5" s="674">
        <v>4884</v>
      </c>
      <c r="U5" s="674">
        <v>645051</v>
      </c>
      <c r="V5" s="674">
        <v>85979</v>
      </c>
      <c r="W5" s="674">
        <v>12875</v>
      </c>
      <c r="X5" s="674">
        <f>AC17</f>
        <v>9710.875</v>
      </c>
      <c r="Y5" s="213">
        <v>0</v>
      </c>
      <c r="Z5" s="213">
        <v>0</v>
      </c>
      <c r="AA5" s="2025">
        <v>3347</v>
      </c>
      <c r="AB5" s="674">
        <f>14034*1.0013</f>
        <v>14052.244200000001</v>
      </c>
      <c r="AC5" s="299">
        <v>500</v>
      </c>
      <c r="AD5" s="213">
        <v>1</v>
      </c>
      <c r="AE5" s="193">
        <v>0</v>
      </c>
      <c r="AF5" s="2189">
        <v>0</v>
      </c>
      <c r="AG5" s="2189">
        <v>178.5</v>
      </c>
      <c r="AH5" s="674">
        <v>0</v>
      </c>
      <c r="AI5" s="674">
        <v>0</v>
      </c>
      <c r="AJ5" s="193">
        <v>0</v>
      </c>
      <c r="AK5" s="674"/>
      <c r="AL5" s="191"/>
      <c r="AM5" s="674"/>
      <c r="AN5" s="676">
        <v>4479</v>
      </c>
      <c r="AO5" s="659">
        <f>AG17</f>
        <v>18314</v>
      </c>
      <c r="AP5" s="674"/>
      <c r="AQ5" s="674">
        <v>0</v>
      </c>
      <c r="AR5" s="1180"/>
      <c r="AS5" s="655"/>
      <c r="AT5" s="655"/>
      <c r="AU5" s="674"/>
      <c r="AV5" s="2191">
        <v>0</v>
      </c>
      <c r="AW5" s="2191">
        <v>0</v>
      </c>
      <c r="AX5" s="685">
        <v>415555</v>
      </c>
      <c r="AY5" s="686">
        <v>0</v>
      </c>
      <c r="AZ5" s="659">
        <v>1000</v>
      </c>
      <c r="BA5" s="2025">
        <v>24853</v>
      </c>
      <c r="BB5">
        <v>150000</v>
      </c>
      <c r="BC5" s="2025">
        <v>3725</v>
      </c>
      <c r="BD5">
        <v>18212</v>
      </c>
      <c r="BE5" s="2025"/>
      <c r="BF5" s="2025"/>
      <c r="BG5" s="2025">
        <f>679+3876</f>
        <v>4555</v>
      </c>
    </row>
    <row r="6" spans="1:59" ht="14.4">
      <c r="A6" s="211">
        <v>15199</v>
      </c>
      <c r="B6" s="212" t="s">
        <v>1065</v>
      </c>
      <c r="C6" s="213">
        <v>1047</v>
      </c>
      <c r="D6" s="2025">
        <v>73395</v>
      </c>
      <c r="E6" s="674">
        <v>4098</v>
      </c>
      <c r="F6" s="608">
        <v>101373</v>
      </c>
      <c r="G6" s="213"/>
      <c r="H6" s="213"/>
      <c r="I6" s="213"/>
      <c r="J6" s="213">
        <v>1150</v>
      </c>
      <c r="K6" s="300">
        <v>8588</v>
      </c>
      <c r="L6" s="213">
        <v>5</v>
      </c>
      <c r="M6" s="213">
        <v>20796</v>
      </c>
      <c r="N6" s="191"/>
      <c r="O6" s="2188">
        <v>2</v>
      </c>
      <c r="P6" s="389">
        <v>4693</v>
      </c>
      <c r="Q6" s="191"/>
      <c r="R6" s="213">
        <v>4161</v>
      </c>
      <c r="S6" s="213">
        <v>800</v>
      </c>
      <c r="T6" s="674">
        <v>5390</v>
      </c>
      <c r="U6" s="674">
        <v>311849</v>
      </c>
      <c r="V6" s="674">
        <v>0</v>
      </c>
      <c r="W6" s="674">
        <v>0</v>
      </c>
      <c r="X6" s="674">
        <v>0</v>
      </c>
      <c r="Y6" s="213">
        <v>0</v>
      </c>
      <c r="Z6" s="213">
        <v>0</v>
      </c>
      <c r="AA6" s="2025">
        <v>0</v>
      </c>
      <c r="AB6" s="674">
        <f>23071*1.0013</f>
        <v>23100.992300000002</v>
      </c>
      <c r="AC6" s="299">
        <v>500</v>
      </c>
      <c r="AD6" s="213">
        <v>1</v>
      </c>
      <c r="AE6" s="193">
        <v>0</v>
      </c>
      <c r="AF6" s="2189">
        <v>114.5</v>
      </c>
      <c r="AG6" s="2189">
        <v>0</v>
      </c>
      <c r="AH6" s="674">
        <v>0</v>
      </c>
      <c r="AI6" s="674">
        <v>0</v>
      </c>
      <c r="AJ6" s="193">
        <v>0</v>
      </c>
      <c r="AK6" s="674">
        <v>84095</v>
      </c>
      <c r="AL6" s="658">
        <f>AN20</f>
        <v>2767.35</v>
      </c>
      <c r="AM6" s="674">
        <v>7500</v>
      </c>
      <c r="AN6" s="674"/>
      <c r="AO6" s="389"/>
      <c r="AP6" s="674"/>
      <c r="AQ6" s="674">
        <v>0</v>
      </c>
      <c r="AR6" s="1181">
        <v>10000</v>
      </c>
      <c r="AS6" s="655"/>
      <c r="AT6" s="655"/>
      <c r="AU6" s="674">
        <v>1389.87</v>
      </c>
      <c r="AV6" s="2191">
        <v>83</v>
      </c>
      <c r="AW6" s="2191">
        <v>111</v>
      </c>
      <c r="AX6" s="685">
        <v>101373</v>
      </c>
      <c r="AY6" s="686">
        <v>0</v>
      </c>
      <c r="AZ6" s="659">
        <v>1000</v>
      </c>
      <c r="BA6" s="2025">
        <v>0</v>
      </c>
      <c r="BB6">
        <v>150000</v>
      </c>
      <c r="BC6" s="2025">
        <v>39915</v>
      </c>
      <c r="BD6">
        <v>29839</v>
      </c>
      <c r="BE6" s="2025"/>
      <c r="BF6" s="2025"/>
      <c r="BG6" s="2025">
        <f>831+3469</f>
        <v>4300</v>
      </c>
    </row>
    <row r="7" spans="1:59" ht="14.4">
      <c r="A7" s="211">
        <v>15202</v>
      </c>
      <c r="B7" s="212" t="s">
        <v>1066</v>
      </c>
      <c r="C7" s="213">
        <v>1047</v>
      </c>
      <c r="D7" s="2025">
        <v>288921</v>
      </c>
      <c r="E7" s="674">
        <v>10354</v>
      </c>
      <c r="F7" s="608">
        <v>101525</v>
      </c>
      <c r="G7" s="213"/>
      <c r="H7" s="213"/>
      <c r="I7" s="213"/>
      <c r="J7" s="213">
        <v>1150</v>
      </c>
      <c r="K7" s="300">
        <v>277</v>
      </c>
      <c r="L7" s="213">
        <v>5</v>
      </c>
      <c r="M7" s="213">
        <v>18350</v>
      </c>
      <c r="N7" s="191"/>
      <c r="O7" s="2188">
        <v>2</v>
      </c>
      <c r="P7" s="389">
        <v>3154</v>
      </c>
      <c r="Q7" s="191"/>
      <c r="R7" s="213">
        <v>2797</v>
      </c>
      <c r="S7" s="213">
        <v>800</v>
      </c>
      <c r="T7" s="674">
        <v>3895</v>
      </c>
      <c r="U7" s="674">
        <v>249602</v>
      </c>
      <c r="V7" s="674">
        <v>0</v>
      </c>
      <c r="W7" s="674">
        <v>0</v>
      </c>
      <c r="X7" s="674">
        <v>0</v>
      </c>
      <c r="Y7" s="213">
        <v>0</v>
      </c>
      <c r="Z7" s="213">
        <v>0</v>
      </c>
      <c r="AA7" s="2025">
        <v>36908</v>
      </c>
      <c r="AB7" s="674">
        <f>20594*1.0013</f>
        <v>20620.772200000003</v>
      </c>
      <c r="AC7" s="299">
        <v>500</v>
      </c>
      <c r="AD7" s="213">
        <v>1</v>
      </c>
      <c r="AE7" s="193">
        <v>0</v>
      </c>
      <c r="AF7" s="2189">
        <v>109.5</v>
      </c>
      <c r="AG7" s="2189">
        <v>0</v>
      </c>
      <c r="AH7" s="674">
        <v>85979</v>
      </c>
      <c r="AI7" s="674">
        <v>12875</v>
      </c>
      <c r="AJ7" s="658">
        <f>AN16</f>
        <v>2660.5400000000004</v>
      </c>
      <c r="AK7" s="674"/>
      <c r="AL7" s="389"/>
      <c r="AM7" s="674"/>
      <c r="AN7" s="674"/>
      <c r="AO7" s="389"/>
      <c r="AP7" s="674"/>
      <c r="AQ7" s="674">
        <v>0</v>
      </c>
      <c r="AR7" s="1181">
        <v>10000</v>
      </c>
      <c r="AS7" s="655"/>
      <c r="AT7" s="655"/>
      <c r="AU7" s="674"/>
      <c r="AV7" s="2191">
        <v>51.5</v>
      </c>
      <c r="AW7" s="2191">
        <v>88.5</v>
      </c>
      <c r="AX7" s="685">
        <v>101525</v>
      </c>
      <c r="AY7" s="686">
        <v>0</v>
      </c>
      <c r="AZ7" s="659">
        <v>1000</v>
      </c>
      <c r="BA7" s="2025">
        <v>34184.387999999919</v>
      </c>
      <c r="BB7">
        <v>150000</v>
      </c>
      <c r="BC7" s="2025">
        <v>184140</v>
      </c>
      <c r="BD7">
        <v>22586</v>
      </c>
      <c r="BE7" s="2025"/>
      <c r="BF7" s="2025"/>
      <c r="BG7" s="2025">
        <f>837+3601</f>
        <v>4438</v>
      </c>
    </row>
    <row r="8" spans="1:59" ht="14.4">
      <c r="A8" s="211">
        <v>79910</v>
      </c>
      <c r="B8" s="2056" t="s">
        <v>865</v>
      </c>
      <c r="C8" s="213">
        <v>614</v>
      </c>
      <c r="D8" s="2025">
        <v>170424</v>
      </c>
      <c r="E8" s="674">
        <v>8068</v>
      </c>
      <c r="F8" s="608">
        <v>107869</v>
      </c>
      <c r="G8" s="213"/>
      <c r="H8" s="213"/>
      <c r="I8" s="213"/>
      <c r="J8" s="192">
        <v>140</v>
      </c>
      <c r="K8" s="300">
        <v>619</v>
      </c>
      <c r="L8" s="213">
        <v>8</v>
      </c>
      <c r="M8" s="213">
        <v>25200</v>
      </c>
      <c r="N8" s="194"/>
      <c r="O8" s="2188">
        <v>1</v>
      </c>
      <c r="P8" s="194">
        <v>1954.59</v>
      </c>
      <c r="Q8" s="191"/>
      <c r="R8" s="213">
        <v>1733</v>
      </c>
      <c r="S8" s="213">
        <v>800</v>
      </c>
      <c r="T8" s="674">
        <v>2731</v>
      </c>
      <c r="U8" s="674">
        <v>56455</v>
      </c>
      <c r="V8" s="674">
        <v>0</v>
      </c>
      <c r="W8" s="674">
        <v>0</v>
      </c>
      <c r="X8" s="674">
        <v>0</v>
      </c>
      <c r="Y8" s="213">
        <v>0</v>
      </c>
      <c r="Z8" s="213">
        <v>0</v>
      </c>
      <c r="AA8" s="2025">
        <v>27877</v>
      </c>
      <c r="AB8" s="674">
        <f>18006*1.0013</f>
        <v>18029.407800000001</v>
      </c>
      <c r="AC8" s="299">
        <v>500</v>
      </c>
      <c r="AD8" s="213">
        <v>1</v>
      </c>
      <c r="AE8" s="193">
        <v>0</v>
      </c>
      <c r="AF8" s="2189">
        <v>109</v>
      </c>
      <c r="AG8" s="2189">
        <v>0</v>
      </c>
      <c r="AH8" s="674">
        <v>0</v>
      </c>
      <c r="AI8" s="674">
        <v>0</v>
      </c>
      <c r="AJ8" s="193">
        <v>0</v>
      </c>
      <c r="AK8" s="674"/>
      <c r="AL8" s="191"/>
      <c r="AM8" s="674"/>
      <c r="AN8" s="674"/>
      <c r="AO8" s="389"/>
      <c r="AP8" s="674">
        <v>0</v>
      </c>
      <c r="AQ8" s="674">
        <v>32400</v>
      </c>
      <c r="AR8" s="1181">
        <v>10000</v>
      </c>
      <c r="AS8" s="655"/>
      <c r="AT8" s="655"/>
      <c r="AU8" s="674"/>
      <c r="AV8" s="2191">
        <v>36.5</v>
      </c>
      <c r="AW8" s="2191">
        <v>70.5</v>
      </c>
      <c r="AX8" s="685">
        <v>107869</v>
      </c>
      <c r="AY8" s="659">
        <v>119832.37</v>
      </c>
      <c r="AZ8" s="659">
        <v>1000</v>
      </c>
      <c r="BA8" s="2025">
        <v>0</v>
      </c>
      <c r="BB8">
        <v>150000</v>
      </c>
      <c r="BC8" s="2025">
        <v>299693</v>
      </c>
      <c r="BD8">
        <v>20643</v>
      </c>
      <c r="BE8" s="2025"/>
      <c r="BF8" s="2025">
        <v>46405</v>
      </c>
      <c r="BG8" s="2025">
        <f>534+3415</f>
        <v>3949</v>
      </c>
    </row>
    <row r="9" spans="1:59" ht="14.4">
      <c r="A9" s="214"/>
      <c r="B9" s="214"/>
      <c r="C9" s="219"/>
      <c r="D9" s="214"/>
      <c r="E9" s="675"/>
      <c r="F9" s="214"/>
      <c r="G9" s="214"/>
      <c r="H9" s="214"/>
      <c r="I9" s="214"/>
      <c r="J9" s="214"/>
      <c r="K9" s="214"/>
      <c r="L9" s="214"/>
      <c r="M9" s="214"/>
      <c r="N9" s="214"/>
      <c r="O9" s="214"/>
      <c r="P9" s="214"/>
      <c r="Q9" s="214"/>
      <c r="R9" s="214"/>
      <c r="S9" s="214"/>
      <c r="T9" s="675"/>
      <c r="U9" s="675"/>
      <c r="V9" s="675"/>
      <c r="W9" s="675"/>
      <c r="X9" s="675"/>
      <c r="Y9" s="214"/>
      <c r="Z9" s="214"/>
      <c r="AA9" s="214"/>
      <c r="AB9" s="675"/>
      <c r="AC9" s="299"/>
      <c r="AD9" s="191"/>
      <c r="AE9" s="191"/>
      <c r="AF9" s="191"/>
      <c r="AG9" s="191"/>
      <c r="AH9" s="675"/>
      <c r="AI9" s="675"/>
      <c r="AJ9" s="191"/>
      <c r="AK9" s="675"/>
      <c r="AL9" s="191"/>
      <c r="AM9" s="675"/>
      <c r="AN9" s="675"/>
      <c r="AO9" s="191"/>
      <c r="AP9" s="675"/>
      <c r="AQ9" s="675"/>
      <c r="AR9" s="1181"/>
      <c r="AS9" s="657"/>
      <c r="AT9" s="657"/>
      <c r="AU9" s="675"/>
      <c r="AX9" s="657"/>
      <c r="AY9" s="657"/>
      <c r="BA9" s="214"/>
      <c r="BC9" s="2119"/>
      <c r="BE9" s="2193"/>
      <c r="BF9" s="2193"/>
      <c r="BG9" s="2193"/>
    </row>
    <row r="10" spans="1:59">
      <c r="A10" s="266">
        <v>1</v>
      </c>
      <c r="B10" s="267">
        <v>2</v>
      </c>
      <c r="C10" s="268">
        <v>3</v>
      </c>
      <c r="D10" s="267">
        <v>4</v>
      </c>
      <c r="E10" s="676">
        <v>5</v>
      </c>
      <c r="F10" s="267">
        <v>6</v>
      </c>
      <c r="G10" s="268">
        <v>7</v>
      </c>
      <c r="H10" s="267">
        <v>8</v>
      </c>
      <c r="I10" s="268">
        <v>9</v>
      </c>
      <c r="J10" s="267">
        <v>10</v>
      </c>
      <c r="K10" s="269">
        <v>11</v>
      </c>
      <c r="L10" s="267">
        <v>12</v>
      </c>
      <c r="M10" s="268">
        <v>13</v>
      </c>
      <c r="N10" s="267">
        <v>14</v>
      </c>
      <c r="O10" s="268">
        <v>15</v>
      </c>
      <c r="P10" s="267">
        <v>16</v>
      </c>
      <c r="Q10" s="268">
        <v>17</v>
      </c>
      <c r="R10" s="267">
        <v>18</v>
      </c>
      <c r="S10" s="268">
        <v>19</v>
      </c>
      <c r="T10" s="676">
        <v>20</v>
      </c>
      <c r="U10" s="676">
        <v>21</v>
      </c>
      <c r="V10" s="676">
        <v>22</v>
      </c>
      <c r="W10" s="676">
        <v>23</v>
      </c>
      <c r="X10" s="676">
        <v>24</v>
      </c>
      <c r="Y10" s="267">
        <v>25</v>
      </c>
      <c r="Z10" s="268">
        <v>26</v>
      </c>
      <c r="AA10" s="267">
        <v>27</v>
      </c>
      <c r="AB10" s="676">
        <v>28</v>
      </c>
      <c r="AC10" s="268">
        <v>29</v>
      </c>
      <c r="AD10" s="267">
        <v>30</v>
      </c>
      <c r="AE10" s="263">
        <v>31</v>
      </c>
      <c r="AF10" s="263">
        <v>32</v>
      </c>
      <c r="AG10" s="263">
        <v>33</v>
      </c>
      <c r="AH10" s="676">
        <v>34</v>
      </c>
      <c r="AI10" s="676">
        <v>35</v>
      </c>
      <c r="AJ10" s="263">
        <v>36</v>
      </c>
      <c r="AK10" s="676">
        <v>37</v>
      </c>
      <c r="AL10" s="263">
        <v>38</v>
      </c>
      <c r="AM10" s="676">
        <v>39</v>
      </c>
      <c r="AN10" s="676">
        <v>40</v>
      </c>
      <c r="AO10" s="398">
        <v>41</v>
      </c>
      <c r="AP10" s="676">
        <v>42</v>
      </c>
      <c r="AQ10" s="676">
        <v>43</v>
      </c>
      <c r="AR10" s="1182">
        <v>44</v>
      </c>
      <c r="AS10" s="263">
        <v>45</v>
      </c>
      <c r="AT10" s="263">
        <v>46</v>
      </c>
      <c r="AU10" s="676">
        <v>47</v>
      </c>
      <c r="AV10" s="263">
        <v>48</v>
      </c>
      <c r="AW10" s="263">
        <v>49</v>
      </c>
      <c r="AX10" s="263">
        <v>50</v>
      </c>
      <c r="AY10" s="263">
        <v>51</v>
      </c>
      <c r="AZ10" s="263">
        <v>52</v>
      </c>
      <c r="BA10" s="267">
        <v>53</v>
      </c>
      <c r="BB10" s="267">
        <v>54</v>
      </c>
      <c r="BC10" s="2120">
        <v>55</v>
      </c>
      <c r="BD10" s="267">
        <v>56</v>
      </c>
      <c r="BE10" s="2120">
        <v>57</v>
      </c>
      <c r="BF10" s="2120">
        <v>58</v>
      </c>
      <c r="BG10" s="2120">
        <v>59</v>
      </c>
    </row>
    <row r="11" spans="1:59">
      <c r="A11" s="214"/>
      <c r="B11" s="214"/>
      <c r="C11" s="214"/>
      <c r="D11" s="214"/>
      <c r="E11" s="675"/>
      <c r="F11" s="214"/>
      <c r="G11" s="214"/>
      <c r="H11" s="214"/>
      <c r="I11" s="214"/>
      <c r="J11" s="214"/>
      <c r="K11" s="214"/>
      <c r="L11" s="214"/>
      <c r="M11" s="214"/>
      <c r="N11" s="214"/>
      <c r="O11" s="214"/>
      <c r="P11" s="214"/>
      <c r="Q11" s="214"/>
      <c r="R11" s="214"/>
      <c r="S11" s="214"/>
      <c r="T11" s="675"/>
      <c r="U11" s="675"/>
      <c r="V11" s="675"/>
      <c r="W11" s="675"/>
      <c r="X11" s="675"/>
      <c r="Y11" s="214"/>
      <c r="Z11" s="214"/>
      <c r="AA11" s="214"/>
      <c r="AB11" s="675"/>
      <c r="AC11" s="214"/>
      <c r="AD11" s="191"/>
      <c r="AE11" s="191"/>
      <c r="AF11" s="191"/>
      <c r="AG11" s="191"/>
      <c r="AH11" s="675"/>
      <c r="AI11" s="675"/>
      <c r="AJ11" s="191"/>
      <c r="AK11" s="675"/>
      <c r="AL11" s="191"/>
      <c r="AM11" s="675"/>
      <c r="AN11" s="675"/>
      <c r="AO11" s="191"/>
      <c r="AP11" s="675"/>
      <c r="AQ11" s="675"/>
      <c r="AR11" s="1183"/>
      <c r="AU11" s="675"/>
      <c r="BC11" s="2119"/>
      <c r="BE11" s="2193"/>
      <c r="BF11" s="2193"/>
      <c r="BG11" s="2193"/>
    </row>
    <row r="12" spans="1:59">
      <c r="A12" s="191"/>
      <c r="B12" s="191"/>
      <c r="C12" s="648" t="s">
        <v>805</v>
      </c>
      <c r="D12" s="648" t="s">
        <v>805</v>
      </c>
      <c r="E12" s="677" t="s">
        <v>805</v>
      </c>
      <c r="F12" s="648" t="s">
        <v>1104</v>
      </c>
      <c r="G12" s="547" t="s">
        <v>2143</v>
      </c>
      <c r="H12" s="648" t="s">
        <v>1104</v>
      </c>
      <c r="I12" s="547" t="s">
        <v>2143</v>
      </c>
      <c r="J12" s="648" t="s">
        <v>805</v>
      </c>
      <c r="K12" s="648" t="s">
        <v>1104</v>
      </c>
      <c r="L12" s="648" t="s">
        <v>805</v>
      </c>
      <c r="M12" s="648" t="s">
        <v>1104</v>
      </c>
      <c r="N12" s="547" t="s">
        <v>2143</v>
      </c>
      <c r="O12" s="648" t="s">
        <v>805</v>
      </c>
      <c r="P12" s="648" t="s">
        <v>805</v>
      </c>
      <c r="Q12" s="547" t="s">
        <v>2143</v>
      </c>
      <c r="R12" s="191"/>
      <c r="S12" s="191"/>
      <c r="T12" s="677" t="s">
        <v>805</v>
      </c>
      <c r="U12" s="677" t="s">
        <v>805</v>
      </c>
      <c r="V12" s="677" t="s">
        <v>805</v>
      </c>
      <c r="W12" s="677" t="s">
        <v>805</v>
      </c>
      <c r="X12" s="677" t="s">
        <v>805</v>
      </c>
      <c r="Y12" s="648" t="s">
        <v>805</v>
      </c>
      <c r="Z12" s="648" t="s">
        <v>805</v>
      </c>
      <c r="AA12" s="648" t="s">
        <v>1104</v>
      </c>
      <c r="AB12" s="677" t="s">
        <v>805</v>
      </c>
      <c r="AC12" s="648" t="s">
        <v>805</v>
      </c>
      <c r="AD12" s="648" t="s">
        <v>805</v>
      </c>
      <c r="AE12" s="648" t="s">
        <v>805</v>
      </c>
      <c r="AF12" s="648" t="s">
        <v>1104</v>
      </c>
      <c r="AG12" s="648" t="s">
        <v>1104</v>
      </c>
      <c r="AH12" s="677" t="s">
        <v>805</v>
      </c>
      <c r="AI12" s="677" t="s">
        <v>805</v>
      </c>
      <c r="AJ12" s="648" t="s">
        <v>1104</v>
      </c>
      <c r="AK12" s="677" t="s">
        <v>805</v>
      </c>
      <c r="AL12" s="648" t="s">
        <v>1104</v>
      </c>
      <c r="AM12" s="677" t="s">
        <v>805</v>
      </c>
      <c r="AN12" s="677" t="s">
        <v>805</v>
      </c>
      <c r="AO12" s="648" t="s">
        <v>1104</v>
      </c>
      <c r="AP12" s="677" t="s">
        <v>805</v>
      </c>
      <c r="AQ12" s="677" t="s">
        <v>805</v>
      </c>
      <c r="AR12" s="1184" t="s">
        <v>805</v>
      </c>
      <c r="AS12" s="648" t="s">
        <v>805</v>
      </c>
      <c r="AT12" s="648" t="s">
        <v>805</v>
      </c>
      <c r="AU12" s="677" t="s">
        <v>805</v>
      </c>
      <c r="AV12" s="648" t="s">
        <v>1104</v>
      </c>
      <c r="AW12" s="648" t="s">
        <v>1104</v>
      </c>
      <c r="AX12" s="648" t="s">
        <v>805</v>
      </c>
      <c r="AY12" s="648" t="s">
        <v>805</v>
      </c>
      <c r="AZ12" s="648" t="s">
        <v>805</v>
      </c>
      <c r="BC12" s="2121" t="s">
        <v>1104</v>
      </c>
      <c r="BD12" t="s">
        <v>1104</v>
      </c>
      <c r="BE12" s="2194" t="s">
        <v>1104</v>
      </c>
      <c r="BF12" s="2194" t="s">
        <v>1104</v>
      </c>
      <c r="BG12" s="2194" t="s">
        <v>1104</v>
      </c>
    </row>
    <row r="13" spans="1:59">
      <c r="A13" s="191"/>
      <c r="B13" s="191"/>
      <c r="C13" s="191"/>
      <c r="D13" s="191"/>
      <c r="E13" s="213"/>
      <c r="F13" s="650" t="s">
        <v>2305</v>
      </c>
      <c r="G13" s="212"/>
      <c r="H13" s="650" t="s">
        <v>2305</v>
      </c>
      <c r="I13" s="609"/>
      <c r="J13" s="609"/>
      <c r="K13" s="650" t="s">
        <v>2305</v>
      </c>
      <c r="L13" s="609"/>
      <c r="M13" s="650" t="s">
        <v>2305</v>
      </c>
      <c r="N13" s="191"/>
      <c r="O13" s="191"/>
      <c r="P13" s="191"/>
      <c r="Q13" s="191"/>
      <c r="R13" s="191"/>
      <c r="S13" s="191"/>
      <c r="T13" s="649"/>
      <c r="U13" s="191"/>
      <c r="V13" s="191"/>
      <c r="W13" s="191"/>
      <c r="X13" s="191"/>
      <c r="Y13" s="191"/>
      <c r="Z13" s="191"/>
      <c r="AA13" s="191"/>
      <c r="AB13" s="191"/>
      <c r="AC13" s="191"/>
      <c r="AD13" s="191"/>
      <c r="AE13" s="191"/>
      <c r="AF13" s="191"/>
      <c r="AG13" s="191"/>
      <c r="AH13" s="191"/>
      <c r="AI13" s="191"/>
      <c r="AJ13" s="191"/>
      <c r="AK13" s="191"/>
      <c r="AL13" s="191"/>
      <c r="AM13" s="191"/>
      <c r="AN13" s="191"/>
      <c r="AO13" s="191"/>
      <c r="AR13" s="626" t="s">
        <v>2627</v>
      </c>
      <c r="BC13" s="2117"/>
    </row>
    <row r="14" spans="1:59" ht="22.8">
      <c r="A14" s="191"/>
      <c r="B14" s="191"/>
      <c r="C14" s="191"/>
      <c r="D14" s="191"/>
      <c r="E14" s="213"/>
      <c r="F14" s="612"/>
      <c r="G14" s="212"/>
      <c r="H14" s="612"/>
      <c r="I14" s="609"/>
      <c r="J14" s="609"/>
      <c r="K14" s="609"/>
      <c r="L14" s="609"/>
      <c r="M14" s="609"/>
      <c r="N14" s="191"/>
      <c r="O14" s="191"/>
      <c r="P14" s="191"/>
      <c r="Q14" s="191"/>
      <c r="R14" s="191"/>
      <c r="S14" s="191"/>
      <c r="T14" s="191"/>
      <c r="U14" s="191"/>
      <c r="V14" s="191"/>
      <c r="W14" s="191"/>
      <c r="X14" s="548" t="s">
        <v>880</v>
      </c>
      <c r="Y14" s="549"/>
      <c r="Z14" s="549"/>
      <c r="AA14" s="550" t="s">
        <v>1071</v>
      </c>
      <c r="AB14" s="550" t="s">
        <v>1072</v>
      </c>
      <c r="AC14" s="550" t="s">
        <v>1036</v>
      </c>
      <c r="AD14" s="558" t="s">
        <v>132</v>
      </c>
      <c r="AE14" s="559"/>
      <c r="AF14" s="559"/>
      <c r="AG14" s="559"/>
      <c r="AH14" s="560"/>
      <c r="AI14" s="568"/>
      <c r="AJ14" s="569"/>
      <c r="AK14" s="569"/>
      <c r="AL14" s="570" t="s">
        <v>1071</v>
      </c>
      <c r="AM14" s="570" t="s">
        <v>1072</v>
      </c>
      <c r="AN14" s="571" t="s">
        <v>1036</v>
      </c>
      <c r="AO14" s="191"/>
      <c r="AX14" s="648" t="s">
        <v>2383</v>
      </c>
      <c r="BC14" s="2117"/>
    </row>
    <row r="15" spans="1:59" ht="22.8">
      <c r="A15" s="191"/>
      <c r="B15" s="191"/>
      <c r="C15" s="191"/>
      <c r="D15" s="191"/>
      <c r="E15" s="213"/>
      <c r="F15" s="612"/>
      <c r="G15" s="212"/>
      <c r="H15" s="612"/>
      <c r="I15" s="609"/>
      <c r="J15" s="609"/>
      <c r="K15" s="609"/>
      <c r="L15" s="609"/>
      <c r="M15" s="609"/>
      <c r="N15" s="191"/>
      <c r="O15" s="191"/>
      <c r="P15" s="191"/>
      <c r="Q15" s="191"/>
      <c r="R15" s="191"/>
      <c r="S15" s="191"/>
      <c r="T15" s="191"/>
      <c r="U15" s="191"/>
      <c r="V15" s="191"/>
      <c r="W15" s="191"/>
      <c r="X15" s="645" t="s">
        <v>2349</v>
      </c>
      <c r="Y15" s="551"/>
      <c r="Z15" s="551"/>
      <c r="AA15" s="552">
        <f>AA30</f>
        <v>350.5</v>
      </c>
      <c r="AB15" s="695">
        <v>12.27</v>
      </c>
      <c r="AC15" s="553">
        <f>AB15*AA15</f>
        <v>4300.6350000000002</v>
      </c>
      <c r="AD15" s="646" t="s">
        <v>2303</v>
      </c>
      <c r="AE15" s="562"/>
      <c r="AF15" s="562"/>
      <c r="AG15" s="562"/>
      <c r="AH15" s="563"/>
      <c r="AI15" s="572" t="s">
        <v>881</v>
      </c>
      <c r="AJ15" s="573"/>
      <c r="AK15" s="573"/>
      <c r="AL15" s="573"/>
      <c r="AM15" s="573"/>
      <c r="AN15" s="574"/>
      <c r="AO15" s="191"/>
      <c r="AX15" s="648" t="s">
        <v>656</v>
      </c>
      <c r="BC15" s="2117"/>
    </row>
    <row r="16" spans="1:59" ht="22.8">
      <c r="A16" s="191"/>
      <c r="B16" s="191"/>
      <c r="C16" s="191"/>
      <c r="D16" s="191"/>
      <c r="E16" s="213"/>
      <c r="F16" s="612"/>
      <c r="G16" s="212"/>
      <c r="H16" s="612"/>
      <c r="I16" s="609"/>
      <c r="J16" s="609"/>
      <c r="K16" s="609"/>
      <c r="L16" s="609"/>
      <c r="M16" s="609"/>
      <c r="N16" s="191"/>
      <c r="O16" s="191"/>
      <c r="P16" s="191"/>
      <c r="Q16" s="191"/>
      <c r="R16" s="191"/>
      <c r="S16" s="191"/>
      <c r="T16" s="191"/>
      <c r="U16" s="191"/>
      <c r="V16" s="191"/>
      <c r="W16" s="191"/>
      <c r="X16" s="645" t="s">
        <v>2350</v>
      </c>
      <c r="Y16" s="551"/>
      <c r="Z16" s="551"/>
      <c r="AA16" s="552">
        <f>AB30</f>
        <v>176</v>
      </c>
      <c r="AB16" s="695">
        <v>30.74</v>
      </c>
      <c r="AC16" s="554">
        <f>AB16*AA16</f>
        <v>5410.24</v>
      </c>
      <c r="AD16" s="564" t="s">
        <v>570</v>
      </c>
      <c r="AE16" s="565" t="s">
        <v>2135</v>
      </c>
      <c r="AF16" s="562" t="s">
        <v>133</v>
      </c>
      <c r="AG16" s="562"/>
      <c r="AH16" s="563"/>
      <c r="AI16" s="2058" t="s">
        <v>2897</v>
      </c>
      <c r="AJ16" s="573"/>
      <c r="AK16" s="573"/>
      <c r="AL16" s="602">
        <f>AC30</f>
        <v>971</v>
      </c>
      <c r="AM16" s="2190">
        <v>2.74</v>
      </c>
      <c r="AN16" s="575">
        <f>AM16*AL16</f>
        <v>2660.5400000000004</v>
      </c>
      <c r="AO16" s="191"/>
      <c r="BC16" s="2117"/>
    </row>
    <row r="17" spans="1:41" ht="22.8">
      <c r="A17" s="191"/>
      <c r="B17" s="191"/>
      <c r="C17" s="191"/>
      <c r="D17" s="191"/>
      <c r="E17" s="213"/>
      <c r="F17" s="612"/>
      <c r="G17" s="212"/>
      <c r="H17" s="612"/>
      <c r="I17" s="609"/>
      <c r="J17" s="609"/>
      <c r="K17" s="609"/>
      <c r="L17" s="609"/>
      <c r="M17" s="609"/>
      <c r="N17" s="191"/>
      <c r="O17" s="191"/>
      <c r="P17" s="191"/>
      <c r="Q17" s="191"/>
      <c r="R17" s="191"/>
      <c r="S17" s="191"/>
      <c r="T17" s="191"/>
      <c r="U17" s="191"/>
      <c r="V17" s="191"/>
      <c r="W17" s="191"/>
      <c r="X17" s="555" t="s">
        <v>882</v>
      </c>
      <c r="Y17" s="556"/>
      <c r="Z17" s="556"/>
      <c r="AA17" s="556"/>
      <c r="AB17" s="556"/>
      <c r="AC17" s="557">
        <f>AC16+AC15</f>
        <v>9710.875</v>
      </c>
      <c r="AD17" s="600">
        <f>AA30</f>
        <v>350.5</v>
      </c>
      <c r="AE17" s="693">
        <v>25.91</v>
      </c>
      <c r="AF17" s="694">
        <f>1.0166+1</f>
        <v>2.0165999999999999</v>
      </c>
      <c r="AG17" s="601">
        <f>ROUND(AD17*AE17*AF17,0)</f>
        <v>18314</v>
      </c>
      <c r="AH17" s="563"/>
      <c r="AI17" s="576" t="s">
        <v>883</v>
      </c>
      <c r="AJ17" s="577"/>
      <c r="AK17" s="577"/>
      <c r="AL17" s="577"/>
      <c r="AM17" s="577"/>
      <c r="AN17" s="578"/>
      <c r="AO17" s="191"/>
    </row>
    <row r="18" spans="1:41" ht="22.8">
      <c r="A18" s="191"/>
      <c r="B18" s="191"/>
      <c r="C18" s="191"/>
      <c r="D18" s="191"/>
      <c r="E18" s="213"/>
      <c r="F18" s="612"/>
      <c r="G18" s="212"/>
      <c r="H18" s="612"/>
      <c r="I18" s="609"/>
      <c r="J18" s="609"/>
      <c r="K18" s="609"/>
      <c r="L18" s="609"/>
      <c r="M18" s="609"/>
      <c r="N18" s="191"/>
      <c r="O18" s="191"/>
      <c r="P18" s="191"/>
      <c r="Q18" s="191"/>
      <c r="R18" s="191"/>
      <c r="S18" s="191"/>
      <c r="T18" s="191"/>
      <c r="U18" s="191"/>
      <c r="V18" s="191"/>
      <c r="W18" s="191"/>
      <c r="X18" s="191"/>
      <c r="Y18" s="191"/>
      <c r="Z18" s="191"/>
      <c r="AA18" s="191"/>
      <c r="AB18" s="191"/>
      <c r="AC18" s="191"/>
      <c r="AD18" s="561"/>
      <c r="AE18" s="562"/>
      <c r="AF18" s="562"/>
      <c r="AG18" s="562"/>
      <c r="AH18" s="563"/>
      <c r="AI18" s="191"/>
      <c r="AJ18" s="191"/>
      <c r="AK18" s="191"/>
      <c r="AL18" s="191"/>
      <c r="AM18" s="191"/>
      <c r="AN18" s="191"/>
      <c r="AO18" s="191"/>
    </row>
    <row r="19" spans="1:41" ht="92.4">
      <c r="A19" s="191"/>
      <c r="B19" s="191"/>
      <c r="C19" s="191"/>
      <c r="D19" s="191"/>
      <c r="E19" s="213"/>
      <c r="F19" s="2454"/>
      <c r="G19" s="2454"/>
      <c r="H19" s="2454"/>
      <c r="I19" s="2454"/>
      <c r="J19" s="2454"/>
      <c r="K19" s="609"/>
      <c r="L19" s="609"/>
      <c r="M19" s="609"/>
      <c r="N19" s="191"/>
      <c r="O19" s="191"/>
      <c r="P19" s="191"/>
      <c r="Q19" s="191"/>
      <c r="R19" s="191"/>
      <c r="S19" s="191"/>
      <c r="T19" s="191"/>
      <c r="U19" s="191"/>
      <c r="V19" s="191"/>
      <c r="W19" s="191"/>
      <c r="X19" s="2455" t="s">
        <v>489</v>
      </c>
      <c r="Y19" s="2456"/>
      <c r="Z19" s="2456"/>
      <c r="AA19" s="2456"/>
      <c r="AB19" s="2456"/>
      <c r="AC19" s="2457"/>
      <c r="AD19" s="566"/>
      <c r="AE19" s="567"/>
      <c r="AF19" s="647" t="s">
        <v>2304</v>
      </c>
      <c r="AG19" s="567"/>
      <c r="AH19" s="567"/>
      <c r="AI19" s="579" t="s">
        <v>1073</v>
      </c>
      <c r="AJ19" s="580"/>
      <c r="AK19" s="580"/>
      <c r="AL19" s="580"/>
      <c r="AM19" s="580"/>
      <c r="AN19" s="581"/>
      <c r="AO19" s="191"/>
    </row>
    <row r="20" spans="1:41">
      <c r="A20" s="191"/>
      <c r="B20" s="191"/>
      <c r="C20" s="191"/>
      <c r="D20" s="191"/>
      <c r="E20" s="213"/>
      <c r="F20" s="490"/>
      <c r="G20" s="212"/>
      <c r="H20" s="609"/>
      <c r="I20" s="609"/>
      <c r="J20" s="610"/>
      <c r="K20" s="610"/>
      <c r="L20" s="606"/>
      <c r="M20" s="610"/>
      <c r="N20" s="607"/>
      <c r="O20" s="191"/>
      <c r="P20" s="191"/>
      <c r="Q20" s="191"/>
      <c r="R20" s="191"/>
      <c r="S20" s="191"/>
      <c r="T20" s="191"/>
      <c r="U20" s="191"/>
      <c r="V20" s="191"/>
      <c r="W20" s="191"/>
      <c r="X20" s="588" t="s">
        <v>265</v>
      </c>
      <c r="Y20" s="589"/>
      <c r="Z20" s="589" t="s">
        <v>488</v>
      </c>
      <c r="AA20" s="589" t="s">
        <v>875</v>
      </c>
      <c r="AB20" s="589" t="s">
        <v>1505</v>
      </c>
      <c r="AC20" s="590" t="s">
        <v>1036</v>
      </c>
      <c r="AD20" s="191"/>
      <c r="AE20" s="191"/>
      <c r="AF20" s="191"/>
      <c r="AG20" s="191"/>
      <c r="AH20" s="191"/>
      <c r="AI20" s="2057" t="s">
        <v>2896</v>
      </c>
      <c r="AJ20" s="582"/>
      <c r="AK20" s="582"/>
      <c r="AL20" s="603">
        <f>AC30</f>
        <v>971</v>
      </c>
      <c r="AM20" s="583">
        <v>2.85</v>
      </c>
      <c r="AN20" s="584">
        <f>AM20*AL20</f>
        <v>2767.35</v>
      </c>
      <c r="AO20" s="191"/>
    </row>
    <row r="21" spans="1:41">
      <c r="A21" s="191"/>
      <c r="B21" s="191"/>
      <c r="C21" s="191"/>
      <c r="D21" s="191"/>
      <c r="E21" s="213"/>
      <c r="F21" s="211"/>
      <c r="G21" s="212"/>
      <c r="H21" s="609"/>
      <c r="I21" s="609"/>
      <c r="J21" s="608"/>
      <c r="K21" s="611"/>
      <c r="L21" s="611"/>
      <c r="M21" s="613"/>
      <c r="N21" s="389"/>
      <c r="O21" s="191"/>
      <c r="P21" s="191"/>
      <c r="Q21" s="191"/>
      <c r="R21" s="191"/>
      <c r="S21" s="191"/>
      <c r="T21" s="191"/>
      <c r="U21" s="191"/>
      <c r="V21" s="191"/>
      <c r="W21" s="191"/>
      <c r="X21" s="591"/>
      <c r="Y21" s="592"/>
      <c r="Z21" s="592"/>
      <c r="AA21" s="592"/>
      <c r="AB21" s="592"/>
      <c r="AC21" s="593"/>
      <c r="AD21" s="191"/>
      <c r="AE21" s="191"/>
      <c r="AF21" s="191"/>
      <c r="AG21" s="191"/>
      <c r="AH21" s="191"/>
      <c r="AI21" s="585" t="s">
        <v>1074</v>
      </c>
      <c r="AJ21" s="586"/>
      <c r="AK21" s="586"/>
      <c r="AL21" s="586"/>
      <c r="AM21" s="586"/>
      <c r="AN21" s="587"/>
      <c r="AO21" s="191"/>
    </row>
    <row r="22" spans="1:41">
      <c r="A22" s="191"/>
      <c r="B22" s="191"/>
      <c r="C22" s="191"/>
      <c r="D22" s="191"/>
      <c r="E22" s="213"/>
      <c r="F22" s="211"/>
      <c r="G22" s="212"/>
      <c r="H22" s="609"/>
      <c r="I22" s="609"/>
      <c r="J22" s="608"/>
      <c r="K22" s="611"/>
      <c r="L22" s="611"/>
      <c r="M22" s="613"/>
      <c r="N22" s="389"/>
      <c r="O22" s="191"/>
      <c r="P22" s="191"/>
      <c r="Q22" s="191"/>
      <c r="R22" s="191"/>
      <c r="S22" s="191"/>
      <c r="T22" s="191"/>
      <c r="U22" s="191"/>
      <c r="V22" s="191"/>
      <c r="W22" s="191"/>
      <c r="X22" s="591" t="s">
        <v>266</v>
      </c>
      <c r="Y22" s="592"/>
      <c r="Z22" s="604">
        <v>189</v>
      </c>
      <c r="AA22" s="604">
        <v>122</v>
      </c>
      <c r="AB22" s="594"/>
      <c r="AC22" s="595">
        <f>AB22+AA22+Z22</f>
        <v>311</v>
      </c>
      <c r="AD22" s="191"/>
      <c r="AE22" s="191"/>
      <c r="AF22" s="191"/>
      <c r="AG22" s="191"/>
      <c r="AH22" s="191"/>
      <c r="AI22" s="191"/>
      <c r="AJ22" s="191"/>
      <c r="AK22" s="191"/>
      <c r="AL22" s="191"/>
      <c r="AM22" s="191"/>
      <c r="AN22" s="191"/>
      <c r="AO22" s="191"/>
    </row>
    <row r="23" spans="1:41">
      <c r="A23" s="191"/>
      <c r="B23" s="191"/>
      <c r="C23" s="191"/>
      <c r="D23" s="191"/>
      <c r="E23" s="213"/>
      <c r="F23" s="211"/>
      <c r="G23" s="212"/>
      <c r="H23" s="609"/>
      <c r="I23" s="609"/>
      <c r="J23" s="608"/>
      <c r="K23" s="611"/>
      <c r="L23" s="611"/>
      <c r="M23" s="613"/>
      <c r="N23" s="389"/>
      <c r="O23" s="191"/>
      <c r="P23" s="191"/>
      <c r="Q23" s="191"/>
      <c r="R23" s="191"/>
      <c r="S23" s="191"/>
      <c r="T23" s="191"/>
      <c r="U23" s="191"/>
      <c r="V23" s="191"/>
      <c r="W23" s="191"/>
      <c r="X23" s="591"/>
      <c r="Y23" s="592"/>
      <c r="Z23" s="592"/>
      <c r="AA23" s="594"/>
      <c r="AB23" s="594"/>
      <c r="AC23" s="593"/>
      <c r="AD23" s="191"/>
      <c r="AE23" s="191"/>
      <c r="AF23" s="191"/>
      <c r="AG23" s="191"/>
      <c r="AH23" s="191"/>
      <c r="AI23" s="191"/>
      <c r="AJ23" s="191"/>
      <c r="AK23" s="191"/>
      <c r="AL23" s="191"/>
      <c r="AM23" s="191"/>
      <c r="AN23" s="191"/>
      <c r="AO23" s="191"/>
    </row>
    <row r="24" spans="1:41">
      <c r="A24" s="191"/>
      <c r="B24" s="191"/>
      <c r="C24" s="191"/>
      <c r="D24" s="191"/>
      <c r="E24" s="213"/>
      <c r="F24" s="211"/>
      <c r="G24" s="212"/>
      <c r="H24" s="609"/>
      <c r="I24" s="609"/>
      <c r="J24" s="608"/>
      <c r="K24" s="611"/>
      <c r="L24" s="611"/>
      <c r="M24" s="613"/>
      <c r="N24" s="389"/>
      <c r="O24" s="191"/>
      <c r="P24" s="191"/>
      <c r="Q24" s="191"/>
      <c r="R24" s="191"/>
      <c r="S24" s="191"/>
      <c r="T24" s="191"/>
      <c r="U24" s="191"/>
      <c r="V24" s="191"/>
      <c r="W24" s="191"/>
      <c r="X24" s="591" t="s">
        <v>267</v>
      </c>
      <c r="Y24" s="592"/>
      <c r="Z24" s="604">
        <v>132.5</v>
      </c>
      <c r="AA24" s="604">
        <v>115.5</v>
      </c>
      <c r="AB24" s="594"/>
      <c r="AC24" s="595">
        <f>AB24+AA24+Z24</f>
        <v>248</v>
      </c>
      <c r="AD24" s="191"/>
      <c r="AE24" s="191"/>
      <c r="AF24" s="191"/>
      <c r="AG24" s="191"/>
      <c r="AH24" s="191"/>
      <c r="AI24" s="191"/>
      <c r="AJ24" s="191"/>
      <c r="AK24" s="191"/>
      <c r="AL24" s="191"/>
      <c r="AM24" s="191"/>
      <c r="AN24" s="191"/>
      <c r="AO24" s="191"/>
    </row>
    <row r="25" spans="1:41">
      <c r="A25" s="191"/>
      <c r="B25" s="191"/>
      <c r="C25" s="191"/>
      <c r="D25" s="191"/>
      <c r="E25" s="213"/>
      <c r="F25" s="213"/>
      <c r="G25" s="212"/>
      <c r="H25" s="609"/>
      <c r="I25" s="609"/>
      <c r="J25" s="609"/>
      <c r="K25" s="609"/>
      <c r="L25" s="609"/>
      <c r="M25" s="609"/>
      <c r="N25" s="191"/>
      <c r="O25" s="191"/>
      <c r="P25" s="191"/>
      <c r="Q25" s="191"/>
      <c r="R25" s="191"/>
      <c r="S25" s="191"/>
      <c r="T25" s="191"/>
      <c r="U25" s="191"/>
      <c r="V25" s="191"/>
      <c r="W25" s="191"/>
      <c r="X25" s="591"/>
      <c r="Y25" s="592"/>
      <c r="Z25" s="592"/>
      <c r="AA25" s="594"/>
      <c r="AB25" s="594"/>
      <c r="AC25" s="593"/>
      <c r="AD25" s="191"/>
      <c r="AE25" s="191"/>
      <c r="AF25" s="191"/>
      <c r="AG25" s="191"/>
      <c r="AH25" s="191"/>
      <c r="AI25" s="191"/>
      <c r="AJ25" s="191"/>
      <c r="AK25" s="191"/>
      <c r="AL25" s="191"/>
      <c r="AM25" s="191"/>
      <c r="AN25" s="191"/>
      <c r="AO25" s="191"/>
    </row>
    <row r="26" spans="1:41">
      <c r="A26" s="191"/>
      <c r="B26" s="191"/>
      <c r="C26" s="191"/>
      <c r="D26" s="191"/>
      <c r="E26" s="213"/>
      <c r="F26" s="213"/>
      <c r="G26" s="212"/>
      <c r="H26" s="191"/>
      <c r="I26" s="191"/>
      <c r="J26" s="191"/>
      <c r="K26" s="191"/>
      <c r="L26" s="191"/>
      <c r="M26" s="191"/>
      <c r="N26" s="191"/>
      <c r="O26" s="191"/>
      <c r="P26" s="191"/>
      <c r="Q26" s="191"/>
      <c r="R26" s="191"/>
      <c r="S26" s="191"/>
      <c r="T26" s="191"/>
      <c r="U26" s="191"/>
      <c r="V26" s="191"/>
      <c r="W26" s="191"/>
      <c r="X26" s="591" t="s">
        <v>268</v>
      </c>
      <c r="Y26" s="592"/>
      <c r="Z26" s="604">
        <v>123</v>
      </c>
      <c r="AA26" s="604">
        <v>113</v>
      </c>
      <c r="AB26" s="594"/>
      <c r="AC26" s="595">
        <f>AB26+AA26+Z26</f>
        <v>236</v>
      </c>
      <c r="AD26" s="191"/>
      <c r="AE26" s="191"/>
      <c r="AF26" s="191"/>
      <c r="AG26" s="191"/>
      <c r="AH26" s="191"/>
      <c r="AI26" s="191"/>
      <c r="AJ26" s="191"/>
      <c r="AK26" s="191"/>
      <c r="AL26" s="191"/>
      <c r="AM26" s="191"/>
      <c r="AN26" s="191"/>
      <c r="AO26" s="191"/>
    </row>
    <row r="27" spans="1:41">
      <c r="A27" s="191"/>
      <c r="B27" s="191"/>
      <c r="C27" s="191"/>
      <c r="D27" s="191"/>
      <c r="E27" s="213"/>
      <c r="F27" s="213"/>
      <c r="G27" s="212"/>
      <c r="H27" s="191"/>
      <c r="I27" s="191"/>
      <c r="J27" s="191"/>
      <c r="K27" s="191"/>
      <c r="L27" s="191"/>
      <c r="M27" s="191"/>
      <c r="N27" s="191"/>
      <c r="O27" s="191"/>
      <c r="P27" s="191"/>
      <c r="Q27" s="191"/>
      <c r="R27" s="191"/>
      <c r="S27" s="191"/>
      <c r="T27" s="191"/>
      <c r="U27" s="191"/>
      <c r="V27" s="191"/>
      <c r="W27" s="191"/>
      <c r="X27" s="591"/>
      <c r="Y27" s="592"/>
      <c r="Z27" s="592"/>
      <c r="AA27" s="594"/>
      <c r="AB27" s="594"/>
      <c r="AC27" s="593"/>
      <c r="AD27" s="191"/>
      <c r="AE27" s="191"/>
      <c r="AF27" s="191"/>
      <c r="AG27" s="191"/>
      <c r="AH27" s="191"/>
      <c r="AI27" s="191"/>
      <c r="AJ27" s="191"/>
      <c r="AK27" s="191"/>
      <c r="AL27" s="191"/>
      <c r="AM27" s="191"/>
      <c r="AN27" s="191"/>
      <c r="AO27" s="191"/>
    </row>
    <row r="28" spans="1:41">
      <c r="A28" s="191"/>
      <c r="B28" s="191"/>
      <c r="C28" s="191"/>
      <c r="D28" s="191"/>
      <c r="E28" s="213"/>
      <c r="F28" s="213"/>
      <c r="G28" s="212"/>
      <c r="H28" s="191"/>
      <c r="I28" s="191"/>
      <c r="J28" s="191"/>
      <c r="K28" s="191"/>
      <c r="L28" s="191"/>
      <c r="M28" s="191"/>
      <c r="N28" s="191"/>
      <c r="O28" s="191"/>
      <c r="P28" s="191"/>
      <c r="Q28" s="191"/>
      <c r="R28" s="191"/>
      <c r="S28" s="191"/>
      <c r="T28" s="191"/>
      <c r="U28" s="191"/>
      <c r="V28" s="191"/>
      <c r="W28" s="191"/>
      <c r="X28" s="591" t="s">
        <v>269</v>
      </c>
      <c r="Y28" s="592"/>
      <c r="Z28" s="596"/>
      <c r="AA28" s="596"/>
      <c r="AB28" s="605">
        <v>176</v>
      </c>
      <c r="AC28" s="597">
        <f>AB28+AA28+Z28</f>
        <v>176</v>
      </c>
      <c r="AD28" s="191"/>
      <c r="AE28" s="191"/>
      <c r="AF28" s="191"/>
      <c r="AG28" s="191"/>
      <c r="AH28" s="191"/>
      <c r="AI28" s="191"/>
      <c r="AJ28" s="191"/>
      <c r="AK28" s="191"/>
      <c r="AL28" s="191"/>
      <c r="AM28" s="191"/>
      <c r="AN28" s="191"/>
      <c r="AO28" s="191"/>
    </row>
    <row r="29" spans="1:41">
      <c r="A29" s="191"/>
      <c r="B29" s="191"/>
      <c r="C29" s="191"/>
      <c r="D29" s="191"/>
      <c r="E29" s="213"/>
      <c r="F29" s="213"/>
      <c r="G29" s="212"/>
      <c r="H29" s="191"/>
      <c r="I29" s="191"/>
      <c r="J29" s="191"/>
      <c r="K29" s="191"/>
      <c r="L29" s="191"/>
      <c r="M29" s="191"/>
      <c r="N29" s="191"/>
      <c r="O29" s="191"/>
      <c r="P29" s="191"/>
      <c r="Q29" s="191"/>
      <c r="R29" s="191"/>
      <c r="S29" s="191"/>
      <c r="T29" s="191"/>
      <c r="U29" s="191"/>
      <c r="V29" s="191"/>
      <c r="W29" s="191"/>
      <c r="X29" s="591"/>
      <c r="Y29" s="592"/>
      <c r="Z29" s="592"/>
      <c r="AA29" s="592"/>
      <c r="AB29" s="592"/>
      <c r="AC29" s="593"/>
      <c r="AD29" s="191"/>
      <c r="AE29" s="191"/>
      <c r="AF29" s="191"/>
      <c r="AG29" s="191"/>
      <c r="AH29" s="191"/>
      <c r="AI29" s="191"/>
      <c r="AJ29" s="191"/>
      <c r="AK29" s="191"/>
      <c r="AL29" s="191"/>
      <c r="AM29" s="191"/>
      <c r="AN29" s="191"/>
      <c r="AO29" s="191"/>
    </row>
    <row r="30" spans="1:41">
      <c r="A30" s="191"/>
      <c r="B30" s="191"/>
      <c r="C30" s="191"/>
      <c r="D30" s="191"/>
      <c r="E30" s="213"/>
      <c r="F30" s="213"/>
      <c r="G30" s="212"/>
      <c r="H30" s="191"/>
      <c r="I30" s="191"/>
      <c r="J30" s="191"/>
      <c r="K30" s="191"/>
      <c r="L30" s="191"/>
      <c r="M30" s="191"/>
      <c r="N30" s="191"/>
      <c r="O30" s="191"/>
      <c r="P30" s="191"/>
      <c r="Q30" s="191"/>
      <c r="R30" s="191"/>
      <c r="S30" s="191"/>
      <c r="T30" s="191"/>
      <c r="U30" s="191"/>
      <c r="V30" s="191"/>
      <c r="W30" s="191"/>
      <c r="X30" s="598"/>
      <c r="Y30" s="599" t="s">
        <v>1070</v>
      </c>
      <c r="Z30" s="596">
        <f>SUM(Z22:Z28)</f>
        <v>444.5</v>
      </c>
      <c r="AA30" s="596">
        <f>SUM(AA22:AA28)</f>
        <v>350.5</v>
      </c>
      <c r="AB30" s="596">
        <f>SUM(AB22:AB28)</f>
        <v>176</v>
      </c>
      <c r="AC30" s="597">
        <f>SUM(AC22:AC28)</f>
        <v>971</v>
      </c>
      <c r="AD30" s="191"/>
      <c r="AE30" s="191"/>
      <c r="AF30" s="191"/>
      <c r="AG30" s="191"/>
      <c r="AH30" s="191"/>
      <c r="AI30" s="191"/>
      <c r="AJ30" s="191"/>
      <c r="AK30" s="191"/>
      <c r="AL30" s="191"/>
      <c r="AM30" s="191"/>
      <c r="AN30" s="191"/>
      <c r="AO30" s="191"/>
    </row>
    <row r="31" spans="1:41">
      <c r="A31" s="191"/>
      <c r="B31" s="191"/>
      <c r="C31" s="191"/>
      <c r="D31" s="191"/>
      <c r="E31" s="213"/>
      <c r="F31" s="213"/>
      <c r="G31" s="212"/>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row>
  </sheetData>
  <mergeCells count="61">
    <mergeCell ref="BE1:BE4"/>
    <mergeCell ref="BD1:BD4"/>
    <mergeCell ref="BB1:BB4"/>
    <mergeCell ref="BA1:BA4"/>
    <mergeCell ref="A1:A4"/>
    <mergeCell ref="B1:B4"/>
    <mergeCell ref="C1:C4"/>
    <mergeCell ref="E1:E4"/>
    <mergeCell ref="D1:D4"/>
    <mergeCell ref="M1:M4"/>
    <mergeCell ref="AB1:AB4"/>
    <mergeCell ref="AF1:AF4"/>
    <mergeCell ref="V1:V4"/>
    <mergeCell ref="W1:W4"/>
    <mergeCell ref="O1:O4"/>
    <mergeCell ref="U1:U4"/>
    <mergeCell ref="F19:J19"/>
    <mergeCell ref="X19:AC19"/>
    <mergeCell ref="Q1:Q4"/>
    <mergeCell ref="I1:I4"/>
    <mergeCell ref="R1:R4"/>
    <mergeCell ref="Z1:Z4"/>
    <mergeCell ref="X1:X4"/>
    <mergeCell ref="K1:K4"/>
    <mergeCell ref="H1:H4"/>
    <mergeCell ref="G1:G4"/>
    <mergeCell ref="F1:F4"/>
    <mergeCell ref="J1:J4"/>
    <mergeCell ref="L1:L4"/>
    <mergeCell ref="N1:N4"/>
    <mergeCell ref="AC1:AC4"/>
    <mergeCell ref="S1:S4"/>
    <mergeCell ref="AA1:AA4"/>
    <mergeCell ref="T1:T4"/>
    <mergeCell ref="Y1:Y4"/>
    <mergeCell ref="AE1:AE4"/>
    <mergeCell ref="P1:P4"/>
    <mergeCell ref="AD1:AD4"/>
    <mergeCell ref="BC1:BC4"/>
    <mergeCell ref="AN1:AN4"/>
    <mergeCell ref="AP1:AP4"/>
    <mergeCell ref="AO1:AO4"/>
    <mergeCell ref="AH1:AH4"/>
    <mergeCell ref="AI1:AI4"/>
    <mergeCell ref="AJ1:AJ4"/>
    <mergeCell ref="BF1:BF4"/>
    <mergeCell ref="AG1:AG4"/>
    <mergeCell ref="BG1:BG4"/>
    <mergeCell ref="AQ1:AQ4"/>
    <mergeCell ref="AK1:AK4"/>
    <mergeCell ref="AL1:AL4"/>
    <mergeCell ref="AM1:AM4"/>
    <mergeCell ref="AR1:AR4"/>
    <mergeCell ref="AS1:AS4"/>
    <mergeCell ref="AT1:AT4"/>
    <mergeCell ref="AU1:AU4"/>
    <mergeCell ref="AX1:AX4"/>
    <mergeCell ref="AZ1:AZ4"/>
    <mergeCell ref="AV1:AV4"/>
    <mergeCell ref="AW1:AW4"/>
    <mergeCell ref="AY1:AY4"/>
  </mergeCells>
  <phoneticPr fontId="15" type="noConversion"/>
  <printOptions horizontalCentered="1"/>
  <pageMargins left="0" right="0" top="1" bottom="1" header="0.5" footer="0.5"/>
  <pageSetup paperSize="5" scale="77" fitToWidth="2" orientation="landscape" r:id="rId1"/>
  <headerFooter alignWithMargins="0">
    <oddFooter>&amp;L&amp;D,&amp;" ,Regular" &amp;T
&amp;CPage &amp;P of &amp;N&amp;R2013/14 School Authority Estimates
&amp;A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sheetPr>
  <dimension ref="A1:J381"/>
  <sheetViews>
    <sheetView showGridLines="0" zoomScaleNormal="100" workbookViewId="0">
      <pane xSplit="1" ySplit="4" topLeftCell="B113" activePane="bottomRight" state="frozen"/>
      <selection activeCell="I45" sqref="I45"/>
      <selection pane="topRight" activeCell="I45" sqref="I45"/>
      <selection pane="bottomLeft" activeCell="I45" sqref="I45"/>
      <selection pane="bottomRight" activeCell="B120" sqref="B120"/>
    </sheetView>
  </sheetViews>
  <sheetFormatPr defaultRowHeight="13.2"/>
  <cols>
    <col min="1" max="1" width="55.6640625" customWidth="1"/>
    <col min="2" max="2" width="15.109375" customWidth="1"/>
    <col min="3" max="3" width="10.109375" bestFit="1" customWidth="1"/>
    <col min="4" max="8" width="15.109375" customWidth="1"/>
    <col min="9" max="10" width="12" bestFit="1" customWidth="1"/>
  </cols>
  <sheetData>
    <row r="1" spans="1:9" ht="15.75" customHeight="1">
      <c r="A1" s="261">
        <v>0</v>
      </c>
      <c r="B1" s="231"/>
      <c r="D1" s="231"/>
      <c r="E1" s="231"/>
      <c r="F1" s="231"/>
      <c r="G1" s="231"/>
      <c r="H1" s="231"/>
      <c r="I1" s="116"/>
    </row>
    <row r="2" spans="1:9" ht="85.8">
      <c r="A2" s="232"/>
      <c r="B2" s="231"/>
      <c r="D2" s="638" t="s">
        <v>2277</v>
      </c>
      <c r="E2" s="231"/>
      <c r="F2" s="231"/>
      <c r="G2" s="231"/>
      <c r="H2" s="231"/>
      <c r="I2" s="116"/>
    </row>
    <row r="3" spans="1:9" ht="27.6">
      <c r="A3" s="233"/>
      <c r="B3" s="289" t="s">
        <v>2571</v>
      </c>
      <c r="C3" t="s">
        <v>2351</v>
      </c>
      <c r="D3" s="637" t="s">
        <v>2570</v>
      </c>
      <c r="E3" s="289"/>
      <c r="F3" s="289"/>
      <c r="G3" s="289" t="s">
        <v>2016</v>
      </c>
      <c r="H3" s="289" t="s">
        <v>2015</v>
      </c>
      <c r="I3" s="116"/>
    </row>
    <row r="4" spans="1:9" ht="15.6">
      <c r="A4" s="234" t="s">
        <v>1390</v>
      </c>
      <c r="B4" s="235"/>
      <c r="C4" s="660">
        <v>41766</v>
      </c>
      <c r="D4" s="235"/>
      <c r="E4" s="235"/>
      <c r="F4" s="236"/>
      <c r="G4" s="290"/>
      <c r="H4" s="290"/>
      <c r="I4" s="116"/>
    </row>
    <row r="5" spans="1:9" ht="13.8">
      <c r="A5" s="237" t="s">
        <v>1391</v>
      </c>
      <c r="B5" s="238"/>
      <c r="D5" s="238"/>
      <c r="E5" s="238"/>
      <c r="F5" s="238"/>
      <c r="G5" s="238"/>
      <c r="H5" s="238"/>
      <c r="I5" s="116"/>
    </row>
    <row r="6" spans="1:9" ht="13.8">
      <c r="A6" s="237" t="s">
        <v>1392</v>
      </c>
      <c r="B6" s="239"/>
      <c r="D6" s="239"/>
      <c r="E6" s="239"/>
      <c r="F6" s="239"/>
      <c r="G6" s="239"/>
      <c r="H6" s="239"/>
      <c r="I6" s="116"/>
    </row>
    <row r="7" spans="1:9" ht="13.8">
      <c r="A7" s="240" t="s">
        <v>1393</v>
      </c>
      <c r="B7" s="241"/>
      <c r="D7" s="241"/>
      <c r="E7" s="241"/>
      <c r="F7" s="238"/>
      <c r="G7" s="238"/>
      <c r="H7" s="238"/>
      <c r="I7" s="116"/>
    </row>
    <row r="8" spans="1:9" ht="13.8">
      <c r="A8" s="242"/>
      <c r="B8" s="243"/>
      <c r="D8" s="243"/>
      <c r="E8" s="243"/>
      <c r="F8" s="243"/>
      <c r="G8" s="243"/>
      <c r="H8" s="243"/>
      <c r="I8" s="116"/>
    </row>
    <row r="9" spans="1:9" ht="18">
      <c r="A9" s="244"/>
      <c r="B9" s="245"/>
      <c r="D9" s="245"/>
      <c r="E9" s="245"/>
      <c r="F9" s="410"/>
      <c r="G9" s="288"/>
      <c r="H9" s="288"/>
      <c r="I9" s="116"/>
    </row>
    <row r="10" spans="1:9" ht="15.6">
      <c r="A10" s="234" t="s">
        <v>1394</v>
      </c>
      <c r="B10" s="235"/>
      <c r="D10" s="235"/>
      <c r="E10" s="235"/>
      <c r="F10" s="251"/>
      <c r="G10" s="236"/>
      <c r="H10" s="295"/>
      <c r="I10" s="116"/>
    </row>
    <row r="11" spans="1:9" ht="13.8">
      <c r="A11" s="237" t="s">
        <v>2334</v>
      </c>
      <c r="B11" s="629">
        <v>6037.2</v>
      </c>
      <c r="C11" t="s">
        <v>2131</v>
      </c>
      <c r="D11" s="627"/>
      <c r="E11" s="281"/>
      <c r="F11" s="292"/>
      <c r="G11" s="291"/>
      <c r="H11" s="296"/>
      <c r="I11" s="279"/>
    </row>
    <row r="12" spans="1:9" ht="13.8">
      <c r="A12" s="237" t="s">
        <v>2335</v>
      </c>
      <c r="B12" s="629">
        <v>5518.24</v>
      </c>
      <c r="C12" t="s">
        <v>2131</v>
      </c>
      <c r="D12" s="627"/>
      <c r="E12" s="281"/>
      <c r="F12" s="292"/>
      <c r="G12" s="291"/>
      <c r="H12" s="296"/>
      <c r="I12" s="279"/>
    </row>
    <row r="13" spans="1:9" ht="13.8">
      <c r="A13" s="237" t="s">
        <v>1395</v>
      </c>
      <c r="B13" s="629" t="s">
        <v>805</v>
      </c>
      <c r="D13" s="627">
        <v>5365.68</v>
      </c>
      <c r="E13" s="281" t="e">
        <f>B13-D13</f>
        <v>#VALUE!</v>
      </c>
      <c r="F13" s="292"/>
      <c r="G13" s="291" t="e">
        <f>B13-D13</f>
        <v>#VALUE!</v>
      </c>
      <c r="H13" s="296" t="e">
        <f>G13/D13</f>
        <v>#VALUE!</v>
      </c>
      <c r="I13" s="279" t="e">
        <f>E13-B13</f>
        <v>#VALUE!</v>
      </c>
    </row>
    <row r="14" spans="1:9" ht="13.8">
      <c r="A14" s="237" t="s">
        <v>1396</v>
      </c>
      <c r="B14" s="629">
        <v>4596.4399999999996</v>
      </c>
      <c r="C14" t="s">
        <v>2131</v>
      </c>
      <c r="D14" s="627">
        <v>4471.51</v>
      </c>
      <c r="E14" s="281">
        <f t="shared" ref="E14:E74" si="0">B14-D14</f>
        <v>124.92999999999938</v>
      </c>
      <c r="F14" s="292"/>
      <c r="G14" s="291">
        <f>B14-D14</f>
        <v>124.92999999999938</v>
      </c>
      <c r="H14" s="406">
        <f>G14/D14</f>
        <v>2.7939107818164194E-2</v>
      </c>
      <c r="I14" s="279">
        <f>E14-B14</f>
        <v>-4471.51</v>
      </c>
    </row>
    <row r="15" spans="1:9" ht="13.8">
      <c r="A15" s="246" t="s">
        <v>1328</v>
      </c>
      <c r="D15" s="628"/>
      <c r="E15" s="281">
        <f t="shared" si="0"/>
        <v>0</v>
      </c>
      <c r="F15" s="293"/>
      <c r="G15" s="292"/>
      <c r="H15" s="407"/>
      <c r="I15" s="408"/>
    </row>
    <row r="16" spans="1:9" ht="13.8">
      <c r="A16" s="237" t="s">
        <v>1035</v>
      </c>
      <c r="B16" s="629">
        <v>5732.86</v>
      </c>
      <c r="C16" t="s">
        <v>2131</v>
      </c>
      <c r="D16" s="627">
        <v>5678.85</v>
      </c>
      <c r="E16" s="281">
        <f t="shared" si="0"/>
        <v>54.009999999999309</v>
      </c>
      <c r="F16" s="292"/>
      <c r="G16" s="291">
        <f>B16-D16</f>
        <v>54.009999999999309</v>
      </c>
      <c r="H16" s="406">
        <f>G16/D16</f>
        <v>9.5107284045183975E-3</v>
      </c>
      <c r="I16" s="279">
        <f>E16-B16</f>
        <v>-5678.85</v>
      </c>
    </row>
    <row r="17" spans="1:9" ht="15.6">
      <c r="A17" s="247" t="s">
        <v>1397</v>
      </c>
      <c r="B17" s="236"/>
      <c r="D17" s="236"/>
      <c r="E17" s="281"/>
      <c r="F17" s="292"/>
      <c r="G17" s="292"/>
      <c r="H17" s="407"/>
      <c r="I17" s="408"/>
    </row>
    <row r="18" spans="1:9" ht="13.8">
      <c r="A18" s="237" t="s">
        <v>1398</v>
      </c>
      <c r="B18" s="629">
        <v>125569.5</v>
      </c>
      <c r="C18" t="s">
        <v>2131</v>
      </c>
      <c r="D18" s="491">
        <v>124647.23</v>
      </c>
      <c r="E18" s="281">
        <f t="shared" si="0"/>
        <v>922.27000000000407</v>
      </c>
      <c r="F18" s="292"/>
      <c r="G18" s="291">
        <f t="shared" ref="G18:G27" si="1">B18-D18</f>
        <v>922.27000000000407</v>
      </c>
      <c r="H18" s="406">
        <f t="shared" ref="H18:H27" si="2">G18/D18</f>
        <v>7.3990412783340965E-3</v>
      </c>
      <c r="I18" s="279">
        <f t="shared" ref="I18:I27" si="3">E18-B18</f>
        <v>-124647.23</v>
      </c>
    </row>
    <row r="19" spans="1:9" ht="13.8">
      <c r="A19" s="237" t="s">
        <v>1399</v>
      </c>
      <c r="B19" s="629">
        <v>136943.84</v>
      </c>
      <c r="C19" t="s">
        <v>2131</v>
      </c>
      <c r="D19" s="491">
        <v>135938.67000000001</v>
      </c>
      <c r="E19" s="281">
        <f t="shared" si="0"/>
        <v>1005.1699999999837</v>
      </c>
      <c r="F19" s="292"/>
      <c r="G19" s="291">
        <f t="shared" si="1"/>
        <v>1005.1699999999837</v>
      </c>
      <c r="H19" s="406">
        <f t="shared" si="2"/>
        <v>7.3942903810960015E-3</v>
      </c>
      <c r="I19" s="279">
        <f t="shared" si="3"/>
        <v>-135938.67000000001</v>
      </c>
    </row>
    <row r="20" spans="1:9" ht="13.8">
      <c r="A20" s="237" t="s">
        <v>1400</v>
      </c>
      <c r="B20" s="629">
        <v>118937.97</v>
      </c>
      <c r="C20" t="s">
        <v>2131</v>
      </c>
      <c r="D20" s="491">
        <v>118064.27</v>
      </c>
      <c r="E20" s="281">
        <f t="shared" si="0"/>
        <v>873.69999999999709</v>
      </c>
      <c r="F20" s="292"/>
      <c r="G20" s="291">
        <f t="shared" si="1"/>
        <v>873.69999999999709</v>
      </c>
      <c r="H20" s="406">
        <f t="shared" si="2"/>
        <v>7.4002066840374069E-3</v>
      </c>
      <c r="I20" s="279">
        <f t="shared" si="3"/>
        <v>-118064.27</v>
      </c>
    </row>
    <row r="21" spans="1:9" ht="13.8">
      <c r="A21" s="237" t="s">
        <v>1401</v>
      </c>
      <c r="B21" s="629">
        <v>125477.61</v>
      </c>
      <c r="C21" t="s">
        <v>2131</v>
      </c>
      <c r="D21" s="491">
        <v>124556.07</v>
      </c>
      <c r="E21" s="281">
        <f t="shared" si="0"/>
        <v>921.5399999999936</v>
      </c>
      <c r="F21" s="292"/>
      <c r="G21" s="291">
        <f t="shared" si="1"/>
        <v>921.5399999999936</v>
      </c>
      <c r="H21" s="406">
        <f t="shared" si="2"/>
        <v>7.3985956686012455E-3</v>
      </c>
      <c r="I21" s="279">
        <f t="shared" si="3"/>
        <v>-124556.07</v>
      </c>
    </row>
    <row r="22" spans="1:9" ht="13.8">
      <c r="A22" s="237" t="s">
        <v>1402</v>
      </c>
      <c r="B22" s="629">
        <v>52905.02</v>
      </c>
      <c r="C22" t="s">
        <v>2131</v>
      </c>
      <c r="D22" s="491">
        <v>53047.29</v>
      </c>
      <c r="E22" s="281">
        <f t="shared" si="0"/>
        <v>-142.27000000000407</v>
      </c>
      <c r="F22" s="292"/>
      <c r="G22" s="291">
        <f t="shared" si="1"/>
        <v>-142.27000000000407</v>
      </c>
      <c r="H22" s="406">
        <f t="shared" si="2"/>
        <v>-2.6819466178197617E-3</v>
      </c>
      <c r="I22" s="279">
        <f t="shared" si="3"/>
        <v>-53047.29</v>
      </c>
    </row>
    <row r="23" spans="1:9" ht="13.8">
      <c r="A23" s="237" t="s">
        <v>1403</v>
      </c>
      <c r="B23" s="629">
        <v>55730.96</v>
      </c>
      <c r="C23" t="s">
        <v>2131</v>
      </c>
      <c r="D23" s="629">
        <v>55805.89</v>
      </c>
      <c r="E23" s="281">
        <f t="shared" si="0"/>
        <v>-74.930000000000291</v>
      </c>
      <c r="F23" s="292"/>
      <c r="G23" s="291">
        <f t="shared" si="1"/>
        <v>-74.930000000000291</v>
      </c>
      <c r="H23" s="406">
        <f t="shared" si="2"/>
        <v>-1.342689812849509E-3</v>
      </c>
      <c r="I23" s="279">
        <f t="shared" si="3"/>
        <v>-55805.89</v>
      </c>
    </row>
    <row r="24" spans="1:9" ht="13.8">
      <c r="A24" s="237" t="s">
        <v>1404</v>
      </c>
      <c r="B24" s="629">
        <v>2070.5</v>
      </c>
      <c r="C24" t="s">
        <v>2131</v>
      </c>
      <c r="D24" s="629">
        <v>2070.5</v>
      </c>
      <c r="E24" s="281">
        <f t="shared" si="0"/>
        <v>0</v>
      </c>
      <c r="F24" s="292"/>
      <c r="G24" s="291">
        <f t="shared" si="1"/>
        <v>0</v>
      </c>
      <c r="H24" s="406">
        <f t="shared" si="2"/>
        <v>0</v>
      </c>
      <c r="I24" s="279">
        <f t="shared" si="3"/>
        <v>-2070.5</v>
      </c>
    </row>
    <row r="25" spans="1:9" ht="13.8">
      <c r="A25" s="237" t="s">
        <v>1405</v>
      </c>
      <c r="B25" s="629">
        <v>3080.5</v>
      </c>
      <c r="C25" t="s">
        <v>2131</v>
      </c>
      <c r="D25" s="629">
        <v>3080.5</v>
      </c>
      <c r="E25" s="281">
        <f t="shared" si="0"/>
        <v>0</v>
      </c>
      <c r="F25" s="292"/>
      <c r="G25" s="291">
        <f t="shared" si="1"/>
        <v>0</v>
      </c>
      <c r="H25" s="406">
        <f t="shared" si="2"/>
        <v>0</v>
      </c>
      <c r="I25" s="279">
        <f t="shared" si="3"/>
        <v>-3080.5</v>
      </c>
    </row>
    <row r="26" spans="1:9" ht="13.8">
      <c r="A26" s="237" t="s">
        <v>1406</v>
      </c>
      <c r="B26" s="629">
        <v>6.06</v>
      </c>
      <c r="C26" t="s">
        <v>2131</v>
      </c>
      <c r="D26" s="629">
        <v>6.06</v>
      </c>
      <c r="E26" s="281">
        <f t="shared" si="0"/>
        <v>0</v>
      </c>
      <c r="F26" s="292"/>
      <c r="G26" s="291">
        <f t="shared" si="1"/>
        <v>0</v>
      </c>
      <c r="H26" s="406">
        <f t="shared" si="2"/>
        <v>0</v>
      </c>
      <c r="I26" s="279">
        <f t="shared" si="3"/>
        <v>-6.06</v>
      </c>
    </row>
    <row r="27" spans="1:9" ht="13.8">
      <c r="A27" s="240" t="s">
        <v>1407</v>
      </c>
      <c r="B27" s="629">
        <v>7.07</v>
      </c>
      <c r="C27" t="s">
        <v>2131</v>
      </c>
      <c r="D27" s="629">
        <v>7.07</v>
      </c>
      <c r="E27" s="281">
        <f t="shared" si="0"/>
        <v>0</v>
      </c>
      <c r="F27" s="292"/>
      <c r="G27" s="291">
        <f t="shared" si="1"/>
        <v>0</v>
      </c>
      <c r="H27" s="406">
        <f t="shared" si="2"/>
        <v>0</v>
      </c>
      <c r="I27" s="279">
        <f t="shared" si="3"/>
        <v>-7.07</v>
      </c>
    </row>
    <row r="28" spans="1:9" ht="13.8">
      <c r="A28" s="242"/>
      <c r="B28" s="243"/>
      <c r="D28" s="243"/>
      <c r="E28" s="281"/>
      <c r="F28" s="292"/>
      <c r="G28" s="292"/>
      <c r="H28" s="407"/>
      <c r="I28" s="408"/>
    </row>
    <row r="29" spans="1:9" ht="18">
      <c r="A29" s="272" t="s">
        <v>2031</v>
      </c>
      <c r="B29" s="243"/>
      <c r="D29" s="243"/>
      <c r="E29" s="281"/>
      <c r="F29" s="292"/>
      <c r="G29" s="292"/>
      <c r="H29" s="407"/>
      <c r="I29" s="408"/>
    </row>
    <row r="30" spans="1:9" ht="13.8">
      <c r="A30" s="249" t="s">
        <v>40</v>
      </c>
      <c r="B30" s="243"/>
      <c r="C30" s="116"/>
      <c r="D30" s="243"/>
      <c r="E30" s="281"/>
      <c r="F30" s="292"/>
      <c r="G30" s="292"/>
      <c r="H30" s="407"/>
      <c r="I30" s="408"/>
    </row>
    <row r="31" spans="1:9" ht="13.8">
      <c r="A31" s="246"/>
      <c r="B31" s="116"/>
      <c r="C31" s="116"/>
      <c r="D31" s="116"/>
      <c r="E31" s="281"/>
      <c r="F31" s="293"/>
      <c r="G31" s="292"/>
      <c r="H31" s="407"/>
      <c r="I31" s="408"/>
    </row>
    <row r="32" spans="1:9" ht="18">
      <c r="A32" s="272" t="s">
        <v>2032</v>
      </c>
      <c r="B32" s="116"/>
      <c r="C32" s="116"/>
      <c r="D32" s="116"/>
      <c r="E32" s="281"/>
      <c r="F32" s="293"/>
      <c r="G32" s="292"/>
      <c r="H32" s="407"/>
      <c r="I32" s="408"/>
    </row>
    <row r="33" spans="1:9" ht="13.8">
      <c r="A33" s="273" t="s">
        <v>2033</v>
      </c>
      <c r="B33" s="243"/>
      <c r="C33" s="116"/>
      <c r="D33" s="243"/>
      <c r="E33" s="281"/>
      <c r="F33" s="292"/>
      <c r="G33" s="292"/>
      <c r="H33" s="407"/>
      <c r="I33" s="408"/>
    </row>
    <row r="34" spans="1:9" ht="13.8">
      <c r="A34" s="273" t="s">
        <v>2034</v>
      </c>
      <c r="B34" s="243"/>
      <c r="C34" s="116"/>
      <c r="D34" s="243"/>
      <c r="E34" s="281"/>
      <c r="F34" s="292"/>
      <c r="G34" s="292"/>
      <c r="H34" s="407"/>
      <c r="I34" s="408"/>
    </row>
    <row r="35" spans="1:9" ht="13.8">
      <c r="A35" s="250"/>
      <c r="B35" s="243"/>
      <c r="D35" s="243"/>
      <c r="E35" s="281"/>
      <c r="F35" s="292"/>
      <c r="G35" s="292"/>
      <c r="H35" s="407"/>
      <c r="I35" s="408"/>
    </row>
    <row r="36" spans="1:9" ht="13.8">
      <c r="A36" s="250"/>
      <c r="B36" s="243"/>
      <c r="D36" s="243"/>
      <c r="E36" s="281"/>
      <c r="F36" s="292"/>
      <c r="G36" s="292"/>
      <c r="H36" s="407"/>
      <c r="I36" s="408"/>
    </row>
    <row r="37" spans="1:9" ht="18">
      <c r="A37" s="244"/>
      <c r="B37" s="243"/>
      <c r="D37" s="243"/>
      <c r="E37" s="281"/>
      <c r="F37" s="292"/>
      <c r="G37" s="292"/>
      <c r="H37" s="407"/>
      <c r="I37" s="408"/>
    </row>
    <row r="38" spans="1:9" ht="15.6">
      <c r="A38" s="247" t="s">
        <v>41</v>
      </c>
      <c r="B38" s="243"/>
      <c r="D38" s="243"/>
      <c r="E38" s="281"/>
      <c r="F38" s="292"/>
      <c r="G38" s="292"/>
      <c r="H38" s="407"/>
      <c r="I38" s="408"/>
    </row>
    <row r="39" spans="1:9" ht="13.8">
      <c r="A39" s="237" t="s">
        <v>42</v>
      </c>
      <c r="B39" s="629">
        <v>931.12</v>
      </c>
      <c r="C39" t="s">
        <v>2131</v>
      </c>
      <c r="D39" s="491">
        <v>933.42</v>
      </c>
      <c r="E39" s="281">
        <f t="shared" si="0"/>
        <v>-2.2999999999999545</v>
      </c>
      <c r="F39" s="292"/>
      <c r="G39" s="291">
        <f>B39-D39</f>
        <v>-2.2999999999999545</v>
      </c>
      <c r="H39" s="406">
        <f>G39/D39</f>
        <v>-2.4640569090012584E-3</v>
      </c>
      <c r="I39" s="279">
        <f>E39-B39</f>
        <v>-933.42</v>
      </c>
    </row>
    <row r="40" spans="1:9" ht="13.8">
      <c r="A40" s="237" t="s">
        <v>43</v>
      </c>
      <c r="B40" s="629">
        <v>715.22</v>
      </c>
      <c r="C40" t="s">
        <v>2131</v>
      </c>
      <c r="D40" s="491">
        <v>716.98</v>
      </c>
      <c r="E40" s="281">
        <f t="shared" si="0"/>
        <v>-1.7599999999999909</v>
      </c>
      <c r="F40" s="292"/>
      <c r="G40" s="291">
        <f>B40-D40</f>
        <v>-1.7599999999999909</v>
      </c>
      <c r="H40" s="406">
        <f>G40/D40</f>
        <v>-2.4547407180116471E-3</v>
      </c>
      <c r="I40" s="279">
        <f>E40-B40</f>
        <v>-716.98</v>
      </c>
    </row>
    <row r="41" spans="1:9" ht="13.8">
      <c r="A41" s="240" t="s">
        <v>1035</v>
      </c>
      <c r="B41" s="629">
        <v>472.48</v>
      </c>
      <c r="C41" t="s">
        <v>2131</v>
      </c>
      <c r="D41" s="491">
        <v>473.65</v>
      </c>
      <c r="E41" s="281">
        <f t="shared" si="0"/>
        <v>-1.1699999999999591</v>
      </c>
      <c r="F41" s="292"/>
      <c r="G41" s="291">
        <f>B41-D41</f>
        <v>-1.1699999999999591</v>
      </c>
      <c r="H41" s="406">
        <f>G41/D41</f>
        <v>-2.4701784017733749E-3</v>
      </c>
      <c r="I41" s="279">
        <f>E41-B41</f>
        <v>-473.65</v>
      </c>
    </row>
    <row r="42" spans="1:9" ht="13.8">
      <c r="A42" s="252"/>
      <c r="B42" s="116"/>
      <c r="D42" s="116"/>
      <c r="E42" s="281"/>
      <c r="F42" s="293"/>
      <c r="G42" s="292"/>
      <c r="H42" s="407"/>
      <c r="I42" s="408"/>
    </row>
    <row r="43" spans="1:9" ht="18">
      <c r="A43" s="244"/>
      <c r="B43" s="116"/>
      <c r="D43" s="116"/>
      <c r="E43" s="281"/>
      <c r="F43" s="293"/>
      <c r="G43" s="292"/>
      <c r="H43" s="407"/>
      <c r="I43" s="408"/>
    </row>
    <row r="44" spans="1:9" ht="15.6">
      <c r="A44" s="247" t="s">
        <v>44</v>
      </c>
      <c r="B44" s="116"/>
      <c r="D44" s="116"/>
      <c r="E44" s="281"/>
      <c r="F44" s="293"/>
      <c r="G44" s="292"/>
      <c r="H44" s="407"/>
      <c r="I44" s="408"/>
    </row>
    <row r="45" spans="1:9" ht="13.8">
      <c r="A45" s="237" t="s">
        <v>45</v>
      </c>
      <c r="B45" s="629">
        <v>291.06</v>
      </c>
      <c r="C45" t="s">
        <v>2131</v>
      </c>
      <c r="D45" s="491">
        <v>291.39999999999998</v>
      </c>
      <c r="E45" s="281">
        <f t="shared" si="0"/>
        <v>-0.33999999999997499</v>
      </c>
      <c r="F45" s="292"/>
      <c r="G45" s="291">
        <f>B45-D45</f>
        <v>-0.33999999999997499</v>
      </c>
      <c r="H45" s="406">
        <f>G45/D45</f>
        <v>-1.1667810569662835E-3</v>
      </c>
      <c r="I45" s="279">
        <f>E45-B45</f>
        <v>-291.39999999999998</v>
      </c>
    </row>
    <row r="46" spans="1:9" ht="13.8">
      <c r="A46" s="237" t="s">
        <v>46</v>
      </c>
      <c r="B46" s="629">
        <v>331.61</v>
      </c>
      <c r="C46" t="s">
        <v>2131</v>
      </c>
      <c r="D46" s="491">
        <v>332</v>
      </c>
      <c r="E46" s="281">
        <f t="shared" si="0"/>
        <v>-0.38999999999998636</v>
      </c>
      <c r="F46" s="292"/>
      <c r="G46" s="291">
        <f>B46-D46</f>
        <v>-0.38999999999998636</v>
      </c>
      <c r="H46" s="406">
        <f>G46/D46</f>
        <v>-1.1746987951806818E-3</v>
      </c>
      <c r="I46" s="279">
        <f>E46-B46</f>
        <v>-332</v>
      </c>
    </row>
    <row r="47" spans="1:9" ht="13.8">
      <c r="A47" s="237" t="s">
        <v>47</v>
      </c>
      <c r="B47" s="629">
        <v>370.97</v>
      </c>
      <c r="C47" t="s">
        <v>2131</v>
      </c>
      <c r="D47" s="491">
        <v>371.41</v>
      </c>
      <c r="E47" s="281">
        <f t="shared" si="0"/>
        <v>-0.43999999999999773</v>
      </c>
      <c r="F47" s="292"/>
      <c r="G47" s="291">
        <f>B47-D47</f>
        <v>-0.43999999999999773</v>
      </c>
      <c r="H47" s="406">
        <f>G47/D47</f>
        <v>-1.1846746183462958E-3</v>
      </c>
      <c r="I47" s="279">
        <f>E47-B47</f>
        <v>-371.41</v>
      </c>
    </row>
    <row r="48" spans="1:9" ht="13.8">
      <c r="A48" s="237" t="s">
        <v>1162</v>
      </c>
      <c r="B48" s="629">
        <v>370.97</v>
      </c>
      <c r="C48" t="s">
        <v>2131</v>
      </c>
      <c r="D48" s="491">
        <v>371.41</v>
      </c>
      <c r="E48" s="281">
        <f t="shared" si="0"/>
        <v>-0.43999999999999773</v>
      </c>
      <c r="F48" s="292"/>
      <c r="G48" s="291">
        <f>B48-D48</f>
        <v>-0.43999999999999773</v>
      </c>
      <c r="H48" s="406">
        <f>G48/D48</f>
        <v>-1.1846746183462958E-3</v>
      </c>
      <c r="I48" s="279">
        <f>E48-B48</f>
        <v>-371.41</v>
      </c>
    </row>
    <row r="49" spans="1:9" ht="15.6">
      <c r="A49" s="247" t="s">
        <v>1163</v>
      </c>
      <c r="B49" s="116"/>
      <c r="D49" s="116"/>
      <c r="E49" s="281"/>
      <c r="F49" s="293"/>
      <c r="G49" s="292"/>
      <c r="H49" s="407"/>
      <c r="I49" s="408"/>
    </row>
    <row r="50" spans="1:9" ht="13.8">
      <c r="A50" s="237" t="s">
        <v>1164</v>
      </c>
      <c r="B50" s="629">
        <v>74.709999999999994</v>
      </c>
      <c r="C50" t="s">
        <v>2131</v>
      </c>
      <c r="D50" s="491">
        <v>74.8</v>
      </c>
      <c r="E50" s="281">
        <f t="shared" si="0"/>
        <v>-9.0000000000003411E-2</v>
      </c>
      <c r="F50" s="292"/>
      <c r="G50" s="291">
        <f>B50-D50</f>
        <v>-9.0000000000003411E-2</v>
      </c>
      <c r="H50" s="406">
        <f>G50/D50</f>
        <v>-1.2032085561497782E-3</v>
      </c>
      <c r="I50" s="279">
        <f>E50-B50</f>
        <v>-74.8</v>
      </c>
    </row>
    <row r="51" spans="1:9" ht="13.8">
      <c r="A51" s="237" t="s">
        <v>1165</v>
      </c>
      <c r="B51" s="629">
        <v>98.8</v>
      </c>
      <c r="C51" t="s">
        <v>2131</v>
      </c>
      <c r="D51" s="491">
        <v>98.93</v>
      </c>
      <c r="E51" s="281">
        <f t="shared" si="0"/>
        <v>-0.13000000000000966</v>
      </c>
      <c r="F51" s="292"/>
      <c r="G51" s="291">
        <f>B51-D51</f>
        <v>-0.13000000000000966</v>
      </c>
      <c r="H51" s="406">
        <f>G51/D51</f>
        <v>-1.3140604467806495E-3</v>
      </c>
      <c r="I51" s="279">
        <f>E51-B51</f>
        <v>-98.93</v>
      </c>
    </row>
    <row r="52" spans="1:9" ht="13.8">
      <c r="A52" s="237" t="s">
        <v>1166</v>
      </c>
      <c r="B52" s="629">
        <v>122.89</v>
      </c>
      <c r="C52" t="s">
        <v>2131</v>
      </c>
      <c r="D52" s="491">
        <v>123.05</v>
      </c>
      <c r="E52" s="281">
        <f t="shared" si="0"/>
        <v>-0.15999999999999659</v>
      </c>
      <c r="F52" s="292"/>
      <c r="G52" s="291">
        <f>B52-D52</f>
        <v>-0.15999999999999659</v>
      </c>
      <c r="H52" s="406">
        <f>G52/D52</f>
        <v>-1.3002844372206144E-3</v>
      </c>
      <c r="I52" s="279">
        <f>E52-B52</f>
        <v>-123.05</v>
      </c>
    </row>
    <row r="53" spans="1:9" ht="13.8">
      <c r="A53" s="237" t="s">
        <v>1167</v>
      </c>
      <c r="B53" s="629">
        <v>191.59</v>
      </c>
      <c r="C53" t="s">
        <v>2131</v>
      </c>
      <c r="D53" s="491">
        <v>191.83</v>
      </c>
      <c r="E53" s="281">
        <f t="shared" si="0"/>
        <v>-0.24000000000000909</v>
      </c>
      <c r="F53" s="292"/>
      <c r="G53" s="291">
        <f>B53-D53</f>
        <v>-0.24000000000000909</v>
      </c>
      <c r="H53" s="406">
        <f>G53/D53</f>
        <v>-1.2511077516551587E-3</v>
      </c>
      <c r="I53" s="279">
        <f>E53-B53</f>
        <v>-191.83</v>
      </c>
    </row>
    <row r="54" spans="1:9" ht="15.6">
      <c r="A54" s="247" t="s">
        <v>61</v>
      </c>
      <c r="B54" s="243"/>
      <c r="D54" s="243"/>
      <c r="E54" s="281"/>
      <c r="F54" s="292"/>
      <c r="G54" s="292"/>
      <c r="H54" s="407"/>
      <c r="I54" s="408"/>
    </row>
    <row r="55" spans="1:9" ht="13.8">
      <c r="A55" s="237" t="s">
        <v>1328</v>
      </c>
      <c r="B55" s="629">
        <v>3879</v>
      </c>
      <c r="C55" t="s">
        <v>2131</v>
      </c>
      <c r="D55" s="491">
        <v>3885</v>
      </c>
      <c r="E55" s="281">
        <f t="shared" si="0"/>
        <v>-6</v>
      </c>
      <c r="F55" s="292"/>
      <c r="G55" s="291">
        <f>B55-D55</f>
        <v>-6</v>
      </c>
      <c r="H55" s="296">
        <f>G55/D55</f>
        <v>-1.5444015444015444E-3</v>
      </c>
      <c r="I55" s="279">
        <f>E55-B55</f>
        <v>-3885</v>
      </c>
    </row>
    <row r="56" spans="1:9" ht="13.8">
      <c r="A56" s="237" t="s">
        <v>1035</v>
      </c>
      <c r="B56" s="629">
        <v>3879</v>
      </c>
      <c r="C56" t="s">
        <v>2131</v>
      </c>
      <c r="D56" s="491">
        <v>3885</v>
      </c>
      <c r="E56" s="281">
        <f t="shared" si="0"/>
        <v>-6</v>
      </c>
      <c r="F56" s="292"/>
      <c r="G56" s="291">
        <f>B56-D56</f>
        <v>-6</v>
      </c>
      <c r="H56" s="296">
        <f>G56/D56</f>
        <v>-1.5444015444015444E-3</v>
      </c>
      <c r="I56" s="279">
        <f>E56-B56</f>
        <v>-3885</v>
      </c>
    </row>
    <row r="57" spans="1:9" ht="15.6">
      <c r="A57" s="247" t="s">
        <v>1064</v>
      </c>
      <c r="B57" s="243"/>
      <c r="D57" s="243"/>
      <c r="E57" s="281"/>
      <c r="F57" s="292"/>
      <c r="G57" s="292"/>
      <c r="H57" s="407"/>
      <c r="I57" s="408"/>
    </row>
    <row r="58" spans="1:9" ht="13.8">
      <c r="A58" s="237" t="s">
        <v>1168</v>
      </c>
      <c r="B58" s="629">
        <v>0</v>
      </c>
      <c r="D58" s="491">
        <v>0</v>
      </c>
      <c r="E58" s="281">
        <f t="shared" si="0"/>
        <v>0</v>
      </c>
      <c r="F58" s="292"/>
      <c r="G58" s="292"/>
      <c r="H58" s="407"/>
      <c r="I58" s="408"/>
    </row>
    <row r="59" spans="1:9" ht="13.8">
      <c r="A59" s="237" t="s">
        <v>1169</v>
      </c>
      <c r="B59" s="629">
        <v>0</v>
      </c>
      <c r="D59" s="491">
        <v>0</v>
      </c>
      <c r="E59" s="281">
        <f t="shared" si="0"/>
        <v>0</v>
      </c>
      <c r="F59" s="292"/>
      <c r="G59" s="292"/>
      <c r="H59" s="407"/>
      <c r="I59" s="408"/>
    </row>
    <row r="60" spans="1:9" ht="13.8">
      <c r="A60" s="237" t="s">
        <v>1170</v>
      </c>
      <c r="B60" s="243">
        <v>0</v>
      </c>
      <c r="D60" s="243"/>
      <c r="E60" s="281"/>
      <c r="F60" s="292"/>
      <c r="G60" s="292"/>
      <c r="H60" s="407"/>
      <c r="I60" s="408"/>
    </row>
    <row r="61" spans="1:9" ht="15.6">
      <c r="A61" s="247" t="s">
        <v>1171</v>
      </c>
      <c r="B61" s="243"/>
      <c r="D61" s="243"/>
      <c r="E61" s="281"/>
      <c r="F61" s="292"/>
      <c r="G61" s="292"/>
      <c r="H61" s="407"/>
      <c r="I61" s="408"/>
    </row>
    <row r="62" spans="1:9" ht="13.8">
      <c r="A62" s="237" t="s">
        <v>1172</v>
      </c>
      <c r="B62" s="629">
        <v>0</v>
      </c>
      <c r="D62" s="491">
        <v>0</v>
      </c>
      <c r="E62" s="281">
        <f t="shared" si="0"/>
        <v>0</v>
      </c>
      <c r="F62" s="292"/>
      <c r="G62" s="292"/>
      <c r="H62" s="407"/>
      <c r="I62" s="408"/>
    </row>
    <row r="63" spans="1:9" ht="13.8">
      <c r="A63" s="237" t="s">
        <v>1961</v>
      </c>
      <c r="B63" s="629">
        <v>0</v>
      </c>
      <c r="D63" s="491">
        <v>0</v>
      </c>
      <c r="E63" s="281">
        <f t="shared" si="0"/>
        <v>0</v>
      </c>
      <c r="F63" s="292"/>
      <c r="G63" s="292"/>
      <c r="H63" s="407"/>
      <c r="I63" s="408"/>
    </row>
    <row r="64" spans="1:9" ht="13.8">
      <c r="A64" s="237" t="s">
        <v>1404</v>
      </c>
      <c r="B64" s="629">
        <v>0</v>
      </c>
      <c r="D64" s="491">
        <v>0</v>
      </c>
      <c r="E64" s="281">
        <f t="shared" si="0"/>
        <v>0</v>
      </c>
      <c r="F64" s="292"/>
      <c r="G64" s="292"/>
      <c r="H64" s="407"/>
      <c r="I64" s="408"/>
    </row>
    <row r="65" spans="1:9" ht="13.8">
      <c r="A65" s="237" t="s">
        <v>1405</v>
      </c>
      <c r="B65" s="243">
        <v>0</v>
      </c>
      <c r="D65" s="243"/>
      <c r="E65" s="281"/>
      <c r="F65" s="292"/>
      <c r="G65" s="292"/>
      <c r="H65" s="407"/>
      <c r="I65" s="408"/>
    </row>
    <row r="66" spans="1:9" ht="13.8">
      <c r="A66" s="237" t="s">
        <v>1962</v>
      </c>
      <c r="B66" s="243">
        <v>0</v>
      </c>
      <c r="D66" s="243"/>
      <c r="E66" s="281"/>
      <c r="F66" s="292"/>
      <c r="G66" s="292"/>
      <c r="H66" s="407"/>
      <c r="I66" s="408"/>
    </row>
    <row r="67" spans="1:9" ht="13.8">
      <c r="A67" s="237" t="s">
        <v>1963</v>
      </c>
      <c r="B67" s="243">
        <v>0</v>
      </c>
      <c r="D67" s="243"/>
      <c r="E67" s="281"/>
      <c r="F67" s="292"/>
      <c r="G67" s="292"/>
      <c r="H67" s="407"/>
      <c r="I67" s="408"/>
    </row>
    <row r="68" spans="1:9" ht="13.8">
      <c r="A68" s="237" t="s">
        <v>1513</v>
      </c>
      <c r="B68" s="243">
        <v>0</v>
      </c>
      <c r="D68" s="243"/>
      <c r="E68" s="281"/>
      <c r="F68" s="292"/>
      <c r="G68" s="292"/>
      <c r="H68" s="407"/>
      <c r="I68" s="408"/>
    </row>
    <row r="69" spans="1:9" ht="13.8">
      <c r="A69" s="237" t="s">
        <v>1514</v>
      </c>
      <c r="B69" s="243">
        <v>0</v>
      </c>
      <c r="D69" s="243"/>
      <c r="E69" s="281"/>
      <c r="F69" s="292"/>
      <c r="G69" s="292"/>
      <c r="H69" s="407"/>
      <c r="I69" s="408"/>
    </row>
    <row r="70" spans="1:9" ht="13.8">
      <c r="A70" s="237" t="s">
        <v>1515</v>
      </c>
      <c r="B70" s="243">
        <v>0</v>
      </c>
      <c r="D70" s="243"/>
      <c r="E70" s="281"/>
      <c r="F70" s="292"/>
      <c r="G70" s="292"/>
      <c r="H70" s="407"/>
      <c r="I70" s="408"/>
    </row>
    <row r="71" spans="1:9" ht="13.8">
      <c r="A71" s="237" t="s">
        <v>2083</v>
      </c>
      <c r="B71" s="243">
        <v>0</v>
      </c>
      <c r="D71" s="243"/>
      <c r="E71" s="281"/>
      <c r="F71" s="292"/>
      <c r="G71" s="292"/>
      <c r="H71" s="407"/>
      <c r="I71" s="408"/>
    </row>
    <row r="72" spans="1:9" ht="15.6">
      <c r="A72" s="247" t="s">
        <v>1835</v>
      </c>
      <c r="B72" s="236"/>
      <c r="D72" s="236"/>
      <c r="E72" s="281"/>
      <c r="F72" s="292"/>
      <c r="G72" s="292"/>
      <c r="H72" s="407"/>
      <c r="I72" s="408"/>
    </row>
    <row r="73" spans="1:9" ht="13.8">
      <c r="A73" s="237" t="s">
        <v>1328</v>
      </c>
      <c r="B73" s="629">
        <v>0</v>
      </c>
      <c r="C73" t="s">
        <v>2572</v>
      </c>
      <c r="D73" s="491">
        <v>0</v>
      </c>
      <c r="E73" s="281">
        <f t="shared" si="0"/>
        <v>0</v>
      </c>
      <c r="F73" s="292"/>
      <c r="G73" s="292"/>
      <c r="H73" s="407"/>
      <c r="I73" s="408"/>
    </row>
    <row r="74" spans="1:9" ht="13.8">
      <c r="A74" s="240" t="s">
        <v>1035</v>
      </c>
      <c r="B74" s="629">
        <v>0</v>
      </c>
      <c r="C74" t="s">
        <v>2572</v>
      </c>
      <c r="D74" s="491">
        <v>0</v>
      </c>
      <c r="E74" s="281">
        <f t="shared" si="0"/>
        <v>0</v>
      </c>
      <c r="F74" s="292"/>
      <c r="G74" s="292"/>
      <c r="H74" s="407"/>
      <c r="I74" s="408"/>
    </row>
    <row r="75" spans="1:9" ht="13.8">
      <c r="A75" s="242"/>
      <c r="B75" s="243"/>
      <c r="D75" s="243"/>
      <c r="E75" s="281"/>
      <c r="F75" s="292"/>
      <c r="G75" s="292"/>
      <c r="H75" s="407"/>
      <c r="I75" s="408"/>
    </row>
    <row r="76" spans="1:9" ht="18">
      <c r="A76" s="244"/>
      <c r="B76" s="243"/>
      <c r="D76" s="243"/>
      <c r="E76" s="281"/>
      <c r="F76" s="292"/>
      <c r="G76" s="292"/>
      <c r="H76" s="407"/>
      <c r="I76" s="408"/>
    </row>
    <row r="77" spans="1:9" ht="15.6">
      <c r="A77" s="247" t="s">
        <v>2084</v>
      </c>
      <c r="B77" s="243"/>
      <c r="D77" s="243"/>
      <c r="E77" s="281"/>
      <c r="F77" s="292"/>
      <c r="G77" s="292"/>
      <c r="H77" s="407"/>
      <c r="I77" s="408"/>
    </row>
    <row r="78" spans="1:9" ht="13.8">
      <c r="A78" s="237" t="s">
        <v>2085</v>
      </c>
      <c r="B78" s="629">
        <v>1347.65</v>
      </c>
      <c r="C78" t="s">
        <v>2131</v>
      </c>
      <c r="D78" s="491">
        <v>1349.72</v>
      </c>
      <c r="E78" s="281">
        <f>B78-D78</f>
        <v>-2.0699999999999363</v>
      </c>
      <c r="F78" s="292"/>
      <c r="G78" s="291">
        <f>B78-D78</f>
        <v>-2.0699999999999363</v>
      </c>
      <c r="H78" s="406">
        <f>G78/D78</f>
        <v>-1.5336514239990046E-3</v>
      </c>
      <c r="I78" s="279">
        <f>E78-B78</f>
        <v>-1349.72</v>
      </c>
    </row>
    <row r="79" spans="1:9" ht="13.8">
      <c r="A79" s="237" t="s">
        <v>2086</v>
      </c>
      <c r="B79" s="629">
        <v>2021.48</v>
      </c>
      <c r="C79" t="s">
        <v>2131</v>
      </c>
      <c r="D79" s="491">
        <v>2024.58</v>
      </c>
      <c r="E79" s="281">
        <f>B79-D79</f>
        <v>-3.0999999999999091</v>
      </c>
      <c r="F79" s="292"/>
      <c r="G79" s="291">
        <f>B79-D79</f>
        <v>-3.0999999999999091</v>
      </c>
      <c r="H79" s="406">
        <f>G79/D79</f>
        <v>-1.5311817759732435E-3</v>
      </c>
      <c r="I79" s="279">
        <f>E79-B79</f>
        <v>-2024.58</v>
      </c>
    </row>
    <row r="80" spans="1:9" ht="13.8">
      <c r="A80" s="237" t="s">
        <v>2087</v>
      </c>
      <c r="B80" s="243"/>
      <c r="D80" s="243"/>
      <c r="E80" s="281"/>
      <c r="F80" s="292"/>
      <c r="G80" s="292"/>
      <c r="H80" s="407"/>
      <c r="I80" s="408"/>
    </row>
    <row r="81" spans="1:9" ht="13.8">
      <c r="A81" s="237" t="s">
        <v>2088</v>
      </c>
      <c r="B81" s="243"/>
      <c r="D81" s="243"/>
      <c r="E81" s="281"/>
      <c r="F81" s="292"/>
      <c r="G81" s="292"/>
      <c r="H81" s="407"/>
      <c r="I81" s="408"/>
    </row>
    <row r="82" spans="1:9" ht="13.8">
      <c r="A82" s="237" t="s">
        <v>2089</v>
      </c>
      <c r="B82" s="629">
        <v>1123.05</v>
      </c>
      <c r="C82" t="s">
        <v>2131</v>
      </c>
      <c r="D82" s="491">
        <v>1124.77</v>
      </c>
      <c r="E82" s="281">
        <f>B82-D82</f>
        <v>-1.7200000000000273</v>
      </c>
      <c r="F82" s="292"/>
      <c r="G82" s="291">
        <f>B82-D82</f>
        <v>-1.7200000000000273</v>
      </c>
      <c r="H82" s="406">
        <f>G82/D82</f>
        <v>-1.5292015256452673E-3</v>
      </c>
      <c r="I82" s="279">
        <f>E82-B82</f>
        <v>-1124.77</v>
      </c>
    </row>
    <row r="83" spans="1:9" ht="13.8">
      <c r="A83" s="237" t="s">
        <v>2090</v>
      </c>
      <c r="B83" s="629">
        <v>1123.05</v>
      </c>
      <c r="C83" t="s">
        <v>2131</v>
      </c>
      <c r="D83" s="491">
        <v>1124.77</v>
      </c>
      <c r="E83" s="281">
        <f>B83-D83</f>
        <v>-1.7200000000000273</v>
      </c>
      <c r="F83" s="292"/>
      <c r="G83" s="291">
        <f>B83-D83</f>
        <v>-1.7200000000000273</v>
      </c>
      <c r="H83" s="406">
        <f>G83/D83</f>
        <v>-1.5292015256452673E-3</v>
      </c>
      <c r="I83" s="279">
        <f>E83-B83</f>
        <v>-1124.77</v>
      </c>
    </row>
    <row r="84" spans="1:9" ht="13.8">
      <c r="A84" s="237" t="s">
        <v>2091</v>
      </c>
      <c r="B84" s="243"/>
      <c r="D84" s="243"/>
      <c r="E84" s="281"/>
      <c r="F84" s="292"/>
      <c r="G84" s="291">
        <f>B84-D84</f>
        <v>0</v>
      </c>
      <c r="H84" s="406" t="e">
        <f>G84/D84</f>
        <v>#DIV/0!</v>
      </c>
      <c r="I84" s="279">
        <f>E84-B84</f>
        <v>0</v>
      </c>
    </row>
    <row r="85" spans="1:9" ht="15.6">
      <c r="A85" s="247" t="s">
        <v>2092</v>
      </c>
      <c r="B85" s="243"/>
      <c r="D85" s="243"/>
      <c r="E85" s="281"/>
      <c r="F85" s="292"/>
      <c r="G85" s="291">
        <f>B85-D85</f>
        <v>0</v>
      </c>
      <c r="H85" s="406" t="e">
        <f>G85/D85</f>
        <v>#DIV/0!</v>
      </c>
      <c r="I85" s="279">
        <f>E85-B85</f>
        <v>0</v>
      </c>
    </row>
    <row r="86" spans="1:9" ht="13.8">
      <c r="A86" s="237" t="s">
        <v>2093</v>
      </c>
      <c r="B86" s="629">
        <v>1123.05</v>
      </c>
      <c r="C86" t="s">
        <v>2131</v>
      </c>
      <c r="D86" s="491">
        <v>1124.77</v>
      </c>
      <c r="E86" s="281">
        <f>B86-D86</f>
        <v>-1.7200000000000273</v>
      </c>
      <c r="F86" s="292"/>
      <c r="G86" s="291">
        <f>B86-D86</f>
        <v>-1.7200000000000273</v>
      </c>
      <c r="H86" s="406">
        <f>G86/D86</f>
        <v>-1.5292015256452673E-3</v>
      </c>
      <c r="I86" s="279">
        <f>E86-B86</f>
        <v>-1124.77</v>
      </c>
    </row>
    <row r="87" spans="1:9" ht="13.8">
      <c r="A87" s="237" t="s">
        <v>2094</v>
      </c>
      <c r="B87" s="243"/>
      <c r="D87" s="243"/>
      <c r="E87" s="281"/>
      <c r="F87" s="292"/>
      <c r="G87" s="292"/>
      <c r="H87" s="407"/>
      <c r="I87" s="408"/>
    </row>
    <row r="88" spans="1:9" ht="15.6">
      <c r="A88" s="247" t="s">
        <v>2095</v>
      </c>
      <c r="B88" s="243"/>
      <c r="D88" s="243"/>
      <c r="E88" s="281"/>
      <c r="F88" s="292"/>
      <c r="G88" s="292"/>
      <c r="H88" s="407"/>
      <c r="I88" s="408"/>
    </row>
    <row r="89" spans="1:9" ht="13.8">
      <c r="A89" s="237" t="s">
        <v>2096</v>
      </c>
      <c r="B89" s="629">
        <v>179.51</v>
      </c>
      <c r="C89" t="s">
        <v>2131</v>
      </c>
      <c r="D89" s="491">
        <v>179.51</v>
      </c>
      <c r="E89" s="281">
        <f>B89-D89</f>
        <v>0</v>
      </c>
      <c r="F89" s="292"/>
      <c r="G89" s="291">
        <f>B89-D89</f>
        <v>0</v>
      </c>
      <c r="H89" s="406">
        <f>G89/D89</f>
        <v>0</v>
      </c>
      <c r="I89" s="279">
        <f>E89-B89</f>
        <v>-179.51</v>
      </c>
    </row>
    <row r="90" spans="1:9" ht="13.8">
      <c r="A90" s="237" t="s">
        <v>2097</v>
      </c>
      <c r="B90" s="271"/>
      <c r="D90" s="271"/>
      <c r="E90" s="281"/>
      <c r="F90" s="292"/>
      <c r="G90" s="292"/>
      <c r="H90" s="407"/>
      <c r="I90" s="408"/>
    </row>
    <row r="91" spans="1:9" ht="13.8">
      <c r="A91" s="237" t="s">
        <v>2098</v>
      </c>
      <c r="B91" s="271"/>
      <c r="D91" s="271"/>
      <c r="E91" s="281"/>
      <c r="F91" s="292"/>
      <c r="G91" s="292"/>
      <c r="H91" s="407"/>
      <c r="I91" s="408"/>
    </row>
    <row r="92" spans="1:9" ht="13.8">
      <c r="A92" s="240" t="s">
        <v>1564</v>
      </c>
      <c r="B92" s="271"/>
      <c r="D92" s="271"/>
      <c r="E92" s="281"/>
      <c r="F92" s="292"/>
      <c r="G92" s="292"/>
      <c r="H92" s="407"/>
      <c r="I92" s="408"/>
    </row>
    <row r="93" spans="1:9" ht="13.8">
      <c r="A93" s="242"/>
      <c r="B93" s="243"/>
      <c r="D93" s="243"/>
      <c r="E93" s="281"/>
      <c r="F93" s="292"/>
      <c r="G93" s="292"/>
      <c r="H93" s="407"/>
      <c r="I93" s="408"/>
    </row>
    <row r="94" spans="1:9" ht="18">
      <c r="A94" s="244"/>
      <c r="B94" s="243"/>
      <c r="D94" s="243"/>
      <c r="E94" s="281"/>
      <c r="F94" s="292"/>
      <c r="G94" s="292"/>
      <c r="H94" s="407"/>
      <c r="I94" s="408"/>
    </row>
    <row r="95" spans="1:9" ht="15.6">
      <c r="A95" s="247" t="s">
        <v>1565</v>
      </c>
      <c r="B95" s="243"/>
      <c r="D95" s="243"/>
      <c r="E95" s="281"/>
      <c r="F95" s="292"/>
      <c r="G95" s="292"/>
      <c r="H95" s="407"/>
      <c r="I95" s="408"/>
    </row>
    <row r="96" spans="1:9" ht="13.8">
      <c r="A96" s="237" t="s">
        <v>1566</v>
      </c>
      <c r="B96" s="629">
        <v>68031.11</v>
      </c>
      <c r="C96" t="s">
        <v>2573</v>
      </c>
      <c r="D96" s="491">
        <v>68031.11</v>
      </c>
      <c r="E96" s="281">
        <f>B96-D96</f>
        <v>0</v>
      </c>
      <c r="F96" s="292"/>
      <c r="G96" s="291">
        <f>B96-D96</f>
        <v>0</v>
      </c>
      <c r="H96" s="406">
        <f>G96/D96</f>
        <v>0</v>
      </c>
      <c r="I96" s="279">
        <f>E96-B96</f>
        <v>-68031.11</v>
      </c>
    </row>
    <row r="97" spans="1:9" ht="13.8">
      <c r="A97" s="237" t="s">
        <v>1567</v>
      </c>
      <c r="B97" s="629">
        <v>6578.66</v>
      </c>
      <c r="C97" t="s">
        <v>2573</v>
      </c>
      <c r="D97" s="491">
        <v>6578.66</v>
      </c>
      <c r="E97" s="281">
        <f>B97-D97</f>
        <v>0</v>
      </c>
      <c r="F97" s="292"/>
      <c r="G97" s="291">
        <f>B97-D97</f>
        <v>0</v>
      </c>
      <c r="H97" s="406">
        <f>G97/D97</f>
        <v>0</v>
      </c>
      <c r="I97" s="279">
        <f>E97-B97</f>
        <v>-6578.66</v>
      </c>
    </row>
    <row r="98" spans="1:9" ht="13.8">
      <c r="A98" s="237" t="s">
        <v>1568</v>
      </c>
      <c r="B98" s="629">
        <v>588269.03</v>
      </c>
      <c r="C98" t="s">
        <v>2573</v>
      </c>
      <c r="D98" s="491">
        <v>588269.03</v>
      </c>
      <c r="E98" s="281">
        <f>B98-D98</f>
        <v>0</v>
      </c>
      <c r="F98" s="292"/>
      <c r="G98" s="291">
        <f>B98-D98</f>
        <v>0</v>
      </c>
      <c r="H98" s="406">
        <f>G98/D98</f>
        <v>0</v>
      </c>
      <c r="I98" s="279">
        <f>E98-B98</f>
        <v>-588269.03</v>
      </c>
    </row>
    <row r="99" spans="1:9" ht="13.8">
      <c r="A99" s="237" t="s">
        <v>1569</v>
      </c>
      <c r="B99" s="629">
        <v>-3826.1</v>
      </c>
      <c r="C99" t="s">
        <v>2573</v>
      </c>
      <c r="D99" s="491">
        <v>-3826.1</v>
      </c>
      <c r="E99" s="281">
        <f>B99-D99</f>
        <v>0</v>
      </c>
      <c r="F99" s="292"/>
      <c r="G99" s="291">
        <f>B99-D99</f>
        <v>0</v>
      </c>
      <c r="H99" s="406">
        <f>G99/D99</f>
        <v>0</v>
      </c>
      <c r="I99" s="279">
        <f>E99-B99</f>
        <v>3826.1</v>
      </c>
    </row>
    <row r="100" spans="1:9" ht="13.8">
      <c r="A100" s="237" t="s">
        <v>1570</v>
      </c>
      <c r="B100" s="629">
        <v>14353.76</v>
      </c>
      <c r="C100" t="s">
        <v>2573</v>
      </c>
      <c r="D100" s="491">
        <v>14353.76</v>
      </c>
      <c r="E100" s="281">
        <f>B100-D100</f>
        <v>0</v>
      </c>
      <c r="F100" s="292"/>
      <c r="G100" s="291">
        <f>B100-D100</f>
        <v>0</v>
      </c>
      <c r="H100" s="406">
        <f>G100/D100</f>
        <v>0</v>
      </c>
      <c r="I100" s="279">
        <f>E100-B100</f>
        <v>-14353.76</v>
      </c>
    </row>
    <row r="101" spans="1:9" ht="13.8">
      <c r="A101" s="237" t="s">
        <v>1571</v>
      </c>
      <c r="B101" s="243"/>
      <c r="D101" s="243"/>
      <c r="E101" s="281"/>
      <c r="F101" s="292"/>
      <c r="G101" s="292"/>
      <c r="H101" s="407"/>
      <c r="I101" s="408"/>
    </row>
    <row r="102" spans="1:9" ht="15.6">
      <c r="A102" s="247" t="s">
        <v>1572</v>
      </c>
      <c r="B102" s="243"/>
      <c r="D102" s="243"/>
      <c r="E102" s="281"/>
      <c r="F102" s="292"/>
      <c r="G102" s="292"/>
      <c r="H102" s="407"/>
      <c r="I102" s="408"/>
    </row>
    <row r="103" spans="1:9" ht="13.8">
      <c r="A103" s="237" t="s">
        <v>1566</v>
      </c>
      <c r="B103" s="629">
        <v>58762.25</v>
      </c>
      <c r="C103" t="s">
        <v>2573</v>
      </c>
      <c r="D103" s="491">
        <v>58762.25</v>
      </c>
      <c r="E103" s="281">
        <f t="shared" ref="E103:E109" si="4">B103-D103</f>
        <v>0</v>
      </c>
      <c r="F103" s="292"/>
      <c r="G103" s="291">
        <f t="shared" ref="G103:G109" si="5">B103-D103</f>
        <v>0</v>
      </c>
      <c r="H103" s="406">
        <f t="shared" ref="H103:H109" si="6">G103/D103</f>
        <v>0</v>
      </c>
      <c r="I103" s="279">
        <f t="shared" ref="I103:I109" si="7">E103-B103</f>
        <v>-58762.25</v>
      </c>
    </row>
    <row r="104" spans="1:9" ht="13.8">
      <c r="A104" s="237" t="s">
        <v>1567</v>
      </c>
      <c r="B104" s="629">
        <v>16518.36</v>
      </c>
      <c r="C104" t="s">
        <v>2573</v>
      </c>
      <c r="D104" s="627">
        <v>16518.36</v>
      </c>
      <c r="E104" s="281">
        <f t="shared" si="4"/>
        <v>0</v>
      </c>
      <c r="F104" s="292"/>
      <c r="G104" s="291">
        <f t="shared" si="5"/>
        <v>0</v>
      </c>
      <c r="H104" s="406">
        <f t="shared" si="6"/>
        <v>0</v>
      </c>
      <c r="I104" s="279">
        <f t="shared" si="7"/>
        <v>-16518.36</v>
      </c>
    </row>
    <row r="105" spans="1:9" ht="13.8">
      <c r="A105" s="237" t="s">
        <v>1573</v>
      </c>
      <c r="B105" s="629">
        <v>1119747.3</v>
      </c>
      <c r="C105" t="s">
        <v>2573</v>
      </c>
      <c r="D105" s="491">
        <v>1119747.3</v>
      </c>
      <c r="E105" s="281">
        <f t="shared" si="4"/>
        <v>0</v>
      </c>
      <c r="F105" s="292"/>
      <c r="G105" s="291">
        <f t="shared" si="5"/>
        <v>0</v>
      </c>
      <c r="H105" s="406">
        <f t="shared" si="6"/>
        <v>0</v>
      </c>
      <c r="I105" s="279">
        <f t="shared" si="7"/>
        <v>-1119747.3</v>
      </c>
    </row>
    <row r="106" spans="1:9" ht="13.8">
      <c r="A106" s="237" t="s">
        <v>1638</v>
      </c>
      <c r="B106" s="629">
        <v>-4701.34</v>
      </c>
      <c r="C106" t="s">
        <v>2573</v>
      </c>
      <c r="D106" s="627">
        <v>-4701.34</v>
      </c>
      <c r="E106" s="281">
        <f t="shared" si="4"/>
        <v>0</v>
      </c>
      <c r="F106" s="292"/>
      <c r="G106" s="291">
        <f t="shared" si="5"/>
        <v>0</v>
      </c>
      <c r="H106" s="406">
        <f t="shared" si="6"/>
        <v>0</v>
      </c>
      <c r="I106" s="279">
        <f t="shared" si="7"/>
        <v>4701.34</v>
      </c>
    </row>
    <row r="107" spans="1:9" ht="13.8">
      <c r="A107" s="237" t="s">
        <v>1639</v>
      </c>
      <c r="B107" s="629">
        <v>273005.06</v>
      </c>
      <c r="C107" t="s">
        <v>2573</v>
      </c>
      <c r="D107" s="491">
        <v>273005.06</v>
      </c>
      <c r="E107" s="281">
        <f t="shared" si="4"/>
        <v>0</v>
      </c>
      <c r="F107" s="292"/>
      <c r="G107" s="291">
        <f t="shared" si="5"/>
        <v>0</v>
      </c>
      <c r="H107" s="406">
        <f t="shared" si="6"/>
        <v>0</v>
      </c>
      <c r="I107" s="279">
        <f t="shared" si="7"/>
        <v>-273005.06</v>
      </c>
    </row>
    <row r="108" spans="1:9" ht="13.8">
      <c r="A108" s="237" t="s">
        <v>1640</v>
      </c>
      <c r="B108" s="629">
        <v>-467.63</v>
      </c>
      <c r="C108" t="s">
        <v>2573</v>
      </c>
      <c r="D108" s="627">
        <v>-467.63</v>
      </c>
      <c r="E108" s="281">
        <f t="shared" si="4"/>
        <v>0</v>
      </c>
      <c r="F108" s="292"/>
      <c r="G108" s="291">
        <f t="shared" si="5"/>
        <v>0</v>
      </c>
      <c r="H108" s="406">
        <f t="shared" si="6"/>
        <v>0</v>
      </c>
      <c r="I108" s="279">
        <f t="shared" si="7"/>
        <v>467.63</v>
      </c>
    </row>
    <row r="109" spans="1:9" ht="13.8">
      <c r="A109" s="237" t="s">
        <v>1641</v>
      </c>
      <c r="B109" s="629">
        <v>39191.160000000003</v>
      </c>
      <c r="C109" t="s">
        <v>2573</v>
      </c>
      <c r="D109" s="627">
        <v>39191.160000000003</v>
      </c>
      <c r="E109" s="281">
        <f t="shared" si="4"/>
        <v>0</v>
      </c>
      <c r="F109" s="292"/>
      <c r="G109" s="291">
        <f t="shared" si="5"/>
        <v>0</v>
      </c>
      <c r="H109" s="406">
        <f t="shared" si="6"/>
        <v>0</v>
      </c>
      <c r="I109" s="279">
        <f t="shared" si="7"/>
        <v>-39191.160000000003</v>
      </c>
    </row>
    <row r="110" spans="1:9" ht="13.8">
      <c r="A110" s="237" t="s">
        <v>1642</v>
      </c>
      <c r="B110" s="243"/>
      <c r="D110" s="243"/>
      <c r="E110" s="281"/>
      <c r="F110" s="292"/>
      <c r="G110" s="292"/>
      <c r="H110" s="407"/>
      <c r="I110" s="408"/>
    </row>
    <row r="111" spans="1:9" ht="15.6">
      <c r="A111" s="247" t="s">
        <v>1643</v>
      </c>
      <c r="B111" s="243"/>
      <c r="D111" s="243"/>
      <c r="E111" s="281"/>
      <c r="F111" s="292"/>
      <c r="G111" s="292"/>
      <c r="H111" s="407"/>
      <c r="I111" s="408"/>
    </row>
    <row r="112" spans="1:9" ht="13.8">
      <c r="A112" s="237" t="s">
        <v>1632</v>
      </c>
      <c r="B112" s="243"/>
      <c r="D112" s="243"/>
      <c r="E112" s="281"/>
      <c r="F112" s="292"/>
      <c r="G112" s="292"/>
      <c r="H112" s="407"/>
      <c r="I112" s="408"/>
    </row>
    <row r="113" spans="1:9" ht="13.8">
      <c r="A113" s="237" t="s">
        <v>1980</v>
      </c>
      <c r="B113" s="243"/>
      <c r="D113" s="243"/>
      <c r="E113" s="281"/>
      <c r="F113" s="292"/>
      <c r="G113" s="292"/>
      <c r="H113" s="407"/>
      <c r="I113" s="408"/>
    </row>
    <row r="114" spans="1:9" ht="13.8">
      <c r="A114" s="237" t="s">
        <v>1981</v>
      </c>
      <c r="B114" s="243"/>
      <c r="D114" s="243"/>
      <c r="E114" s="281"/>
      <c r="F114" s="292"/>
      <c r="G114" s="292"/>
      <c r="H114" s="407"/>
      <c r="I114" s="408"/>
    </row>
    <row r="115" spans="1:9" ht="13.8">
      <c r="A115" s="237" t="s">
        <v>1982</v>
      </c>
      <c r="B115" s="243"/>
      <c r="D115" s="243"/>
      <c r="E115" s="281"/>
      <c r="F115" s="292"/>
      <c r="G115" s="292"/>
      <c r="H115" s="407"/>
      <c r="I115" s="408"/>
    </row>
    <row r="116" spans="1:9" ht="13.8">
      <c r="A116" s="237" t="s">
        <v>1983</v>
      </c>
      <c r="B116" s="629">
        <v>318.8</v>
      </c>
      <c r="C116" t="s">
        <v>2131</v>
      </c>
      <c r="D116" s="491">
        <v>319.05</v>
      </c>
      <c r="E116" s="281">
        <f>B116-D116</f>
        <v>-0.25</v>
      </c>
      <c r="F116" s="292"/>
      <c r="G116" s="291">
        <f>B116-D116</f>
        <v>-0.25</v>
      </c>
      <c r="H116" s="406">
        <f>G116/D116</f>
        <v>-7.8357624196834349E-4</v>
      </c>
      <c r="I116" s="279">
        <f>E116-B116</f>
        <v>-319.05</v>
      </c>
    </row>
    <row r="117" spans="1:9" ht="13.8">
      <c r="A117" s="237" t="s">
        <v>1984</v>
      </c>
      <c r="B117" s="243"/>
      <c r="D117" s="243"/>
      <c r="E117" s="281"/>
      <c r="F117" s="292"/>
      <c r="G117" s="292"/>
      <c r="H117" s="407"/>
      <c r="I117" s="408"/>
    </row>
    <row r="118" spans="1:9" ht="13.8">
      <c r="A118" s="237" t="s">
        <v>1985</v>
      </c>
      <c r="B118" s="243"/>
      <c r="D118" s="243"/>
      <c r="E118" s="281"/>
      <c r="F118" s="292"/>
      <c r="G118" s="292"/>
      <c r="H118" s="407"/>
      <c r="I118" s="408"/>
    </row>
    <row r="119" spans="1:9" ht="13.8">
      <c r="A119" s="237" t="s">
        <v>1986</v>
      </c>
      <c r="B119" s="630">
        <v>1.7330000000000002E-2</v>
      </c>
      <c r="C119" t="s">
        <v>2131</v>
      </c>
      <c r="D119" s="492">
        <v>1.7330000000000002E-2</v>
      </c>
      <c r="E119" s="281">
        <f>B119-D119</f>
        <v>0</v>
      </c>
      <c r="F119" s="411"/>
      <c r="G119" s="291">
        <f>B119-D119</f>
        <v>0</v>
      </c>
      <c r="H119" s="406">
        <f>G119/D119</f>
        <v>0</v>
      </c>
      <c r="I119" s="279">
        <f>E119-B119</f>
        <v>-1.7330000000000002E-2</v>
      </c>
    </row>
    <row r="120" spans="1:9" ht="13.8">
      <c r="A120" s="237" t="s">
        <v>1987</v>
      </c>
      <c r="B120" s="243"/>
      <c r="D120" s="243"/>
      <c r="E120" s="281"/>
      <c r="F120" s="292"/>
      <c r="G120" s="292"/>
      <c r="H120" s="407"/>
      <c r="I120" s="408"/>
    </row>
    <row r="121" spans="1:9" ht="13.8">
      <c r="A121" s="237" t="s">
        <v>1988</v>
      </c>
      <c r="B121" s="243"/>
      <c r="D121" s="243"/>
      <c r="E121" s="281"/>
      <c r="F121" s="292"/>
      <c r="G121" s="292"/>
      <c r="H121" s="407"/>
      <c r="I121" s="408"/>
    </row>
    <row r="122" spans="1:9" ht="13.8">
      <c r="A122" s="237" t="s">
        <v>1989</v>
      </c>
      <c r="B122" s="243"/>
      <c r="D122" s="243"/>
      <c r="E122" s="281"/>
      <c r="F122" s="292"/>
      <c r="G122" s="292"/>
      <c r="H122" s="407"/>
      <c r="I122" s="408"/>
    </row>
    <row r="123" spans="1:9" ht="13.8">
      <c r="A123" s="237" t="s">
        <v>1743</v>
      </c>
      <c r="B123" s="243"/>
      <c r="D123" s="243"/>
      <c r="E123" s="281"/>
      <c r="F123" s="292"/>
      <c r="G123" s="292"/>
      <c r="H123" s="407"/>
      <c r="I123" s="408"/>
    </row>
    <row r="124" spans="1:9" ht="13.8">
      <c r="A124" s="237" t="s">
        <v>1744</v>
      </c>
      <c r="B124" s="243"/>
      <c r="D124" s="243"/>
      <c r="E124" s="281"/>
      <c r="F124" s="292"/>
      <c r="G124" s="292"/>
      <c r="H124" s="407"/>
      <c r="I124" s="408"/>
    </row>
    <row r="125" spans="1:9" ht="13.8">
      <c r="A125" s="237" t="s">
        <v>1745</v>
      </c>
      <c r="B125" s="629">
        <v>543.79</v>
      </c>
      <c r="C125" t="s">
        <v>2131</v>
      </c>
      <c r="D125" s="491">
        <v>544.21</v>
      </c>
      <c r="E125" s="281">
        <f>B125-D125</f>
        <v>-0.42000000000007276</v>
      </c>
      <c r="F125" s="292"/>
      <c r="G125" s="291">
        <f>B125-D125</f>
        <v>-0.42000000000007276</v>
      </c>
      <c r="H125" s="406">
        <f>G125/D125</f>
        <v>-7.7176090112286201E-4</v>
      </c>
      <c r="I125" s="279">
        <f>E125-B125</f>
        <v>-544.21</v>
      </c>
    </row>
    <row r="126" spans="1:9" ht="13.8">
      <c r="A126" s="237" t="s">
        <v>1746</v>
      </c>
      <c r="B126" s="629">
        <v>616.98</v>
      </c>
      <c r="C126" t="s">
        <v>2131</v>
      </c>
      <c r="D126" s="491">
        <v>617.46</v>
      </c>
      <c r="E126" s="281">
        <f>B126-D126</f>
        <v>-0.48000000000001819</v>
      </c>
      <c r="F126" s="292"/>
      <c r="G126" s="291">
        <f>B126-D126</f>
        <v>-0.48000000000001819</v>
      </c>
      <c r="H126" s="406">
        <f>G126/D126</f>
        <v>-7.7737829171123341E-4</v>
      </c>
      <c r="I126" s="279">
        <f>E126-B126</f>
        <v>-617.46</v>
      </c>
    </row>
    <row r="127" spans="1:9" ht="13.8">
      <c r="A127" s="237" t="s">
        <v>1747</v>
      </c>
      <c r="B127" s="631">
        <v>1.08758</v>
      </c>
      <c r="C127" t="s">
        <v>2131</v>
      </c>
      <c r="D127" s="493">
        <v>1.0884199999999999</v>
      </c>
      <c r="E127" s="281">
        <f>B127-D127</f>
        <v>-8.399999999999519E-4</v>
      </c>
      <c r="F127" s="411"/>
      <c r="G127" s="291">
        <f>B127-D127</f>
        <v>-8.399999999999519E-4</v>
      </c>
      <c r="H127" s="406">
        <f>G127/D127</f>
        <v>-7.717609011226842E-4</v>
      </c>
      <c r="I127" s="279">
        <f>E127-B127</f>
        <v>-1.0884199999999999</v>
      </c>
    </row>
    <row r="128" spans="1:9" ht="13.8">
      <c r="A128" s="237" t="s">
        <v>1748</v>
      </c>
      <c r="B128" s="631">
        <v>0.14638000000000001</v>
      </c>
      <c r="C128" t="s">
        <v>2131</v>
      </c>
      <c r="D128" s="493">
        <v>0.14649999999999999</v>
      </c>
      <c r="E128" s="281">
        <f>B128-D128</f>
        <v>-1.1999999999998123E-4</v>
      </c>
      <c r="F128" s="411"/>
      <c r="G128" s="291">
        <f>B128-D128</f>
        <v>-1.1999999999998123E-4</v>
      </c>
      <c r="H128" s="406">
        <f>G128/D128</f>
        <v>-8.1911262798622009E-4</v>
      </c>
      <c r="I128" s="279">
        <f>E128-B128</f>
        <v>-0.14649999999999999</v>
      </c>
    </row>
    <row r="129" spans="1:9" ht="13.8">
      <c r="A129" s="237" t="s">
        <v>737</v>
      </c>
      <c r="B129" s="243"/>
      <c r="D129" s="243"/>
      <c r="E129" s="281"/>
      <c r="F129" s="292"/>
      <c r="G129" s="292"/>
      <c r="H129" s="407"/>
      <c r="I129" s="408"/>
    </row>
    <row r="130" spans="1:9" ht="13.8">
      <c r="A130" s="237" t="s">
        <v>738</v>
      </c>
      <c r="B130" s="243"/>
      <c r="D130" s="243"/>
      <c r="E130" s="281"/>
      <c r="F130" s="292"/>
      <c r="G130" s="292"/>
      <c r="H130" s="407"/>
      <c r="I130" s="408"/>
    </row>
    <row r="131" spans="1:9" ht="15.6">
      <c r="A131" s="247" t="s">
        <v>739</v>
      </c>
      <c r="B131" s="243"/>
      <c r="D131" s="243"/>
      <c r="E131" s="281"/>
      <c r="F131" s="292"/>
      <c r="G131" s="292"/>
      <c r="H131" s="407"/>
      <c r="I131" s="408"/>
    </row>
    <row r="132" spans="1:9" ht="13.8">
      <c r="A132" s="237" t="s">
        <v>2096</v>
      </c>
      <c r="B132" s="629">
        <v>21.05</v>
      </c>
      <c r="C132" t="s">
        <v>2131</v>
      </c>
      <c r="D132" s="491">
        <v>21.05</v>
      </c>
      <c r="E132" s="281">
        <f>B132-D132</f>
        <v>0</v>
      </c>
      <c r="F132" s="292"/>
      <c r="G132" s="291">
        <f>B132-D132</f>
        <v>0</v>
      </c>
      <c r="H132" s="406">
        <f>G132/D132</f>
        <v>0</v>
      </c>
      <c r="I132" s="279">
        <f>E132-B132</f>
        <v>-21.05</v>
      </c>
    </row>
    <row r="133" spans="1:9" ht="13.8">
      <c r="A133" s="237" t="s">
        <v>354</v>
      </c>
      <c r="B133" s="243"/>
      <c r="D133" s="243"/>
      <c r="E133" s="281"/>
      <c r="F133" s="292"/>
      <c r="G133" s="292"/>
      <c r="H133" s="407"/>
      <c r="I133" s="408"/>
    </row>
    <row r="134" spans="1:9" ht="13.8">
      <c r="A134" s="240" t="s">
        <v>829</v>
      </c>
      <c r="B134" s="243"/>
      <c r="D134" s="243"/>
      <c r="E134" s="281"/>
      <c r="F134" s="292"/>
      <c r="G134" s="292"/>
      <c r="H134" s="407"/>
      <c r="I134" s="408"/>
    </row>
    <row r="135" spans="1:9" ht="13.8">
      <c r="A135" s="242"/>
      <c r="B135" s="243"/>
      <c r="D135" s="243"/>
      <c r="E135" s="281"/>
      <c r="F135" s="292"/>
      <c r="G135" s="292"/>
      <c r="H135" s="407"/>
      <c r="I135" s="408"/>
    </row>
    <row r="136" spans="1:9" ht="18">
      <c r="A136" s="244"/>
      <c r="B136" s="243"/>
      <c r="D136" s="243"/>
      <c r="E136" s="281"/>
      <c r="F136" s="292"/>
      <c r="G136" s="292"/>
      <c r="H136" s="407"/>
      <c r="I136" s="408"/>
    </row>
    <row r="137" spans="1:9" ht="15.6">
      <c r="A137" s="247" t="s">
        <v>2146</v>
      </c>
      <c r="B137" s="243"/>
      <c r="D137" s="243"/>
      <c r="E137" s="281"/>
      <c r="F137" s="292"/>
      <c r="G137" s="292"/>
      <c r="H137" s="407"/>
      <c r="I137" s="408"/>
    </row>
    <row r="138" spans="1:9" ht="13.8">
      <c r="A138" s="237" t="s">
        <v>2147</v>
      </c>
      <c r="B138" s="629">
        <v>3336</v>
      </c>
      <c r="C138" t="s">
        <v>2131</v>
      </c>
      <c r="D138" s="491">
        <v>3341</v>
      </c>
      <c r="E138" s="281">
        <f>B138-D138</f>
        <v>-5</v>
      </c>
      <c r="F138" s="292"/>
      <c r="G138" s="291">
        <f>B138-D138</f>
        <v>-5</v>
      </c>
      <c r="H138" s="406">
        <f>G138/D138</f>
        <v>-1.4965579167913799E-3</v>
      </c>
      <c r="I138" s="279">
        <f>E138-B138</f>
        <v>-3341</v>
      </c>
    </row>
    <row r="139" spans="1:9" ht="13.8">
      <c r="A139" s="237" t="s">
        <v>834</v>
      </c>
      <c r="B139" s="629">
        <v>3336</v>
      </c>
      <c r="C139" t="s">
        <v>2131</v>
      </c>
      <c r="D139" s="491">
        <v>3341</v>
      </c>
      <c r="E139" s="281">
        <f>B139-D139</f>
        <v>-5</v>
      </c>
      <c r="F139" s="292"/>
      <c r="G139" s="291">
        <f>B139-D139</f>
        <v>-5</v>
      </c>
      <c r="H139" s="406">
        <f>G139/D139</f>
        <v>-1.4965579167913799E-3</v>
      </c>
      <c r="I139" s="279">
        <f>E139-B139</f>
        <v>-3341</v>
      </c>
    </row>
    <row r="140" spans="1:9" ht="13.8">
      <c r="A140" s="237" t="s">
        <v>2148</v>
      </c>
      <c r="B140" s="629">
        <v>3336</v>
      </c>
      <c r="C140" t="s">
        <v>2131</v>
      </c>
      <c r="D140" s="491">
        <v>3341</v>
      </c>
      <c r="E140" s="281">
        <f>B140-D140</f>
        <v>-5</v>
      </c>
      <c r="F140" s="292"/>
      <c r="G140" s="291">
        <f>B140-D140</f>
        <v>-5</v>
      </c>
      <c r="H140" s="406">
        <f>G140/D140</f>
        <v>-1.4965579167913799E-3</v>
      </c>
      <c r="I140" s="279">
        <f>E140-B140</f>
        <v>-3341</v>
      </c>
    </row>
    <row r="141" spans="1:9" ht="15.6">
      <c r="A141" s="247" t="s">
        <v>2149</v>
      </c>
      <c r="B141" s="243"/>
      <c r="D141" s="243"/>
      <c r="E141" s="281"/>
      <c r="F141" s="292"/>
      <c r="G141" s="292"/>
      <c r="H141" s="407"/>
      <c r="I141" s="408"/>
    </row>
    <row r="142" spans="1:9" ht="13.8">
      <c r="A142" s="237" t="s">
        <v>2150</v>
      </c>
      <c r="B142" s="629">
        <v>54.31</v>
      </c>
      <c r="C142" t="s">
        <v>2131</v>
      </c>
      <c r="D142" s="491">
        <v>54.39</v>
      </c>
      <c r="E142" s="281">
        <f>B142-D142</f>
        <v>-7.9999999999998295E-2</v>
      </c>
      <c r="F142" s="292"/>
      <c r="G142" s="291">
        <f>B142-D142</f>
        <v>-7.9999999999998295E-2</v>
      </c>
      <c r="H142" s="406">
        <f>G142/D142</f>
        <v>-1.4708586137157252E-3</v>
      </c>
      <c r="I142" s="279">
        <f>E142-B142</f>
        <v>-54.39</v>
      </c>
    </row>
    <row r="143" spans="1:9" ht="13.8">
      <c r="A143" s="237" t="s">
        <v>2151</v>
      </c>
      <c r="B143" s="629">
        <v>1</v>
      </c>
      <c r="C143" t="s">
        <v>2131</v>
      </c>
      <c r="D143" s="491">
        <v>1</v>
      </c>
      <c r="E143" s="281">
        <f>B143-D143</f>
        <v>0</v>
      </c>
      <c r="F143" s="292"/>
      <c r="G143" s="291">
        <f>B143-D143</f>
        <v>0</v>
      </c>
      <c r="H143" s="406">
        <f>G143/D143</f>
        <v>0</v>
      </c>
      <c r="I143" s="279">
        <f>E143-B143</f>
        <v>-1</v>
      </c>
    </row>
    <row r="144" spans="1:9" ht="13.8">
      <c r="A144" s="237" t="s">
        <v>2152</v>
      </c>
      <c r="B144" s="632">
        <v>23</v>
      </c>
      <c r="C144" s="297" t="s">
        <v>2131</v>
      </c>
      <c r="D144" s="494">
        <v>23</v>
      </c>
      <c r="E144" s="281">
        <f>B144-D144</f>
        <v>0</v>
      </c>
      <c r="F144" s="298"/>
      <c r="G144" s="291">
        <f>B144-D144</f>
        <v>0</v>
      </c>
      <c r="H144" s="406">
        <f>G144/D144</f>
        <v>0</v>
      </c>
      <c r="I144" s="279">
        <f>E144-B144</f>
        <v>-23</v>
      </c>
    </row>
    <row r="145" spans="1:9" ht="15.6">
      <c r="A145" s="247" t="s">
        <v>2153</v>
      </c>
      <c r="B145" s="243"/>
      <c r="D145" s="243"/>
      <c r="E145" s="281"/>
      <c r="F145" s="292"/>
      <c r="G145" s="292"/>
      <c r="H145" s="407"/>
      <c r="I145" s="408"/>
    </row>
    <row r="146" spans="1:9" ht="13.8">
      <c r="A146" s="237" t="s">
        <v>2154</v>
      </c>
      <c r="B146" s="629">
        <v>120</v>
      </c>
      <c r="C146" t="s">
        <v>2131</v>
      </c>
      <c r="D146" s="491">
        <v>120</v>
      </c>
      <c r="E146" s="281">
        <f>B146-D146</f>
        <v>0</v>
      </c>
      <c r="F146" s="292"/>
      <c r="G146" s="291">
        <f>B146-D146</f>
        <v>0</v>
      </c>
      <c r="H146" s="406">
        <f>G146/D146</f>
        <v>0</v>
      </c>
      <c r="I146" s="279">
        <f>E146-B146</f>
        <v>-120</v>
      </c>
    </row>
    <row r="147" spans="1:9" ht="13.8">
      <c r="A147" s="237" t="s">
        <v>2155</v>
      </c>
      <c r="B147" s="629">
        <v>120</v>
      </c>
      <c r="C147" t="s">
        <v>2131</v>
      </c>
      <c r="D147" s="491">
        <v>120</v>
      </c>
      <c r="E147" s="281">
        <f>B147-D147</f>
        <v>0</v>
      </c>
      <c r="F147" s="292"/>
      <c r="G147" s="291">
        <f>B147-D147</f>
        <v>0</v>
      </c>
      <c r="H147" s="406">
        <f>G147/D147</f>
        <v>0</v>
      </c>
      <c r="I147" s="279">
        <f>E147-B147</f>
        <v>-120</v>
      </c>
    </row>
    <row r="148" spans="1:9" ht="13.8">
      <c r="A148" s="240" t="s">
        <v>2156</v>
      </c>
      <c r="B148" s="629">
        <v>361</v>
      </c>
      <c r="C148" t="s">
        <v>2131</v>
      </c>
      <c r="D148" s="491">
        <v>362</v>
      </c>
      <c r="E148" s="281">
        <f>B148-D148</f>
        <v>-1</v>
      </c>
      <c r="F148" s="292"/>
      <c r="G148" s="291">
        <f>B148-D148</f>
        <v>-1</v>
      </c>
      <c r="H148" s="406">
        <f>G148/D148</f>
        <v>-2.7624309392265192E-3</v>
      </c>
      <c r="I148" s="279">
        <f>E148-B148</f>
        <v>-362</v>
      </c>
    </row>
    <row r="149" spans="1:9" ht="13.8">
      <c r="A149" s="242"/>
      <c r="B149" s="243"/>
      <c r="D149" s="243"/>
      <c r="E149" s="281"/>
      <c r="F149" s="292"/>
      <c r="G149" s="292"/>
      <c r="H149" s="407"/>
      <c r="I149" s="408"/>
    </row>
    <row r="150" spans="1:9" ht="18">
      <c r="A150" s="244"/>
      <c r="B150" s="243"/>
      <c r="D150" s="243"/>
      <c r="E150" s="281"/>
      <c r="F150" s="292"/>
      <c r="G150" s="292"/>
      <c r="H150" s="407"/>
      <c r="I150" s="408"/>
    </row>
    <row r="151" spans="1:9" ht="15.6">
      <c r="A151" s="247" t="s">
        <v>2157</v>
      </c>
      <c r="B151" s="243"/>
      <c r="D151" s="243"/>
      <c r="E151" s="281"/>
      <c r="F151" s="292"/>
      <c r="G151" s="292"/>
      <c r="H151" s="407"/>
      <c r="I151" s="408"/>
    </row>
    <row r="152" spans="1:9" ht="13.8">
      <c r="A152" s="246" t="s">
        <v>2336</v>
      </c>
      <c r="B152" s="629">
        <v>3842.27</v>
      </c>
      <c r="C152" t="s">
        <v>2131</v>
      </c>
      <c r="D152" s="627">
        <v>3848.1699999999996</v>
      </c>
      <c r="E152" s="281"/>
      <c r="F152" s="292"/>
      <c r="G152" s="291"/>
      <c r="H152" s="406"/>
      <c r="I152" s="279"/>
    </row>
    <row r="153" spans="1:9" ht="13.8">
      <c r="A153" s="246" t="s">
        <v>2337</v>
      </c>
      <c r="B153" s="629">
        <v>4988.04</v>
      </c>
      <c r="C153" t="s">
        <v>2131</v>
      </c>
      <c r="D153" s="627">
        <v>4995.7</v>
      </c>
      <c r="E153" s="281"/>
      <c r="F153" s="292"/>
      <c r="G153" s="291"/>
      <c r="H153" s="406"/>
      <c r="I153" s="279"/>
    </row>
    <row r="154" spans="1:9" ht="13.8">
      <c r="A154" s="246" t="s">
        <v>2158</v>
      </c>
      <c r="B154" s="629" t="s">
        <v>805</v>
      </c>
      <c r="D154" s="627" t="s">
        <v>805</v>
      </c>
      <c r="E154" s="281" t="e">
        <f>B154-D154</f>
        <v>#VALUE!</v>
      </c>
      <c r="F154" s="292"/>
      <c r="G154" s="291" t="e">
        <f>B154-D154</f>
        <v>#VALUE!</v>
      </c>
      <c r="H154" s="406" t="e">
        <f>G154/D154</f>
        <v>#VALUE!</v>
      </c>
      <c r="I154" s="279" t="e">
        <f>E154-B154</f>
        <v>#VALUE!</v>
      </c>
    </row>
    <row r="155" spans="1:9" ht="13.8">
      <c r="A155" s="246" t="s">
        <v>1697</v>
      </c>
      <c r="B155" s="629">
        <v>4066.24</v>
      </c>
      <c r="C155" t="s">
        <v>2131</v>
      </c>
      <c r="D155" s="627">
        <v>4072.49</v>
      </c>
      <c r="E155" s="281">
        <f>B155-D155</f>
        <v>-6.25</v>
      </c>
      <c r="F155" s="292"/>
      <c r="G155" s="291">
        <f>B155-D155</f>
        <v>-6.25</v>
      </c>
      <c r="H155" s="406">
        <f>G155/D155</f>
        <v>-1.5346876235423537E-3</v>
      </c>
      <c r="I155" s="279">
        <f>E155-B155</f>
        <v>-4072.49</v>
      </c>
    </row>
    <row r="156" spans="1:9" ht="13.8">
      <c r="A156" s="246" t="s">
        <v>1698</v>
      </c>
      <c r="B156" s="270"/>
      <c r="D156" s="270"/>
      <c r="E156" s="281"/>
      <c r="F156" s="292"/>
      <c r="G156" s="292"/>
      <c r="H156" s="407"/>
      <c r="I156" s="408"/>
    </row>
    <row r="157" spans="1:9" ht="13.8">
      <c r="A157" s="246" t="s">
        <v>809</v>
      </c>
      <c r="B157" s="629">
        <v>5052.09</v>
      </c>
      <c r="C157" t="s">
        <v>2131</v>
      </c>
      <c r="D157" s="627">
        <v>5059.8300000000008</v>
      </c>
      <c r="E157" s="281">
        <f>B157-D157</f>
        <v>-7.7400000000006912</v>
      </c>
      <c r="F157" s="292"/>
      <c r="G157" s="291">
        <f>B157-D157</f>
        <v>-7.7400000000006912</v>
      </c>
      <c r="H157" s="406">
        <f>G157/D157</f>
        <v>-1.5296956617120911E-3</v>
      </c>
      <c r="I157" s="279">
        <f>E157-B157</f>
        <v>-5059.8300000000008</v>
      </c>
    </row>
    <row r="158" spans="1:9" ht="15.6">
      <c r="A158" s="247" t="s">
        <v>810</v>
      </c>
      <c r="B158" s="243"/>
      <c r="D158" s="243"/>
      <c r="E158" s="281"/>
      <c r="F158" s="292"/>
      <c r="G158" s="292"/>
      <c r="H158" s="407"/>
      <c r="I158" s="408"/>
    </row>
    <row r="159" spans="1:9" ht="13.8">
      <c r="A159" s="246" t="s">
        <v>2083</v>
      </c>
      <c r="B159" s="243"/>
      <c r="D159" s="243"/>
      <c r="E159" s="281"/>
      <c r="F159" s="292"/>
      <c r="G159" s="292"/>
      <c r="H159" s="407"/>
      <c r="I159" s="408"/>
    </row>
    <row r="160" spans="1:9" ht="13.8">
      <c r="A160" s="240" t="s">
        <v>811</v>
      </c>
      <c r="B160" s="629">
        <v>1340.41</v>
      </c>
      <c r="C160" t="s">
        <v>2131</v>
      </c>
      <c r="D160" s="627">
        <v>1262.6600000000001</v>
      </c>
      <c r="E160" s="281">
        <f>B160-D160</f>
        <v>77.75</v>
      </c>
      <c r="F160" s="292"/>
      <c r="G160" s="291">
        <f>B160-D160</f>
        <v>77.75</v>
      </c>
      <c r="H160" s="406">
        <f>G160/D160</f>
        <v>6.157635467980295E-2</v>
      </c>
      <c r="I160" s="279">
        <f>E160-B160</f>
        <v>-1262.6600000000001</v>
      </c>
    </row>
    <row r="161" spans="1:9" ht="13.8">
      <c r="A161" s="242"/>
      <c r="B161" s="243"/>
      <c r="D161" s="243"/>
      <c r="E161" s="281"/>
      <c r="F161" s="292"/>
      <c r="G161" s="292"/>
      <c r="H161" s="407"/>
      <c r="I161" s="408"/>
    </row>
    <row r="162" spans="1:9" ht="18">
      <c r="A162" s="244"/>
      <c r="B162" s="243"/>
      <c r="D162" s="243"/>
      <c r="E162" s="281"/>
      <c r="F162" s="292"/>
      <c r="G162" s="292"/>
      <c r="H162" s="407"/>
      <c r="I162" s="408"/>
    </row>
    <row r="163" spans="1:9" ht="15.6">
      <c r="A163" s="247" t="s">
        <v>812</v>
      </c>
      <c r="B163" s="243"/>
      <c r="D163" s="243"/>
      <c r="E163" s="281"/>
      <c r="F163" s="292"/>
      <c r="G163" s="292"/>
      <c r="H163" s="407"/>
      <c r="I163" s="408"/>
    </row>
    <row r="164" spans="1:9" ht="13.8">
      <c r="A164" s="246" t="s">
        <v>813</v>
      </c>
      <c r="B164" s="243"/>
      <c r="D164" s="243"/>
      <c r="E164" s="281"/>
      <c r="F164" s="292"/>
      <c r="G164" s="292"/>
      <c r="H164" s="407"/>
      <c r="I164" s="408"/>
    </row>
    <row r="165" spans="1:9" ht="13.8">
      <c r="A165" s="246" t="s">
        <v>814</v>
      </c>
      <c r="B165" s="243"/>
      <c r="D165" s="243"/>
      <c r="E165" s="281"/>
      <c r="F165" s="292"/>
      <c r="G165" s="292"/>
      <c r="H165" s="407"/>
      <c r="I165" s="408"/>
    </row>
    <row r="166" spans="1:9" ht="13.8">
      <c r="A166" s="246" t="s">
        <v>1705</v>
      </c>
      <c r="B166" s="243"/>
      <c r="D166" s="243"/>
      <c r="E166" s="281"/>
      <c r="F166" s="292"/>
      <c r="G166" s="292"/>
      <c r="H166" s="407"/>
      <c r="I166" s="408"/>
    </row>
    <row r="167" spans="1:9" ht="13.8">
      <c r="A167" s="246" t="s">
        <v>1706</v>
      </c>
      <c r="B167" s="243"/>
      <c r="D167" s="243"/>
      <c r="E167" s="281"/>
      <c r="F167" s="292"/>
      <c r="G167" s="292"/>
      <c r="H167" s="407"/>
      <c r="I167" s="408"/>
    </row>
    <row r="168" spans="1:9" ht="13.8">
      <c r="A168" s="246" t="s">
        <v>1707</v>
      </c>
      <c r="B168" s="243"/>
      <c r="D168" s="243"/>
      <c r="E168" s="281"/>
      <c r="F168" s="292"/>
      <c r="G168" s="292"/>
      <c r="H168" s="407"/>
      <c r="I168" s="408"/>
    </row>
    <row r="169" spans="1:9" ht="13.8">
      <c r="A169" s="246" t="s">
        <v>1493</v>
      </c>
      <c r="B169" s="243"/>
      <c r="D169" s="243"/>
      <c r="E169" s="281"/>
      <c r="F169" s="292"/>
      <c r="G169" s="292"/>
      <c r="H169" s="407"/>
      <c r="I169" s="408"/>
    </row>
    <row r="170" spans="1:9" ht="13.8">
      <c r="A170" s="246" t="s">
        <v>1494</v>
      </c>
      <c r="B170" s="243"/>
      <c r="D170" s="243"/>
      <c r="E170" s="281"/>
      <c r="F170" s="292"/>
      <c r="G170" s="292"/>
      <c r="H170" s="407"/>
      <c r="I170" s="408"/>
    </row>
    <row r="171" spans="1:9" ht="13.8">
      <c r="A171" s="246" t="s">
        <v>1477</v>
      </c>
      <c r="B171" s="243"/>
      <c r="D171" s="243"/>
      <c r="E171" s="281"/>
      <c r="F171" s="292"/>
      <c r="G171" s="292"/>
      <c r="H171" s="407"/>
      <c r="I171" s="408"/>
    </row>
    <row r="172" spans="1:9" ht="13.8">
      <c r="A172" s="246" t="s">
        <v>1495</v>
      </c>
      <c r="B172" s="243"/>
      <c r="D172" s="243"/>
      <c r="E172" s="281"/>
      <c r="F172" s="292"/>
      <c r="G172" s="292"/>
      <c r="H172" s="407"/>
      <c r="I172" s="408"/>
    </row>
    <row r="173" spans="1:9">
      <c r="A173" s="253" t="s">
        <v>1496</v>
      </c>
      <c r="B173" s="243"/>
      <c r="D173" s="243"/>
      <c r="E173" s="281"/>
      <c r="F173" s="292"/>
      <c r="G173" s="292"/>
      <c r="H173" s="407"/>
      <c r="I173" s="408"/>
    </row>
    <row r="174" spans="1:9">
      <c r="A174" s="254" t="s">
        <v>1497</v>
      </c>
      <c r="B174" s="243"/>
      <c r="D174" s="243"/>
      <c r="E174" s="281"/>
      <c r="F174" s="292"/>
      <c r="G174" s="292"/>
      <c r="H174" s="407"/>
      <c r="I174" s="408"/>
    </row>
    <row r="175" spans="1:9">
      <c r="A175" s="255" t="s">
        <v>1498</v>
      </c>
      <c r="B175" s="629">
        <v>1500</v>
      </c>
      <c r="C175" t="s">
        <v>2476</v>
      </c>
      <c r="D175" s="491">
        <v>1500</v>
      </c>
      <c r="E175" s="281">
        <f>B175-D175</f>
        <v>0</v>
      </c>
      <c r="F175" s="292"/>
      <c r="G175" s="291">
        <f>B175-D175</f>
        <v>0</v>
      </c>
      <c r="H175" s="406">
        <f>G175/D175</f>
        <v>0</v>
      </c>
      <c r="I175" s="279">
        <f>E175-B175</f>
        <v>-1500</v>
      </c>
    </row>
    <row r="176" spans="1:9">
      <c r="A176" s="255" t="s">
        <v>1499</v>
      </c>
      <c r="B176" s="629">
        <v>2000</v>
      </c>
      <c r="C176" t="s">
        <v>2476</v>
      </c>
      <c r="D176" s="491">
        <v>2000</v>
      </c>
      <c r="E176" s="281">
        <f>B176-D176</f>
        <v>0</v>
      </c>
      <c r="F176" s="292"/>
      <c r="G176" s="291">
        <f>B176-D176</f>
        <v>0</v>
      </c>
      <c r="H176" s="406">
        <f>G176/D176</f>
        <v>0</v>
      </c>
      <c r="I176" s="279">
        <f>E176-B176</f>
        <v>-2000</v>
      </c>
    </row>
    <row r="177" spans="1:9">
      <c r="A177" s="255" t="s">
        <v>1500</v>
      </c>
      <c r="B177" s="629">
        <v>3000</v>
      </c>
      <c r="C177" t="s">
        <v>2476</v>
      </c>
      <c r="D177" s="491">
        <v>3000</v>
      </c>
      <c r="E177" s="281">
        <f>B177-D177</f>
        <v>0</v>
      </c>
      <c r="F177" s="292"/>
      <c r="G177" s="291">
        <f>B177-D177</f>
        <v>0</v>
      </c>
      <c r="H177" s="406">
        <f>G177/D177</f>
        <v>0</v>
      </c>
      <c r="I177" s="279">
        <f>E177-B177</f>
        <v>-3000</v>
      </c>
    </row>
    <row r="178" spans="1:9">
      <c r="A178" s="256"/>
      <c r="B178" s="243"/>
      <c r="D178" s="243"/>
      <c r="E178" s="281"/>
      <c r="F178" s="292"/>
      <c r="G178" s="292"/>
      <c r="H178" s="407"/>
      <c r="I178" s="408"/>
    </row>
    <row r="179" spans="1:9" ht="13.8">
      <c r="A179" s="246" t="s">
        <v>1501</v>
      </c>
      <c r="B179" s="243"/>
      <c r="D179" s="243"/>
      <c r="E179" s="281"/>
      <c r="F179" s="292"/>
      <c r="G179" s="292"/>
      <c r="H179" s="407"/>
      <c r="I179" s="408"/>
    </row>
    <row r="180" spans="1:9" ht="13.8">
      <c r="A180" s="246" t="s">
        <v>1502</v>
      </c>
      <c r="B180" s="243"/>
      <c r="D180" s="243"/>
      <c r="E180" s="281"/>
      <c r="F180" s="292"/>
      <c r="G180" s="292"/>
      <c r="H180" s="407"/>
      <c r="I180" s="408"/>
    </row>
    <row r="181" spans="1:9" ht="13.8">
      <c r="A181" s="246" t="s">
        <v>1904</v>
      </c>
      <c r="B181" s="243"/>
      <c r="D181" s="243"/>
      <c r="E181" s="281"/>
      <c r="F181" s="292"/>
      <c r="G181" s="292"/>
      <c r="H181" s="407"/>
      <c r="I181" s="408"/>
    </row>
    <row r="182" spans="1:9" ht="13.8">
      <c r="A182" s="246" t="s">
        <v>1905</v>
      </c>
      <c r="B182" s="243"/>
      <c r="D182" s="243"/>
      <c r="E182" s="281"/>
      <c r="F182" s="292"/>
      <c r="G182" s="292"/>
      <c r="H182" s="407"/>
      <c r="I182" s="408"/>
    </row>
    <row r="183" spans="1:9" ht="13.8">
      <c r="A183" s="246" t="s">
        <v>1906</v>
      </c>
      <c r="B183" s="243"/>
      <c r="D183" s="243"/>
      <c r="E183" s="281"/>
      <c r="F183" s="292"/>
      <c r="G183" s="292"/>
      <c r="H183" s="407"/>
      <c r="I183" s="408"/>
    </row>
    <row r="184" spans="1:9" ht="13.8">
      <c r="A184" s="246" t="s">
        <v>1907</v>
      </c>
      <c r="B184" s="243"/>
      <c r="D184" s="243"/>
      <c r="E184" s="281"/>
      <c r="F184" s="292"/>
      <c r="G184" s="292"/>
      <c r="H184" s="407"/>
      <c r="I184" s="408"/>
    </row>
    <row r="185" spans="1:9" ht="13.8">
      <c r="A185" s="246" t="s">
        <v>1908</v>
      </c>
      <c r="B185" s="243"/>
      <c r="D185" s="243"/>
      <c r="E185" s="281"/>
      <c r="F185" s="292"/>
      <c r="G185" s="292"/>
      <c r="H185" s="407"/>
      <c r="I185" s="408"/>
    </row>
    <row r="186" spans="1:9" ht="13.8">
      <c r="A186" s="246" t="s">
        <v>1909</v>
      </c>
      <c r="B186" s="243"/>
      <c r="D186" s="243"/>
      <c r="E186" s="281"/>
      <c r="F186" s="292"/>
      <c r="G186" s="292"/>
      <c r="H186" s="407"/>
      <c r="I186" s="408"/>
    </row>
    <row r="187" spans="1:9" ht="13.8">
      <c r="A187" s="246" t="s">
        <v>1047</v>
      </c>
      <c r="B187" s="243"/>
      <c r="D187" s="243"/>
      <c r="E187" s="281"/>
      <c r="F187" s="292"/>
      <c r="G187" s="292"/>
      <c r="H187" s="407"/>
      <c r="I187" s="408"/>
    </row>
    <row r="188" spans="1:9" ht="13.8">
      <c r="A188" s="246" t="s">
        <v>1048</v>
      </c>
      <c r="B188" s="243"/>
      <c r="D188" s="243"/>
      <c r="E188" s="281"/>
      <c r="F188" s="292"/>
      <c r="G188" s="292"/>
      <c r="H188" s="407"/>
      <c r="I188" s="408"/>
    </row>
    <row r="189" spans="1:9" ht="15.6">
      <c r="A189" s="247" t="s">
        <v>1049</v>
      </c>
      <c r="B189" s="243"/>
      <c r="D189" s="243"/>
      <c r="E189" s="281"/>
      <c r="F189" s="292"/>
      <c r="G189" s="292"/>
      <c r="H189" s="407"/>
      <c r="I189" s="408"/>
    </row>
    <row r="190" spans="1:9" ht="13.8">
      <c r="A190" s="237" t="s">
        <v>1629</v>
      </c>
      <c r="B190" s="243"/>
      <c r="D190" s="243"/>
      <c r="E190" s="281"/>
      <c r="F190" s="292"/>
      <c r="G190" s="292"/>
      <c r="H190" s="407"/>
      <c r="I190" s="408"/>
    </row>
    <row r="191" spans="1:9" ht="13.8">
      <c r="A191" s="237" t="s">
        <v>1050</v>
      </c>
      <c r="B191" s="243"/>
      <c r="D191" s="243"/>
      <c r="E191" s="281"/>
      <c r="F191" s="292"/>
      <c r="G191" s="292"/>
      <c r="H191" s="407"/>
      <c r="I191" s="408"/>
    </row>
    <row r="192" spans="1:9" ht="13.8">
      <c r="A192" s="237" t="s">
        <v>1051</v>
      </c>
      <c r="B192" s="243"/>
      <c r="D192" s="243"/>
      <c r="E192" s="281"/>
      <c r="F192" s="292"/>
      <c r="G192" s="292"/>
      <c r="H192" s="407"/>
      <c r="I192" s="408"/>
    </row>
    <row r="193" spans="1:9" ht="13.8">
      <c r="A193" s="237" t="s">
        <v>1052</v>
      </c>
      <c r="B193" s="243"/>
      <c r="D193" s="243"/>
      <c r="E193" s="281"/>
      <c r="F193" s="292"/>
      <c r="G193" s="292"/>
      <c r="H193" s="407"/>
      <c r="I193" s="408"/>
    </row>
    <row r="194" spans="1:9" ht="13.8">
      <c r="A194" s="237" t="s">
        <v>723</v>
      </c>
      <c r="B194" s="243"/>
      <c r="D194" s="243"/>
      <c r="E194" s="281"/>
      <c r="F194" s="292"/>
      <c r="G194" s="292"/>
      <c r="H194" s="407"/>
      <c r="I194" s="408"/>
    </row>
    <row r="195" spans="1:9" ht="13.8">
      <c r="A195" s="237" t="s">
        <v>724</v>
      </c>
      <c r="B195" s="243"/>
      <c r="D195" s="243"/>
      <c r="E195" s="281"/>
      <c r="F195" s="292"/>
      <c r="G195" s="292"/>
      <c r="H195" s="407"/>
      <c r="I195" s="408"/>
    </row>
    <row r="196" spans="1:9" ht="13.8">
      <c r="A196" s="237" t="s">
        <v>725</v>
      </c>
      <c r="B196" s="243"/>
      <c r="D196" s="243"/>
      <c r="E196" s="281"/>
      <c r="F196" s="292"/>
      <c r="G196" s="292"/>
      <c r="H196" s="407"/>
      <c r="I196" s="408"/>
    </row>
    <row r="197" spans="1:9" ht="13.8">
      <c r="A197" s="237"/>
      <c r="B197" s="243"/>
      <c r="D197" s="243"/>
      <c r="E197" s="281"/>
      <c r="F197" s="292"/>
      <c r="G197" s="292"/>
      <c r="H197" s="407"/>
      <c r="I197" s="408"/>
    </row>
    <row r="198" spans="1:9">
      <c r="A198" s="287" t="s">
        <v>726</v>
      </c>
      <c r="B198" s="281"/>
      <c r="C198" s="282"/>
      <c r="D198" s="281"/>
      <c r="E198" s="281"/>
      <c r="F198" s="292"/>
      <c r="G198" s="292"/>
      <c r="H198" s="407"/>
      <c r="I198" s="408"/>
    </row>
    <row r="199" spans="1:9">
      <c r="A199" s="280" t="s">
        <v>727</v>
      </c>
      <c r="B199" s="281"/>
      <c r="C199" s="282"/>
      <c r="D199" s="281"/>
      <c r="E199" s="281"/>
      <c r="F199" s="292"/>
      <c r="G199" s="292"/>
      <c r="H199" s="407"/>
      <c r="I199" s="408"/>
    </row>
    <row r="200" spans="1:9">
      <c r="A200" s="280" t="s">
        <v>728</v>
      </c>
      <c r="B200" s="629">
        <v>21623.053474</v>
      </c>
      <c r="C200" t="s">
        <v>2476</v>
      </c>
      <c r="D200" s="491">
        <v>21623.053474</v>
      </c>
      <c r="E200" s="281">
        <f>B200-D200</f>
        <v>0</v>
      </c>
      <c r="F200" s="292"/>
      <c r="G200" s="291">
        <f>B200-D200</f>
        <v>0</v>
      </c>
      <c r="H200" s="406">
        <f>G200/D200</f>
        <v>0</v>
      </c>
      <c r="I200" s="279">
        <f>E200-B200</f>
        <v>-21623.053474</v>
      </c>
    </row>
    <row r="201" spans="1:9">
      <c r="A201" s="280" t="s">
        <v>729</v>
      </c>
      <c r="B201" s="629">
        <v>25946.817069000004</v>
      </c>
      <c r="C201" t="s">
        <v>2476</v>
      </c>
      <c r="D201" s="491">
        <v>25946.817069000004</v>
      </c>
      <c r="E201" s="281">
        <f>B201-D201</f>
        <v>0</v>
      </c>
      <c r="F201" s="292"/>
      <c r="G201" s="291">
        <f>B201-D201</f>
        <v>0</v>
      </c>
      <c r="H201" s="406">
        <f>G201/D201</f>
        <v>0</v>
      </c>
      <c r="I201" s="279">
        <f>E201-B201</f>
        <v>-25946.817069000004</v>
      </c>
    </row>
    <row r="202" spans="1:9">
      <c r="A202" s="280" t="s">
        <v>730</v>
      </c>
      <c r="B202" s="629">
        <v>32434.039509000002</v>
      </c>
      <c r="C202" t="s">
        <v>2476</v>
      </c>
      <c r="D202" s="491">
        <v>32434.039509000002</v>
      </c>
      <c r="E202" s="281">
        <f>B202-D202</f>
        <v>0</v>
      </c>
      <c r="F202" s="292"/>
      <c r="G202" s="291">
        <f>B202-D202</f>
        <v>0</v>
      </c>
      <c r="H202" s="406">
        <f>G202/D202</f>
        <v>0</v>
      </c>
      <c r="I202" s="279">
        <f>E202-B202</f>
        <v>-32434.039509000002</v>
      </c>
    </row>
    <row r="203" spans="1:9">
      <c r="A203" s="280" t="s">
        <v>731</v>
      </c>
      <c r="B203" s="629">
        <v>43246.106948000001</v>
      </c>
      <c r="C203" t="s">
        <v>2476</v>
      </c>
      <c r="D203" s="491">
        <v>43246.106948000001</v>
      </c>
      <c r="E203" s="281">
        <f>B203-D203</f>
        <v>0</v>
      </c>
      <c r="F203" s="292"/>
      <c r="G203" s="291">
        <f>B203-D203</f>
        <v>0</v>
      </c>
      <c r="H203" s="406">
        <f>G203/D203</f>
        <v>0</v>
      </c>
      <c r="I203" s="279">
        <f>E203-B203</f>
        <v>-43246.106948000001</v>
      </c>
    </row>
    <row r="204" spans="1:9">
      <c r="A204" s="280" t="s">
        <v>732</v>
      </c>
      <c r="B204" s="281"/>
      <c r="C204" s="282"/>
      <c r="D204" s="281"/>
      <c r="E204" s="281"/>
      <c r="F204" s="292"/>
      <c r="G204" s="292"/>
      <c r="H204" s="407"/>
      <c r="I204" s="408"/>
    </row>
    <row r="205" spans="1:9">
      <c r="A205" s="285" t="s">
        <v>733</v>
      </c>
      <c r="B205" s="274"/>
      <c r="C205" s="282"/>
      <c r="D205" s="274"/>
      <c r="E205" s="281"/>
      <c r="F205" s="292"/>
      <c r="G205" s="292"/>
      <c r="H205" s="407"/>
      <c r="I205" s="408"/>
    </row>
    <row r="206" spans="1:9">
      <c r="A206" s="285" t="s">
        <v>734</v>
      </c>
      <c r="B206" s="274"/>
      <c r="C206" s="282"/>
      <c r="D206" s="274"/>
      <c r="E206" s="281"/>
      <c r="F206" s="292"/>
      <c r="G206" s="292"/>
      <c r="H206" s="407"/>
      <c r="I206" s="408"/>
    </row>
    <row r="207" spans="1:9">
      <c r="A207" s="285" t="s">
        <v>189</v>
      </c>
      <c r="B207" s="274"/>
      <c r="C207" s="282"/>
      <c r="D207" s="274"/>
      <c r="E207" s="281"/>
      <c r="F207" s="292"/>
      <c r="G207" s="292"/>
      <c r="H207" s="407"/>
      <c r="I207" s="408"/>
    </row>
    <row r="208" spans="1:9">
      <c r="A208" s="285" t="s">
        <v>190</v>
      </c>
      <c r="B208" s="274"/>
      <c r="C208" s="282"/>
      <c r="D208" s="274"/>
      <c r="E208" s="281"/>
      <c r="F208" s="292"/>
      <c r="G208" s="292"/>
      <c r="H208" s="407"/>
      <c r="I208" s="408"/>
    </row>
    <row r="209" spans="1:9">
      <c r="A209" s="285" t="s">
        <v>191</v>
      </c>
      <c r="B209" s="274"/>
      <c r="C209" s="282"/>
      <c r="D209" s="274"/>
      <c r="E209" s="281"/>
      <c r="F209" s="292"/>
      <c r="G209" s="292"/>
      <c r="H209" s="407"/>
      <c r="I209" s="408"/>
    </row>
    <row r="210" spans="1:9" ht="13.8">
      <c r="A210" s="237"/>
      <c r="B210" s="243"/>
      <c r="D210" s="243"/>
      <c r="E210" s="281"/>
      <c r="F210" s="292"/>
      <c r="G210" s="292"/>
      <c r="H210" s="407"/>
      <c r="I210" s="408"/>
    </row>
    <row r="211" spans="1:9" ht="13.8">
      <c r="A211" s="237"/>
      <c r="B211" s="243"/>
      <c r="D211" s="243"/>
      <c r="E211" s="281"/>
      <c r="F211" s="292"/>
      <c r="G211" s="292"/>
      <c r="H211" s="407"/>
      <c r="I211" s="408"/>
    </row>
    <row r="212" spans="1:9" ht="13.8">
      <c r="A212" s="237"/>
      <c r="B212" s="243"/>
      <c r="D212" s="243"/>
      <c r="E212" s="281"/>
      <c r="F212" s="292"/>
      <c r="G212" s="292"/>
      <c r="H212" s="407"/>
      <c r="I212" s="408"/>
    </row>
    <row r="213" spans="1:9" ht="13.8">
      <c r="A213" s="237"/>
      <c r="B213" s="243"/>
      <c r="D213" s="243"/>
      <c r="E213" s="281"/>
      <c r="F213" s="292"/>
      <c r="G213" s="292"/>
      <c r="H213" s="407"/>
      <c r="I213" s="408"/>
    </row>
    <row r="214" spans="1:9" ht="15.6">
      <c r="A214" s="247" t="s">
        <v>192</v>
      </c>
      <c r="B214" s="243"/>
      <c r="D214" s="243"/>
      <c r="E214" s="281"/>
      <c r="F214" s="292"/>
      <c r="G214" s="292"/>
      <c r="H214" s="407"/>
      <c r="I214" s="408"/>
    </row>
    <row r="215" spans="1:9" ht="13.8">
      <c r="A215" s="237" t="s">
        <v>1629</v>
      </c>
      <c r="B215" s="629">
        <v>69000.464577999985</v>
      </c>
      <c r="C215" t="s">
        <v>2476</v>
      </c>
      <c r="D215" s="491">
        <v>69000.464577999985</v>
      </c>
      <c r="E215" s="281">
        <f>B215-D215</f>
        <v>0</v>
      </c>
      <c r="F215" s="292"/>
      <c r="G215" s="291">
        <f>B215-D215</f>
        <v>0</v>
      </c>
      <c r="H215" s="406">
        <f>G215/D215</f>
        <v>0</v>
      </c>
      <c r="I215" s="279">
        <f>E215-B215</f>
        <v>-69000.464577999985</v>
      </c>
    </row>
    <row r="216" spans="1:9" ht="13.8">
      <c r="A216" s="237" t="s">
        <v>1313</v>
      </c>
      <c r="B216" s="243"/>
      <c r="D216" s="243"/>
      <c r="E216" s="281">
        <f>B216-D216</f>
        <v>0</v>
      </c>
      <c r="F216" s="292"/>
      <c r="G216" s="291">
        <f>B216-D216</f>
        <v>0</v>
      </c>
      <c r="H216" s="406" t="e">
        <f>G216/D216</f>
        <v>#DIV/0!</v>
      </c>
      <c r="I216" s="279">
        <f>E216-B216</f>
        <v>0</v>
      </c>
    </row>
    <row r="217" spans="1:9">
      <c r="A217" s="257" t="s">
        <v>2230</v>
      </c>
      <c r="B217" s="629">
        <v>487.79992799999997</v>
      </c>
      <c r="C217" t="s">
        <v>2476</v>
      </c>
      <c r="D217" s="491">
        <v>487.79992799999997</v>
      </c>
      <c r="E217" s="281">
        <f>B217-D217</f>
        <v>0</v>
      </c>
      <c r="F217" s="292"/>
      <c r="G217" s="291">
        <f>B217-D217</f>
        <v>0</v>
      </c>
      <c r="H217" s="406">
        <f>G217/D217</f>
        <v>0</v>
      </c>
      <c r="I217" s="279">
        <f>E217-B217</f>
        <v>-487.79992799999997</v>
      </c>
    </row>
    <row r="218" spans="1:9">
      <c r="A218" s="257" t="s">
        <v>2231</v>
      </c>
      <c r="B218" s="629">
        <v>417.72391199999993</v>
      </c>
      <c r="C218" t="s">
        <v>2476</v>
      </c>
      <c r="D218" s="491">
        <v>417.72391199999993</v>
      </c>
      <c r="E218" s="281">
        <f>B218-D218</f>
        <v>0</v>
      </c>
      <c r="F218" s="292"/>
      <c r="G218" s="291">
        <f>B218-D218</f>
        <v>0</v>
      </c>
      <c r="H218" s="406">
        <f>G218/D218</f>
        <v>0</v>
      </c>
      <c r="I218" s="279">
        <f>E218-B218</f>
        <v>-417.72391199999993</v>
      </c>
    </row>
    <row r="219" spans="1:9">
      <c r="A219" s="257" t="s">
        <v>2232</v>
      </c>
      <c r="B219" s="629">
        <v>208.88697599999998</v>
      </c>
      <c r="C219" t="s">
        <v>2476</v>
      </c>
      <c r="D219" s="491">
        <v>208.88697599999998</v>
      </c>
      <c r="E219" s="281">
        <f>B219-D219</f>
        <v>0</v>
      </c>
      <c r="F219" s="292"/>
      <c r="G219" s="291">
        <f>B219-D219</f>
        <v>0</v>
      </c>
      <c r="H219" s="406">
        <f>G219/D219</f>
        <v>0</v>
      </c>
      <c r="I219" s="279">
        <f>E219-B219</f>
        <v>-208.88697599999998</v>
      </c>
    </row>
    <row r="220" spans="1:9" ht="13.8">
      <c r="A220" s="237"/>
      <c r="B220" s="243"/>
      <c r="C220" t="s">
        <v>2476</v>
      </c>
      <c r="D220" s="243"/>
      <c r="E220" s="281"/>
      <c r="F220" s="292"/>
      <c r="G220" s="292"/>
      <c r="H220" s="407"/>
      <c r="I220" s="408"/>
    </row>
    <row r="221" spans="1:9" ht="13.8">
      <c r="A221" s="237" t="s">
        <v>2233</v>
      </c>
      <c r="B221" s="243"/>
      <c r="D221" s="243"/>
      <c r="E221" s="281"/>
      <c r="F221" s="292"/>
      <c r="G221" s="292"/>
      <c r="H221" s="407"/>
      <c r="I221" s="408"/>
    </row>
    <row r="222" spans="1:9" ht="13.8">
      <c r="A222" s="237" t="s">
        <v>2160</v>
      </c>
      <c r="B222" s="243"/>
      <c r="D222" s="243"/>
      <c r="E222" s="281"/>
      <c r="F222" s="292"/>
      <c r="G222" s="292"/>
      <c r="H222" s="407"/>
      <c r="I222" s="408"/>
    </row>
    <row r="223" spans="1:9" ht="13.8">
      <c r="A223" s="237" t="s">
        <v>723</v>
      </c>
      <c r="B223" s="633">
        <v>0.11940000000000001</v>
      </c>
      <c r="C223" t="s">
        <v>2476</v>
      </c>
      <c r="D223" s="495">
        <v>0.11940000000000001</v>
      </c>
      <c r="E223" s="281">
        <f>B223-D223</f>
        <v>0</v>
      </c>
      <c r="F223" s="294"/>
      <c r="G223" s="291">
        <f>B223-D223</f>
        <v>0</v>
      </c>
      <c r="H223" s="406">
        <f>G223/D223</f>
        <v>0</v>
      </c>
      <c r="I223" s="279">
        <f>E223-B223</f>
        <v>-0.11940000000000001</v>
      </c>
    </row>
    <row r="224" spans="1:9" ht="13.8">
      <c r="A224" s="237" t="s">
        <v>724</v>
      </c>
      <c r="B224" s="633">
        <v>6.1999999999999998E-3</v>
      </c>
      <c r="C224" t="s">
        <v>2476</v>
      </c>
      <c r="D224" s="495">
        <v>6.1999999999999998E-3</v>
      </c>
      <c r="E224" s="281">
        <f>B224-D224</f>
        <v>0</v>
      </c>
      <c r="F224" s="294"/>
      <c r="G224" s="291">
        <f>B224-D224</f>
        <v>0</v>
      </c>
      <c r="H224" s="406">
        <f>G224/D224</f>
        <v>0</v>
      </c>
      <c r="I224" s="279">
        <f>E224-B224</f>
        <v>-6.1999999999999998E-3</v>
      </c>
    </row>
    <row r="225" spans="1:9" ht="13.8">
      <c r="A225" s="237" t="s">
        <v>725</v>
      </c>
      <c r="B225" s="243"/>
      <c r="D225" s="243"/>
      <c r="E225" s="281"/>
      <c r="F225" s="292"/>
      <c r="G225" s="292"/>
      <c r="H225" s="407"/>
      <c r="I225" s="408"/>
    </row>
    <row r="226" spans="1:9" ht="15.6">
      <c r="A226" s="247" t="s">
        <v>2161</v>
      </c>
      <c r="B226" s="243"/>
      <c r="D226" s="243"/>
      <c r="E226" s="281"/>
      <c r="F226" s="292"/>
      <c r="G226" s="292"/>
      <c r="H226" s="407"/>
      <c r="I226" s="408"/>
    </row>
    <row r="227" spans="1:9" ht="13.8">
      <c r="A227" s="237" t="s">
        <v>2162</v>
      </c>
      <c r="B227" s="243"/>
      <c r="D227" s="243"/>
      <c r="E227" s="281"/>
      <c r="F227" s="292"/>
      <c r="G227" s="292"/>
      <c r="H227" s="407"/>
      <c r="I227" s="408"/>
    </row>
    <row r="228" spans="1:9" ht="13.8">
      <c r="A228" s="237" t="s">
        <v>2163</v>
      </c>
      <c r="B228" s="243"/>
      <c r="D228" s="243"/>
      <c r="E228" s="281"/>
      <c r="F228" s="292"/>
      <c r="G228" s="292"/>
      <c r="H228" s="407"/>
      <c r="I228" s="408"/>
    </row>
    <row r="229" spans="1:9" ht="13.8">
      <c r="A229" s="237" t="s">
        <v>2164</v>
      </c>
      <c r="B229" s="243"/>
      <c r="D229" s="243"/>
      <c r="E229" s="281"/>
      <c r="F229" s="292"/>
      <c r="G229" s="292"/>
      <c r="H229" s="407"/>
      <c r="I229" s="408"/>
    </row>
    <row r="230" spans="1:9" ht="13.8">
      <c r="A230" s="237" t="s">
        <v>2165</v>
      </c>
      <c r="B230" s="243"/>
      <c r="D230" s="243"/>
      <c r="E230" s="281"/>
      <c r="F230" s="292"/>
      <c r="G230" s="292"/>
      <c r="H230" s="407"/>
      <c r="I230" s="408"/>
    </row>
    <row r="231" spans="1:9" ht="13.8">
      <c r="A231" s="237" t="s">
        <v>2166</v>
      </c>
      <c r="B231" s="243"/>
      <c r="D231" s="243"/>
      <c r="E231" s="281"/>
      <c r="F231" s="292"/>
      <c r="G231" s="292"/>
      <c r="H231" s="407"/>
      <c r="I231" s="408"/>
    </row>
    <row r="232" spans="1:9" ht="13.8">
      <c r="A232" s="237" t="s">
        <v>449</v>
      </c>
      <c r="B232" s="243"/>
      <c r="D232" s="243"/>
      <c r="E232" s="281"/>
      <c r="F232" s="292"/>
      <c r="G232" s="292"/>
      <c r="H232" s="407"/>
      <c r="I232" s="408"/>
    </row>
    <row r="233" spans="1:9">
      <c r="A233" s="258" t="s">
        <v>450</v>
      </c>
      <c r="B233" s="243"/>
      <c r="D233" s="243"/>
      <c r="E233" s="281"/>
      <c r="F233" s="292"/>
      <c r="G233" s="292"/>
      <c r="H233" s="407"/>
      <c r="I233" s="408"/>
    </row>
    <row r="234" spans="1:9" ht="15.6">
      <c r="A234" s="247" t="s">
        <v>451</v>
      </c>
      <c r="B234" s="243"/>
      <c r="D234" s="243"/>
      <c r="E234" s="281"/>
      <c r="F234" s="292"/>
      <c r="G234" s="292"/>
      <c r="H234" s="407"/>
      <c r="I234" s="408"/>
    </row>
    <row r="235" spans="1:9" ht="13.8">
      <c r="A235" s="286" t="s">
        <v>2083</v>
      </c>
      <c r="B235" s="629">
        <v>0</v>
      </c>
      <c r="C235" s="282"/>
      <c r="D235" s="491">
        <v>0</v>
      </c>
      <c r="E235" s="281">
        <f>B235-D235</f>
        <v>0</v>
      </c>
      <c r="F235" s="292"/>
      <c r="G235" s="291">
        <f>B235-D235</f>
        <v>0</v>
      </c>
      <c r="H235" s="406" t="e">
        <f>G235/D235</f>
        <v>#DIV/0!</v>
      </c>
      <c r="I235" s="279">
        <f>E235-B235</f>
        <v>0</v>
      </c>
    </row>
    <row r="236" spans="1:9" ht="13.8">
      <c r="A236" s="240" t="s">
        <v>452</v>
      </c>
      <c r="B236" s="243" t="s">
        <v>805</v>
      </c>
      <c r="D236" s="243"/>
      <c r="E236" s="281"/>
      <c r="F236" s="292"/>
      <c r="G236" s="292"/>
      <c r="H236" s="407"/>
      <c r="I236" s="408"/>
    </row>
    <row r="237" spans="1:9" ht="15.6">
      <c r="A237" s="275" t="s">
        <v>2074</v>
      </c>
      <c r="B237" s="243"/>
      <c r="D237" s="243"/>
      <c r="E237" s="281"/>
      <c r="F237" s="292"/>
      <c r="G237" s="292"/>
      <c r="H237" s="407"/>
      <c r="I237" s="408"/>
    </row>
    <row r="238" spans="1:9" ht="13.8">
      <c r="A238" s="276" t="s">
        <v>2075</v>
      </c>
      <c r="B238" s="629">
        <v>500</v>
      </c>
      <c r="C238" t="s">
        <v>2131</v>
      </c>
      <c r="D238" s="491">
        <v>500</v>
      </c>
      <c r="E238" s="281">
        <f>B238-D238</f>
        <v>0</v>
      </c>
      <c r="F238" s="292"/>
      <c r="G238" s="291">
        <f>B238-D238</f>
        <v>0</v>
      </c>
      <c r="H238" s="406">
        <f>G238/D238</f>
        <v>0</v>
      </c>
      <c r="I238" s="279">
        <f>E238-B238</f>
        <v>-500</v>
      </c>
    </row>
    <row r="239" spans="1:9" ht="18">
      <c r="A239" s="244"/>
      <c r="B239" s="243"/>
      <c r="D239" s="243"/>
      <c r="E239" s="281"/>
      <c r="F239" s="292"/>
      <c r="G239" s="292"/>
      <c r="H239" s="407"/>
      <c r="I239" s="408"/>
    </row>
    <row r="240" spans="1:9" ht="15.6">
      <c r="A240" s="247" t="s">
        <v>453</v>
      </c>
      <c r="B240" s="243"/>
      <c r="D240" s="243"/>
      <c r="E240" s="281"/>
      <c r="F240" s="292"/>
      <c r="G240" s="292"/>
      <c r="H240" s="407"/>
      <c r="I240" s="408"/>
    </row>
    <row r="241" spans="1:9" ht="13.8">
      <c r="A241" s="237" t="s">
        <v>454</v>
      </c>
      <c r="B241" s="243"/>
      <c r="D241" s="243"/>
      <c r="E241" s="281"/>
      <c r="F241" s="292"/>
      <c r="G241" s="292"/>
      <c r="H241" s="407"/>
      <c r="I241" s="408"/>
    </row>
    <row r="242" spans="1:9" ht="15.6">
      <c r="A242" s="247" t="s">
        <v>455</v>
      </c>
      <c r="B242" s="243"/>
      <c r="D242" s="243"/>
      <c r="E242" s="281"/>
      <c r="F242" s="292"/>
      <c r="G242" s="292"/>
      <c r="H242" s="407"/>
      <c r="I242" s="408"/>
    </row>
    <row r="243" spans="1:9" ht="13.8">
      <c r="A243" s="237" t="s">
        <v>456</v>
      </c>
      <c r="B243" s="243"/>
      <c r="D243" s="243"/>
      <c r="E243" s="281"/>
      <c r="F243" s="292"/>
      <c r="G243" s="292"/>
      <c r="H243" s="407"/>
      <c r="I243" s="408"/>
    </row>
    <row r="244" spans="1:9" ht="13.8">
      <c r="A244" s="237" t="s">
        <v>457</v>
      </c>
      <c r="B244" s="629">
        <v>6503</v>
      </c>
      <c r="C244" t="s">
        <v>2131</v>
      </c>
      <c r="D244" s="491">
        <v>6512</v>
      </c>
      <c r="E244" s="281">
        <f>B244-D244</f>
        <v>-9</v>
      </c>
      <c r="F244" s="292"/>
      <c r="G244" s="291">
        <f>B244-D244</f>
        <v>-9</v>
      </c>
      <c r="H244" s="406">
        <f>G244/D244</f>
        <v>-1.382063882063882E-3</v>
      </c>
      <c r="I244" s="279">
        <f>E244-B244</f>
        <v>-6512</v>
      </c>
    </row>
    <row r="245" spans="1:9" ht="15.6">
      <c r="A245" s="247" t="s">
        <v>458</v>
      </c>
      <c r="B245" s="243"/>
      <c r="D245" s="243"/>
      <c r="E245" s="281"/>
      <c r="F245" s="292"/>
      <c r="G245" s="292"/>
      <c r="H245" s="407"/>
      <c r="I245" s="408"/>
    </row>
    <row r="246" spans="1:9" ht="13.8">
      <c r="A246" s="237" t="s">
        <v>459</v>
      </c>
      <c r="B246" s="243"/>
      <c r="D246" s="243"/>
      <c r="E246" s="281"/>
      <c r="F246" s="292"/>
      <c r="G246" s="292"/>
      <c r="H246" s="407"/>
      <c r="I246" s="408"/>
    </row>
    <row r="247" spans="1:9" ht="15.6">
      <c r="A247" s="247" t="s">
        <v>460</v>
      </c>
      <c r="B247" s="243"/>
      <c r="D247" s="243"/>
      <c r="E247" s="281"/>
      <c r="F247" s="292"/>
      <c r="G247" s="292"/>
      <c r="H247" s="407"/>
      <c r="I247" s="408"/>
    </row>
    <row r="248" spans="1:9" ht="13.8">
      <c r="A248" s="237" t="s">
        <v>630</v>
      </c>
      <c r="B248" s="243"/>
      <c r="D248" s="243"/>
      <c r="E248" s="281"/>
      <c r="F248" s="292"/>
      <c r="G248" s="292"/>
      <c r="H248" s="407"/>
      <c r="I248" s="408"/>
    </row>
    <row r="249" spans="1:9" ht="13.8">
      <c r="A249" s="237" t="s">
        <v>461</v>
      </c>
      <c r="B249" s="243"/>
      <c r="D249" s="243"/>
      <c r="E249" s="281"/>
      <c r="F249" s="292"/>
      <c r="G249" s="292"/>
      <c r="H249" s="407"/>
      <c r="I249" s="408"/>
    </row>
    <row r="250" spans="1:9" ht="13.8">
      <c r="A250" s="237" t="s">
        <v>462</v>
      </c>
      <c r="B250" s="243"/>
      <c r="D250" s="243"/>
      <c r="E250" s="281"/>
      <c r="F250" s="292"/>
      <c r="G250" s="292"/>
      <c r="H250" s="407"/>
      <c r="I250" s="408"/>
    </row>
    <row r="251" spans="1:9" ht="13.8">
      <c r="A251" s="237" t="s">
        <v>463</v>
      </c>
      <c r="B251" s="243"/>
      <c r="D251" s="243"/>
      <c r="E251" s="281"/>
      <c r="F251" s="292"/>
      <c r="G251" s="292"/>
      <c r="H251" s="407"/>
      <c r="I251" s="408"/>
    </row>
    <row r="252" spans="1:9" ht="13.8">
      <c r="A252" s="237" t="s">
        <v>2095</v>
      </c>
      <c r="B252" s="243"/>
      <c r="D252" s="243"/>
      <c r="E252" s="281"/>
      <c r="F252" s="292"/>
      <c r="G252" s="292"/>
      <c r="H252" s="407"/>
      <c r="I252" s="408"/>
    </row>
    <row r="253" spans="1:9" ht="13.8">
      <c r="A253" s="237" t="s">
        <v>464</v>
      </c>
      <c r="B253" s="243"/>
      <c r="D253" s="243"/>
      <c r="E253" s="281"/>
      <c r="F253" s="292"/>
      <c r="G253" s="292"/>
      <c r="H253" s="407"/>
      <c r="I253" s="408"/>
    </row>
    <row r="254" spans="1:9" ht="13.8">
      <c r="A254" s="240" t="s">
        <v>465</v>
      </c>
      <c r="B254" s="243"/>
      <c r="D254" s="243"/>
      <c r="E254" s="281"/>
      <c r="F254" s="292"/>
      <c r="G254" s="292"/>
      <c r="H254" s="407"/>
      <c r="I254" s="408"/>
    </row>
    <row r="255" spans="1:9" ht="13.8">
      <c r="A255" s="237"/>
      <c r="B255" s="243"/>
      <c r="D255" s="243"/>
      <c r="E255" s="281"/>
      <c r="F255" s="292"/>
      <c r="G255" s="292"/>
      <c r="H255" s="407"/>
      <c r="I255" s="408"/>
    </row>
    <row r="256" spans="1:9">
      <c r="A256" s="280" t="s">
        <v>466</v>
      </c>
      <c r="B256" s="243"/>
      <c r="C256" s="116"/>
      <c r="D256" s="243"/>
      <c r="E256" s="281"/>
      <c r="F256" s="292"/>
      <c r="G256" s="292"/>
      <c r="H256" s="407"/>
      <c r="I256" s="408"/>
    </row>
    <row r="257" spans="1:9">
      <c r="A257" s="280" t="s">
        <v>467</v>
      </c>
      <c r="B257" s="243"/>
      <c r="C257" s="116"/>
      <c r="D257" s="243"/>
      <c r="E257" s="281"/>
      <c r="F257" s="292"/>
      <c r="G257" s="292"/>
      <c r="H257" s="407"/>
      <c r="I257" s="408"/>
    </row>
    <row r="258" spans="1:9">
      <c r="A258" s="280" t="s">
        <v>468</v>
      </c>
      <c r="B258" s="243"/>
      <c r="C258" s="116"/>
      <c r="D258" s="243"/>
      <c r="E258" s="281"/>
      <c r="F258" s="292"/>
      <c r="G258" s="292"/>
      <c r="H258" s="407"/>
      <c r="I258" s="408"/>
    </row>
    <row r="259" spans="1:9">
      <c r="A259" s="280" t="s">
        <v>469</v>
      </c>
      <c r="B259" s="243"/>
      <c r="C259" s="116"/>
      <c r="D259" s="243"/>
      <c r="E259" s="281"/>
      <c r="F259" s="292"/>
      <c r="G259" s="292"/>
      <c r="H259" s="407"/>
      <c r="I259" s="408"/>
    </row>
    <row r="260" spans="1:9">
      <c r="A260" s="280" t="s">
        <v>323</v>
      </c>
      <c r="B260" s="243"/>
      <c r="C260" s="116"/>
      <c r="D260" s="243"/>
      <c r="E260" s="281"/>
      <c r="F260" s="292"/>
      <c r="G260" s="292"/>
      <c r="H260" s="407"/>
      <c r="I260" s="408"/>
    </row>
    <row r="261" spans="1:9">
      <c r="A261" s="283" t="s">
        <v>324</v>
      </c>
      <c r="B261" s="243"/>
      <c r="C261" s="116"/>
      <c r="D261" s="243"/>
      <c r="E261" s="281"/>
      <c r="F261" s="292"/>
      <c r="G261" s="292"/>
      <c r="H261" s="407"/>
      <c r="I261" s="408"/>
    </row>
    <row r="262" spans="1:9">
      <c r="A262" s="259"/>
      <c r="B262" s="243"/>
      <c r="C262" s="116"/>
      <c r="D262" s="243"/>
      <c r="E262" s="281"/>
      <c r="F262" s="292"/>
      <c r="G262" s="292"/>
      <c r="H262" s="407"/>
      <c r="I262" s="408"/>
    </row>
    <row r="263" spans="1:9" ht="15.6">
      <c r="A263" s="260" t="s">
        <v>325</v>
      </c>
      <c r="B263" s="243"/>
      <c r="C263" s="116"/>
      <c r="D263" s="243"/>
      <c r="E263" s="281"/>
      <c r="F263" s="292"/>
      <c r="G263" s="292"/>
      <c r="H263" s="407"/>
      <c r="I263" s="408"/>
    </row>
    <row r="264" spans="1:9">
      <c r="A264" s="284" t="s">
        <v>326</v>
      </c>
      <c r="B264" s="243"/>
      <c r="C264" s="116"/>
      <c r="D264" s="243"/>
      <c r="E264" s="281"/>
      <c r="F264" s="292"/>
      <c r="G264" s="292"/>
      <c r="H264" s="407"/>
      <c r="I264" s="408"/>
    </row>
    <row r="265" spans="1:9">
      <c r="A265" s="259"/>
      <c r="B265" s="243"/>
      <c r="C265" s="116"/>
      <c r="D265" s="243"/>
      <c r="E265" s="281"/>
      <c r="F265" s="292"/>
      <c r="G265" s="292"/>
      <c r="H265" s="407"/>
      <c r="I265" s="408"/>
    </row>
    <row r="266" spans="1:9" ht="15.6">
      <c r="A266" s="260" t="s">
        <v>947</v>
      </c>
      <c r="B266" s="243"/>
      <c r="C266" s="116"/>
      <c r="D266" s="243"/>
      <c r="E266" s="281"/>
      <c r="F266" s="292"/>
      <c r="G266" s="292"/>
      <c r="H266" s="407"/>
      <c r="I266" s="408"/>
    </row>
    <row r="267" spans="1:9">
      <c r="A267" s="284" t="s">
        <v>630</v>
      </c>
      <c r="B267" s="243"/>
      <c r="C267" s="116"/>
      <c r="D267" s="243"/>
      <c r="E267" s="281"/>
      <c r="F267" s="292"/>
      <c r="G267" s="292"/>
      <c r="H267" s="407"/>
      <c r="I267" s="408"/>
    </row>
    <row r="268" spans="1:9">
      <c r="A268" s="280" t="s">
        <v>261</v>
      </c>
      <c r="B268" s="243"/>
      <c r="C268" s="116"/>
      <c r="D268" s="243"/>
      <c r="E268" s="281"/>
      <c r="F268" s="292"/>
      <c r="G268" s="292"/>
      <c r="H268" s="407"/>
      <c r="I268" s="408"/>
    </row>
    <row r="269" spans="1:9">
      <c r="A269" s="285" t="s">
        <v>733</v>
      </c>
      <c r="B269" s="243"/>
      <c r="C269" s="116"/>
      <c r="D269" s="243"/>
      <c r="E269" s="281"/>
      <c r="F269" s="292"/>
      <c r="G269" s="292"/>
      <c r="H269" s="407"/>
      <c r="I269" s="408"/>
    </row>
    <row r="270" spans="1:9">
      <c r="A270" s="285" t="s">
        <v>734</v>
      </c>
      <c r="B270" s="243"/>
      <c r="C270" s="116"/>
      <c r="D270" s="243"/>
      <c r="E270" s="281"/>
      <c r="F270" s="292"/>
      <c r="G270" s="292"/>
      <c r="H270" s="407"/>
      <c r="I270" s="408"/>
    </row>
    <row r="271" spans="1:9">
      <c r="A271" s="285" t="s">
        <v>189</v>
      </c>
      <c r="B271" s="243"/>
      <c r="C271" s="116"/>
      <c r="D271" s="243"/>
      <c r="E271" s="281"/>
      <c r="F271" s="292"/>
      <c r="G271" s="292"/>
      <c r="H271" s="407"/>
      <c r="I271" s="408"/>
    </row>
    <row r="272" spans="1:9">
      <c r="A272" s="285" t="s">
        <v>190</v>
      </c>
      <c r="B272" s="243"/>
      <c r="C272" s="116"/>
      <c r="D272" s="243"/>
      <c r="E272" s="281"/>
      <c r="F272" s="292"/>
      <c r="G272" s="292"/>
      <c r="H272" s="407"/>
      <c r="I272" s="408"/>
    </row>
    <row r="273" spans="1:9">
      <c r="A273" s="285" t="s">
        <v>191</v>
      </c>
      <c r="B273" s="243"/>
      <c r="C273" s="116"/>
      <c r="D273" s="243"/>
      <c r="E273" s="281"/>
      <c r="F273" s="292"/>
      <c r="G273" s="292"/>
      <c r="H273" s="407"/>
      <c r="I273" s="408"/>
    </row>
    <row r="274" spans="1:9" ht="15.6">
      <c r="A274" s="260" t="s">
        <v>262</v>
      </c>
      <c r="B274" s="243"/>
      <c r="D274" s="243"/>
      <c r="E274" s="281"/>
      <c r="F274" s="292"/>
      <c r="G274" s="292"/>
      <c r="H274" s="407"/>
      <c r="I274" s="408"/>
    </row>
    <row r="275" spans="1:9">
      <c r="A275" s="253" t="s">
        <v>263</v>
      </c>
      <c r="B275" s="243"/>
      <c r="D275" s="243"/>
      <c r="E275" s="281"/>
      <c r="F275" s="292"/>
      <c r="G275" s="292"/>
      <c r="H275" s="407"/>
      <c r="I275" s="408"/>
    </row>
    <row r="276" spans="1:9" ht="13.8">
      <c r="A276" s="242"/>
      <c r="B276" s="243"/>
      <c r="D276" s="243"/>
      <c r="E276" s="281"/>
      <c r="F276" s="292"/>
      <c r="G276" s="292"/>
      <c r="H276" s="407"/>
      <c r="I276" s="408"/>
    </row>
    <row r="277" spans="1:9" ht="18">
      <c r="A277" s="244" t="s">
        <v>264</v>
      </c>
      <c r="B277" s="243"/>
      <c r="D277" s="243"/>
      <c r="E277" s="281"/>
      <c r="F277" s="292"/>
      <c r="G277" s="292"/>
      <c r="H277" s="407"/>
      <c r="I277" s="408"/>
    </row>
    <row r="278" spans="1:9" ht="15.6">
      <c r="A278" s="247" t="s">
        <v>1850</v>
      </c>
      <c r="B278" s="243"/>
      <c r="D278" s="243"/>
      <c r="E278" s="281"/>
      <c r="F278" s="292"/>
      <c r="G278" s="292"/>
      <c r="H278" s="407"/>
      <c r="I278" s="408"/>
    </row>
    <row r="279" spans="1:9" ht="13.8">
      <c r="A279" s="237" t="s">
        <v>1459</v>
      </c>
      <c r="B279" s="243"/>
      <c r="D279" s="243"/>
      <c r="E279" s="281"/>
      <c r="F279" s="292"/>
      <c r="G279" s="292"/>
      <c r="H279" s="407"/>
      <c r="I279" s="408"/>
    </row>
    <row r="280" spans="1:9" ht="13.8">
      <c r="A280" s="237" t="s">
        <v>1460</v>
      </c>
      <c r="B280" s="243"/>
      <c r="D280" s="243"/>
      <c r="E280" s="281"/>
      <c r="F280" s="292"/>
      <c r="G280" s="292"/>
      <c r="H280" s="407"/>
      <c r="I280" s="408"/>
    </row>
    <row r="281" spans="1:9" ht="13.8">
      <c r="A281" s="237" t="s">
        <v>1461</v>
      </c>
      <c r="B281" s="243"/>
      <c r="D281" s="243"/>
      <c r="E281" s="281"/>
      <c r="F281" s="292"/>
      <c r="G281" s="292"/>
      <c r="H281" s="407"/>
      <c r="I281" s="408"/>
    </row>
    <row r="282" spans="1:9" ht="15.6">
      <c r="A282" s="247" t="s">
        <v>1462</v>
      </c>
      <c r="B282" s="243"/>
      <c r="D282" s="243"/>
      <c r="E282" s="281"/>
      <c r="F282" s="292"/>
      <c r="G282" s="292"/>
      <c r="H282" s="407"/>
      <c r="I282" s="408"/>
    </row>
    <row r="283" spans="1:9" ht="13.8">
      <c r="A283" s="237" t="s">
        <v>1459</v>
      </c>
      <c r="B283" s="243"/>
      <c r="D283" s="243"/>
      <c r="E283" s="281"/>
      <c r="F283" s="292"/>
      <c r="G283" s="292"/>
      <c r="H283" s="407"/>
      <c r="I283" s="408"/>
    </row>
    <row r="284" spans="1:9" ht="13.8">
      <c r="A284" s="237" t="s">
        <v>1460</v>
      </c>
      <c r="B284" s="243"/>
      <c r="D284" s="243"/>
      <c r="E284" s="281"/>
      <c r="F284" s="292"/>
      <c r="G284" s="292"/>
      <c r="H284" s="407"/>
      <c r="I284" s="408"/>
    </row>
    <row r="285" spans="1:9" ht="13.8">
      <c r="A285" s="240" t="s">
        <v>1461</v>
      </c>
      <c r="B285" s="243"/>
      <c r="D285" s="243"/>
      <c r="E285" s="281"/>
      <c r="F285" s="292"/>
      <c r="G285" s="292"/>
      <c r="H285" s="407"/>
      <c r="I285" s="408"/>
    </row>
    <row r="286" spans="1:9" ht="13.8">
      <c r="A286" s="242"/>
      <c r="B286" s="243"/>
      <c r="D286" s="243"/>
      <c r="E286" s="281"/>
      <c r="F286" s="292"/>
      <c r="G286" s="292"/>
      <c r="H286" s="407"/>
      <c r="I286" s="408"/>
    </row>
    <row r="287" spans="1:9" ht="18">
      <c r="A287" s="244"/>
      <c r="B287" s="243"/>
      <c r="D287" s="243"/>
      <c r="E287" s="281"/>
      <c r="F287" s="292"/>
      <c r="G287" s="292"/>
      <c r="H287" s="407"/>
      <c r="I287" s="408"/>
    </row>
    <row r="288" spans="1:9" ht="15.6">
      <c r="A288" s="247" t="s">
        <v>1463</v>
      </c>
      <c r="B288" s="243"/>
      <c r="D288" s="243"/>
      <c r="E288" s="281"/>
      <c r="F288" s="292"/>
      <c r="G288" s="292"/>
      <c r="H288" s="407"/>
      <c r="I288" s="408"/>
    </row>
    <row r="289" spans="1:9" ht="13.8">
      <c r="A289" s="240" t="s">
        <v>1464</v>
      </c>
      <c r="B289" s="629">
        <v>0</v>
      </c>
      <c r="C289" t="s">
        <v>805</v>
      </c>
      <c r="D289" s="491">
        <v>0</v>
      </c>
      <c r="E289" s="281">
        <f>B289-D289</f>
        <v>0</v>
      </c>
      <c r="F289" s="292"/>
      <c r="G289" s="291">
        <f>B289-D289</f>
        <v>0</v>
      </c>
      <c r="H289" s="406" t="e">
        <f>G289/D289</f>
        <v>#DIV/0!</v>
      </c>
      <c r="I289" s="279">
        <f>E289-B289</f>
        <v>0</v>
      </c>
    </row>
    <row r="290" spans="1:9" ht="15.6">
      <c r="A290" s="247"/>
      <c r="B290" s="243"/>
      <c r="D290" s="243"/>
      <c r="E290" s="281"/>
      <c r="F290" s="292"/>
      <c r="G290" s="292"/>
      <c r="H290" s="407"/>
      <c r="I290" s="408"/>
    </row>
    <row r="291" spans="1:9" ht="13.8">
      <c r="A291" s="242"/>
      <c r="B291" s="243"/>
      <c r="D291" s="243"/>
      <c r="E291" s="281"/>
      <c r="F291" s="292"/>
      <c r="G291" s="292"/>
      <c r="H291" s="407"/>
      <c r="I291" s="408"/>
    </row>
    <row r="292" spans="1:9" ht="13.8">
      <c r="A292" s="242"/>
      <c r="B292" s="243"/>
      <c r="D292" s="243"/>
      <c r="E292" s="281"/>
      <c r="F292" s="292"/>
      <c r="G292" s="292"/>
      <c r="H292" s="407"/>
      <c r="I292" s="408"/>
    </row>
    <row r="293" spans="1:9" ht="15.6">
      <c r="A293" s="247"/>
      <c r="B293" s="243"/>
      <c r="D293" s="243"/>
      <c r="E293" s="281"/>
      <c r="F293" s="292"/>
      <c r="G293" s="292"/>
      <c r="H293" s="407"/>
      <c r="I293" s="408"/>
    </row>
    <row r="294" spans="1:9" ht="13.8">
      <c r="A294" s="242"/>
      <c r="B294" s="243"/>
      <c r="D294" s="243"/>
      <c r="E294" s="281"/>
      <c r="F294" s="292"/>
      <c r="G294" s="292"/>
      <c r="H294" s="407"/>
      <c r="I294" s="408"/>
    </row>
    <row r="295" spans="1:9" ht="15.6">
      <c r="A295" s="247"/>
      <c r="B295" s="243"/>
      <c r="D295" s="243"/>
      <c r="E295" s="281"/>
      <c r="F295" s="292"/>
      <c r="G295" s="292"/>
      <c r="H295" s="407"/>
      <c r="I295" s="408"/>
    </row>
    <row r="296" spans="1:9" ht="13.8">
      <c r="A296" s="242"/>
      <c r="B296" s="243"/>
      <c r="D296" s="243"/>
      <c r="E296" s="281"/>
      <c r="F296" s="292"/>
      <c r="G296" s="292"/>
      <c r="H296" s="407"/>
      <c r="I296" s="408"/>
    </row>
    <row r="297" spans="1:9" ht="13.8">
      <c r="A297" s="242"/>
      <c r="B297" s="243"/>
      <c r="D297" s="243"/>
      <c r="E297" s="281"/>
      <c r="F297" s="292"/>
      <c r="G297" s="292"/>
      <c r="H297" s="407"/>
      <c r="I297" s="408"/>
    </row>
    <row r="298" spans="1:9" ht="13.8">
      <c r="A298" s="242"/>
      <c r="B298" s="243"/>
      <c r="D298" s="243"/>
      <c r="E298" s="281"/>
      <c r="F298" s="292"/>
      <c r="G298" s="292"/>
      <c r="H298" s="407"/>
      <c r="I298" s="408"/>
    </row>
    <row r="299" spans="1:9" ht="13.8">
      <c r="A299" s="242"/>
      <c r="B299" s="243"/>
      <c r="D299" s="243"/>
      <c r="E299" s="281"/>
      <c r="F299" s="292"/>
      <c r="G299" s="292"/>
      <c r="H299" s="407"/>
      <c r="I299" s="408"/>
    </row>
    <row r="300" spans="1:9" ht="13.8">
      <c r="A300" s="242"/>
      <c r="B300" s="243"/>
      <c r="D300" s="243"/>
      <c r="E300" s="281"/>
      <c r="F300" s="292"/>
      <c r="G300" s="292"/>
      <c r="H300" s="407"/>
      <c r="I300" s="408"/>
    </row>
    <row r="301" spans="1:9" ht="13.8">
      <c r="A301" s="242"/>
      <c r="B301" s="243"/>
      <c r="D301" s="243"/>
      <c r="E301" s="281"/>
      <c r="F301" s="292"/>
      <c r="G301" s="292"/>
      <c r="H301" s="407"/>
      <c r="I301" s="408"/>
    </row>
    <row r="302" spans="1:9" ht="13.8">
      <c r="A302" s="242"/>
      <c r="B302" s="243"/>
      <c r="D302" s="243"/>
      <c r="E302" s="281"/>
      <c r="F302" s="292"/>
      <c r="G302" s="292"/>
      <c r="H302" s="407"/>
      <c r="I302" s="408"/>
    </row>
    <row r="303" spans="1:9" ht="13.8">
      <c r="A303" s="242"/>
      <c r="B303" s="243"/>
      <c r="D303" s="243"/>
      <c r="E303" s="281"/>
      <c r="F303" s="292"/>
      <c r="G303" s="292"/>
      <c r="H303" s="407"/>
      <c r="I303" s="408"/>
    </row>
    <row r="304" spans="1:9" ht="13.8">
      <c r="A304" s="242"/>
      <c r="B304" s="243"/>
      <c r="D304" s="243"/>
      <c r="E304" s="281"/>
      <c r="F304" s="292"/>
      <c r="G304" s="292"/>
      <c r="H304" s="407"/>
      <c r="I304" s="408"/>
    </row>
    <row r="305" spans="1:9" ht="13.8">
      <c r="A305" s="242"/>
      <c r="B305" s="243"/>
      <c r="D305" s="243"/>
      <c r="E305" s="281"/>
      <c r="F305" s="292"/>
      <c r="G305" s="292"/>
      <c r="H305" s="407"/>
      <c r="I305" s="408"/>
    </row>
    <row r="306" spans="1:9" ht="18">
      <c r="A306" s="244"/>
      <c r="B306" s="243"/>
      <c r="D306" s="243"/>
      <c r="E306" s="281"/>
      <c r="F306" s="292"/>
      <c r="G306" s="292"/>
      <c r="H306" s="407"/>
      <c r="I306" s="408"/>
    </row>
    <row r="307" spans="1:9" ht="15.6">
      <c r="A307" s="247" t="s">
        <v>1465</v>
      </c>
      <c r="B307" s="243"/>
      <c r="D307" s="243"/>
      <c r="E307" s="281"/>
      <c r="F307" s="292"/>
      <c r="G307" s="292"/>
      <c r="H307" s="407"/>
      <c r="I307" s="408"/>
    </row>
    <row r="308" spans="1:9" ht="13.8">
      <c r="A308" s="237" t="s">
        <v>1955</v>
      </c>
      <c r="B308" s="629">
        <v>9.6999999999999993</v>
      </c>
      <c r="C308" t="s">
        <v>2131</v>
      </c>
      <c r="D308" s="491">
        <v>9.6999999999999993</v>
      </c>
      <c r="E308" s="281">
        <f>B308-D308</f>
        <v>0</v>
      </c>
      <c r="F308" s="292"/>
      <c r="G308" s="291">
        <f>B308-D308</f>
        <v>0</v>
      </c>
      <c r="H308" s="406">
        <f>G308/D308</f>
        <v>0</v>
      </c>
      <c r="I308" s="279">
        <f>E308-B308</f>
        <v>-9.6999999999999993</v>
      </c>
    </row>
    <row r="309" spans="1:9" ht="13.8">
      <c r="A309" s="237" t="s">
        <v>1956</v>
      </c>
      <c r="B309" s="629">
        <v>12.07</v>
      </c>
      <c r="C309" t="s">
        <v>2131</v>
      </c>
      <c r="D309" s="491">
        <v>12.07</v>
      </c>
      <c r="E309" s="281">
        <f>B309-D309</f>
        <v>0</v>
      </c>
      <c r="F309" s="292"/>
      <c r="G309" s="291">
        <f>B309-D309</f>
        <v>0</v>
      </c>
      <c r="H309" s="406">
        <f>G309/D309</f>
        <v>0</v>
      </c>
      <c r="I309" s="279">
        <f>E309-B309</f>
        <v>-12.07</v>
      </c>
    </row>
    <row r="310" spans="1:9" ht="13.8">
      <c r="A310" s="237" t="s">
        <v>1957</v>
      </c>
      <c r="B310" s="629">
        <v>9.2899999999999991</v>
      </c>
      <c r="C310" t="s">
        <v>2131</v>
      </c>
      <c r="D310" s="491">
        <v>9.2899999999999991</v>
      </c>
      <c r="E310" s="281">
        <f>B310-D310</f>
        <v>0</v>
      </c>
      <c r="F310" s="292"/>
      <c r="G310" s="291">
        <f>B310-D310</f>
        <v>0</v>
      </c>
      <c r="H310" s="406">
        <f>G310/D310</f>
        <v>0</v>
      </c>
      <c r="I310" s="279">
        <f>E310-B310</f>
        <v>-9.2899999999999991</v>
      </c>
    </row>
    <row r="311" spans="1:9" ht="13.8">
      <c r="A311" s="237" t="s">
        <v>741</v>
      </c>
      <c r="B311" s="629">
        <v>81.150000000000006</v>
      </c>
      <c r="C311" t="s">
        <v>2131</v>
      </c>
      <c r="D311" s="491">
        <v>80.03</v>
      </c>
      <c r="E311" s="281">
        <f>B311-D311</f>
        <v>1.1200000000000045</v>
      </c>
      <c r="F311" s="292"/>
      <c r="G311" s="291">
        <f>B311-D311</f>
        <v>1.1200000000000045</v>
      </c>
      <c r="H311" s="406">
        <f>G311/D311</f>
        <v>1.3994751968012052E-2</v>
      </c>
      <c r="I311" s="279">
        <f>E311-B311</f>
        <v>-80.03</v>
      </c>
    </row>
    <row r="312" spans="1:9" ht="13.8">
      <c r="A312" s="237" t="s">
        <v>742</v>
      </c>
      <c r="B312" s="629">
        <v>81.150000000000006</v>
      </c>
      <c r="C312" t="s">
        <v>2131</v>
      </c>
      <c r="D312" s="491">
        <v>80.03</v>
      </c>
      <c r="E312" s="281">
        <f>B312-D312</f>
        <v>1.1200000000000045</v>
      </c>
      <c r="F312" s="292"/>
      <c r="G312" s="291">
        <f>B312-D312</f>
        <v>1.1200000000000045</v>
      </c>
      <c r="H312" s="406">
        <f>G312/D312</f>
        <v>1.3994751968012052E-2</v>
      </c>
      <c r="I312" s="279">
        <f>E312-B312</f>
        <v>-80.03</v>
      </c>
    </row>
    <row r="313" spans="1:9" ht="13.8">
      <c r="A313" s="237" t="s">
        <v>2606</v>
      </c>
      <c r="B313" s="629">
        <v>84.38</v>
      </c>
      <c r="C313" t="s">
        <v>2131</v>
      </c>
      <c r="D313" s="491"/>
      <c r="E313" s="281"/>
      <c r="F313" s="292"/>
      <c r="G313" s="291"/>
      <c r="H313" s="406"/>
      <c r="I313" s="279"/>
    </row>
    <row r="314" spans="1:9" ht="13.8">
      <c r="A314" s="237" t="s">
        <v>2607</v>
      </c>
      <c r="B314" s="629">
        <v>84.38</v>
      </c>
      <c r="C314" t="s">
        <v>2131</v>
      </c>
      <c r="D314" s="491"/>
      <c r="E314" s="281"/>
      <c r="F314" s="292"/>
      <c r="G314" s="291"/>
      <c r="H314" s="406"/>
      <c r="I314" s="279"/>
    </row>
    <row r="315" spans="1:9">
      <c r="A315" s="254" t="s">
        <v>743</v>
      </c>
      <c r="B315" s="243"/>
      <c r="D315" s="243"/>
      <c r="E315" s="281"/>
      <c r="F315" s="292"/>
      <c r="G315" s="292"/>
      <c r="H315" s="407"/>
      <c r="I315" s="408"/>
    </row>
    <row r="316" spans="1:9">
      <c r="A316" s="409" t="s">
        <v>744</v>
      </c>
      <c r="B316" s="243"/>
      <c r="C316" s="116"/>
      <c r="D316" s="243"/>
      <c r="E316" s="281"/>
      <c r="F316" s="292"/>
      <c r="G316" s="292"/>
      <c r="H316" s="407"/>
      <c r="I316" s="408"/>
    </row>
    <row r="317" spans="1:9" ht="13.8">
      <c r="A317" s="237"/>
      <c r="B317" s="243"/>
      <c r="D317" s="243"/>
      <c r="E317" s="281"/>
      <c r="F317" s="292"/>
      <c r="G317" s="292"/>
      <c r="H317" s="407"/>
      <c r="I317" s="408"/>
    </row>
    <row r="318" spans="1:9" ht="15.6">
      <c r="A318" s="247" t="s">
        <v>745</v>
      </c>
      <c r="B318" s="243"/>
      <c r="D318" s="243"/>
      <c r="E318" s="281"/>
      <c r="F318" s="292"/>
      <c r="G318" s="292"/>
      <c r="H318" s="407"/>
      <c r="I318" s="408"/>
    </row>
    <row r="319" spans="1:9" ht="13.8">
      <c r="A319" s="237" t="s">
        <v>2083</v>
      </c>
      <c r="B319" s="243"/>
      <c r="D319" s="243"/>
      <c r="E319" s="281"/>
      <c r="F319" s="292"/>
      <c r="G319" s="292"/>
      <c r="H319" s="407"/>
      <c r="I319" s="408"/>
    </row>
    <row r="320" spans="1:9" ht="13.8">
      <c r="A320" s="237" t="s">
        <v>1464</v>
      </c>
      <c r="B320" s="243"/>
      <c r="D320" s="243"/>
      <c r="E320" s="281"/>
      <c r="F320" s="292"/>
      <c r="G320" s="292"/>
      <c r="H320" s="407"/>
      <c r="I320" s="408"/>
    </row>
    <row r="321" spans="1:10" ht="15.6">
      <c r="A321" s="247" t="s">
        <v>746</v>
      </c>
      <c r="B321" s="243"/>
      <c r="D321" s="243"/>
      <c r="E321" s="281"/>
      <c r="F321" s="292"/>
      <c r="G321" s="292"/>
      <c r="H321" s="407"/>
      <c r="I321" s="408"/>
    </row>
    <row r="322" spans="1:10" ht="13.8">
      <c r="A322" s="237" t="s">
        <v>2608</v>
      </c>
      <c r="B322" s="629">
        <v>7.59</v>
      </c>
      <c r="C322" t="s">
        <v>2131</v>
      </c>
      <c r="D322" s="627">
        <v>7.59</v>
      </c>
      <c r="E322" s="281">
        <f>B322-D322</f>
        <v>0</v>
      </c>
      <c r="F322" s="292"/>
      <c r="G322" s="291">
        <f>B322-D322</f>
        <v>0</v>
      </c>
      <c r="H322" s="406">
        <f>G322/D322</f>
        <v>0</v>
      </c>
      <c r="I322" s="279">
        <f>E322-B322</f>
        <v>-7.59</v>
      </c>
    </row>
    <row r="323" spans="1:10" ht="13.8">
      <c r="A323" s="237" t="s">
        <v>2609</v>
      </c>
      <c r="B323" s="629">
        <v>7.89</v>
      </c>
      <c r="C323" s="626" t="s">
        <v>805</v>
      </c>
      <c r="D323" s="627" t="s">
        <v>805</v>
      </c>
      <c r="E323" s="281" t="s">
        <v>805</v>
      </c>
      <c r="F323" s="292"/>
      <c r="G323" s="291" t="s">
        <v>805</v>
      </c>
      <c r="H323" s="406" t="s">
        <v>805</v>
      </c>
      <c r="I323" s="706" t="s">
        <v>805</v>
      </c>
      <c r="J323" s="626" t="s">
        <v>805</v>
      </c>
    </row>
    <row r="324" spans="1:10" ht="13.8">
      <c r="A324" s="237" t="s">
        <v>2610</v>
      </c>
      <c r="B324" s="629">
        <v>11.38</v>
      </c>
      <c r="C324" t="s">
        <v>2131</v>
      </c>
      <c r="D324" s="627">
        <v>11.38</v>
      </c>
      <c r="E324" s="281">
        <f>B324-D324</f>
        <v>0</v>
      </c>
      <c r="F324" s="292"/>
      <c r="G324" s="291">
        <f>B324-D324</f>
        <v>0</v>
      </c>
      <c r="H324" s="406">
        <f>G324/D324</f>
        <v>0</v>
      </c>
      <c r="I324" s="279">
        <f>E324-B324</f>
        <v>-11.38</v>
      </c>
    </row>
    <row r="325" spans="1:10" ht="13.8">
      <c r="A325" s="237" t="s">
        <v>2611</v>
      </c>
      <c r="B325" s="629">
        <v>11.83</v>
      </c>
      <c r="C325" s="626" t="s">
        <v>805</v>
      </c>
      <c r="D325" s="627" t="s">
        <v>805</v>
      </c>
      <c r="E325" s="281" t="s">
        <v>805</v>
      </c>
      <c r="F325" s="292" t="s">
        <v>805</v>
      </c>
      <c r="G325" s="291" t="s">
        <v>805</v>
      </c>
      <c r="H325" s="406" t="s">
        <v>805</v>
      </c>
      <c r="I325" s="706" t="s">
        <v>805</v>
      </c>
    </row>
    <row r="326" spans="1:10">
      <c r="A326" s="254" t="s">
        <v>289</v>
      </c>
      <c r="B326" s="629">
        <v>10000</v>
      </c>
      <c r="D326" s="491">
        <v>10000</v>
      </c>
      <c r="E326" s="281">
        <f>B326-D326</f>
        <v>0</v>
      </c>
      <c r="F326" s="292"/>
      <c r="G326" s="291">
        <f>B326-D326</f>
        <v>0</v>
      </c>
      <c r="H326" s="406">
        <f>G326/D326</f>
        <v>0</v>
      </c>
      <c r="I326" s="279">
        <f>E326-B326</f>
        <v>-10000</v>
      </c>
    </row>
    <row r="327" spans="1:10" ht="13.8">
      <c r="A327" s="237"/>
      <c r="B327" s="243"/>
      <c r="D327" s="243"/>
      <c r="E327" s="281"/>
      <c r="F327" s="292"/>
      <c r="G327" s="292"/>
      <c r="H327" s="407"/>
      <c r="I327" s="408"/>
    </row>
    <row r="328" spans="1:10" ht="15.6">
      <c r="A328" s="247" t="s">
        <v>290</v>
      </c>
      <c r="B328" s="236"/>
      <c r="D328" s="236"/>
      <c r="E328" s="281"/>
      <c r="F328" s="292"/>
      <c r="G328" s="292"/>
      <c r="H328" s="407"/>
      <c r="I328" s="408"/>
    </row>
    <row r="329" spans="1:10" ht="13.8">
      <c r="A329" s="237" t="s">
        <v>291</v>
      </c>
      <c r="B329" s="243"/>
      <c r="D329" s="243"/>
      <c r="E329" s="281"/>
      <c r="F329" s="292"/>
      <c r="G329" s="292"/>
      <c r="H329" s="407"/>
      <c r="I329" s="408"/>
    </row>
    <row r="330" spans="1:10" ht="13.8">
      <c r="A330" s="237" t="s">
        <v>1900</v>
      </c>
      <c r="B330" s="243"/>
      <c r="D330" s="243"/>
      <c r="E330" s="281"/>
      <c r="F330" s="292"/>
      <c r="G330" s="292"/>
      <c r="H330" s="407"/>
      <c r="I330" s="408"/>
    </row>
    <row r="331" spans="1:10" ht="15.6">
      <c r="A331" s="247" t="s">
        <v>1901</v>
      </c>
      <c r="B331" s="236"/>
      <c r="D331" s="236"/>
      <c r="E331" s="281"/>
      <c r="F331" s="292"/>
      <c r="G331" s="292"/>
      <c r="H331" s="407"/>
      <c r="I331" s="408"/>
    </row>
    <row r="332" spans="1:10" ht="13.8">
      <c r="A332" s="237" t="s">
        <v>1902</v>
      </c>
      <c r="B332" s="251"/>
      <c r="D332" s="251"/>
      <c r="E332" s="281"/>
      <c r="F332" s="292"/>
      <c r="G332" s="292"/>
      <c r="H332" s="407"/>
      <c r="I332" s="408"/>
    </row>
    <row r="333" spans="1:10" ht="13.8">
      <c r="A333" s="237" t="s">
        <v>1903</v>
      </c>
      <c r="B333" s="251"/>
      <c r="D333" s="251"/>
      <c r="E333" s="281"/>
      <c r="F333" s="292"/>
      <c r="G333" s="292"/>
      <c r="H333" s="407"/>
      <c r="I333" s="408"/>
    </row>
    <row r="334" spans="1:10" ht="13.8">
      <c r="A334" s="237" t="s">
        <v>1916</v>
      </c>
      <c r="B334" s="243"/>
      <c r="D334" s="243"/>
      <c r="E334" s="281"/>
      <c r="F334" s="292"/>
      <c r="G334" s="292"/>
      <c r="H334" s="407"/>
      <c r="I334" s="408"/>
    </row>
    <row r="335" spans="1:10" ht="13.8">
      <c r="A335" s="240" t="s">
        <v>1917</v>
      </c>
      <c r="B335" s="248"/>
      <c r="D335" s="248"/>
      <c r="E335" s="281"/>
      <c r="F335" s="292"/>
      <c r="G335" s="292"/>
      <c r="H335" s="407"/>
      <c r="I335" s="408"/>
    </row>
    <row r="336" spans="1:10">
      <c r="E336" s="281"/>
      <c r="F336" s="116"/>
      <c r="G336" s="292"/>
      <c r="H336" s="407"/>
      <c r="I336" s="408"/>
    </row>
    <row r="337" spans="1:4" ht="15.6">
      <c r="A337" s="247" t="s">
        <v>2409</v>
      </c>
    </row>
    <row r="338" spans="1:4" ht="13.8">
      <c r="A338" s="237" t="s">
        <v>2410</v>
      </c>
      <c r="B338" s="629">
        <v>14797.242749999999</v>
      </c>
      <c r="C338" t="s">
        <v>2131</v>
      </c>
      <c r="D338" s="491">
        <v>14819.91</v>
      </c>
    </row>
    <row r="339" spans="1:4" ht="13.8">
      <c r="A339" s="237" t="s">
        <v>2442</v>
      </c>
      <c r="B339" s="629">
        <v>39621.03</v>
      </c>
      <c r="C339" t="s">
        <v>2131</v>
      </c>
      <c r="D339" s="491">
        <v>39681.74</v>
      </c>
    </row>
    <row r="340" spans="1:4" ht="13.8">
      <c r="A340" s="237" t="s">
        <v>2411</v>
      </c>
      <c r="B340" s="629">
        <v>70133.02</v>
      </c>
      <c r="C340" t="s">
        <v>2131</v>
      </c>
      <c r="D340" s="491">
        <v>70240.479999999996</v>
      </c>
    </row>
    <row r="341" spans="1:4" ht="13.8">
      <c r="A341" s="237" t="s">
        <v>2412</v>
      </c>
      <c r="B341" s="629">
        <v>80859.25</v>
      </c>
      <c r="D341" s="491">
        <v>80983.14</v>
      </c>
    </row>
    <row r="342" spans="1:4" ht="13.8">
      <c r="A342" s="237" t="s">
        <v>2413</v>
      </c>
      <c r="B342" s="629">
        <v>606444.38</v>
      </c>
      <c r="C342" t="s">
        <v>2131</v>
      </c>
      <c r="D342" s="491">
        <v>607373.55000000005</v>
      </c>
    </row>
    <row r="343" spans="1:4" ht="13.8">
      <c r="A343" s="237" t="s">
        <v>2414</v>
      </c>
      <c r="B343" s="629">
        <v>606444.38</v>
      </c>
      <c r="D343" s="491">
        <v>607373.55000000005</v>
      </c>
    </row>
    <row r="344" spans="1:4" ht="13.8">
      <c r="A344" s="237" t="s">
        <v>2415</v>
      </c>
      <c r="B344" s="629">
        <v>606444.38</v>
      </c>
      <c r="D344" s="491">
        <v>607373.55000000005</v>
      </c>
    </row>
    <row r="345" spans="1:4" ht="13.8">
      <c r="A345" s="237" t="s">
        <v>2416</v>
      </c>
      <c r="B345" s="629">
        <v>59406.8</v>
      </c>
      <c r="C345" t="s">
        <v>2131</v>
      </c>
      <c r="D345" s="491">
        <v>59497.82</v>
      </c>
    </row>
    <row r="346" spans="1:4" ht="13.8">
      <c r="A346" s="237" t="s">
        <v>2417</v>
      </c>
      <c r="B346" s="629">
        <v>80859.25</v>
      </c>
      <c r="D346" s="491">
        <v>80983.14</v>
      </c>
    </row>
    <row r="347" spans="1:4" ht="13.8">
      <c r="A347" s="237" t="s">
        <v>2418</v>
      </c>
      <c r="B347" s="629">
        <v>1132029.5</v>
      </c>
      <c r="C347" t="s">
        <v>2131</v>
      </c>
      <c r="D347" s="491">
        <v>1133763.96</v>
      </c>
    </row>
    <row r="348" spans="1:4" ht="13.8">
      <c r="A348" s="237" t="s">
        <v>2419</v>
      </c>
      <c r="B348" s="629">
        <v>1132029.5</v>
      </c>
      <c r="C348" t="s">
        <v>805</v>
      </c>
      <c r="D348" s="491">
        <v>1133763.96</v>
      </c>
    </row>
    <row r="349" spans="1:4" ht="13.8">
      <c r="A349" s="237" t="s">
        <v>2420</v>
      </c>
      <c r="B349" s="629">
        <v>2416074.39</v>
      </c>
      <c r="C349" t="s">
        <v>2131</v>
      </c>
      <c r="D349" s="491">
        <v>2419776.2200000002</v>
      </c>
    </row>
    <row r="350" spans="1:4" ht="13.8">
      <c r="A350" s="237" t="s">
        <v>2421</v>
      </c>
      <c r="B350" s="629">
        <v>3720.33</v>
      </c>
      <c r="C350" t="s">
        <v>2131</v>
      </c>
      <c r="D350" s="491">
        <v>3726.03</v>
      </c>
    </row>
    <row r="351" spans="1:4" ht="13.8">
      <c r="A351" s="237" t="s">
        <v>2422</v>
      </c>
      <c r="B351" s="629">
        <v>4866.1099999999997</v>
      </c>
      <c r="C351" t="s">
        <v>2131</v>
      </c>
      <c r="D351" s="491">
        <v>4873.57</v>
      </c>
    </row>
    <row r="352" spans="1:4" ht="13.8">
      <c r="A352" s="237" t="s">
        <v>2423</v>
      </c>
      <c r="B352" s="629">
        <v>3944.31</v>
      </c>
      <c r="C352" t="s">
        <v>2131</v>
      </c>
      <c r="D352" s="491">
        <v>3950.36</v>
      </c>
    </row>
    <row r="353" spans="1:4" ht="13.8">
      <c r="A353" s="237" t="s">
        <v>2424</v>
      </c>
      <c r="B353" s="629">
        <v>4752.91</v>
      </c>
      <c r="C353" t="s">
        <v>2131</v>
      </c>
      <c r="D353" s="491">
        <v>4760.1899999999996</v>
      </c>
    </row>
    <row r="354" spans="1:4" ht="13.8">
      <c r="A354" s="237" t="s">
        <v>2425</v>
      </c>
      <c r="B354" s="629">
        <v>1664.73</v>
      </c>
      <c r="C354" t="s">
        <v>2131</v>
      </c>
      <c r="D354" s="491">
        <v>1666.97</v>
      </c>
    </row>
    <row r="355" spans="1:4" ht="13.8">
      <c r="A355" s="237" t="s">
        <v>2439</v>
      </c>
      <c r="B355" s="689">
        <v>0</v>
      </c>
      <c r="C355" t="s">
        <v>805</v>
      </c>
      <c r="D355" s="698">
        <v>0</v>
      </c>
    </row>
    <row r="356" spans="1:4" ht="13.8">
      <c r="A356" s="237" t="s">
        <v>2440</v>
      </c>
      <c r="B356" s="689">
        <v>16</v>
      </c>
      <c r="C356" t="s">
        <v>2131</v>
      </c>
      <c r="D356" s="698">
        <v>16</v>
      </c>
    </row>
    <row r="357" spans="1:4" ht="13.8">
      <c r="A357" s="237" t="s">
        <v>2441</v>
      </c>
      <c r="B357" s="689">
        <v>42</v>
      </c>
      <c r="C357" t="s">
        <v>2131</v>
      </c>
      <c r="D357" s="698">
        <v>42</v>
      </c>
    </row>
    <row r="358" spans="1:4" ht="13.8">
      <c r="A358" s="237" t="s">
        <v>2426</v>
      </c>
      <c r="B358" s="629">
        <v>0</v>
      </c>
      <c r="C358" t="s">
        <v>805</v>
      </c>
      <c r="D358" s="491">
        <v>0</v>
      </c>
    </row>
    <row r="359" spans="1:4" ht="13.8">
      <c r="A359" s="237" t="s">
        <v>2427</v>
      </c>
      <c r="B359" s="629">
        <v>43283.199999999997</v>
      </c>
      <c r="C359" t="s">
        <v>2131</v>
      </c>
      <c r="D359" s="491">
        <v>43341.35</v>
      </c>
    </row>
    <row r="360" spans="1:4" ht="13.8">
      <c r="A360" s="237" t="s">
        <v>2428</v>
      </c>
      <c r="B360" s="629">
        <v>86566.399999999994</v>
      </c>
      <c r="C360" t="s">
        <v>2131</v>
      </c>
      <c r="D360" s="491">
        <v>86682.7</v>
      </c>
    </row>
    <row r="361" spans="1:4" ht="13.8">
      <c r="A361" s="237" t="s">
        <v>2429</v>
      </c>
      <c r="B361" s="629">
        <v>10726.23</v>
      </c>
      <c r="C361" t="s">
        <v>2131</v>
      </c>
      <c r="D361" s="491">
        <v>10742.66</v>
      </c>
    </row>
    <row r="362" spans="1:4" ht="13.8">
      <c r="A362" s="237" t="s">
        <v>2430</v>
      </c>
      <c r="B362" s="629">
        <v>10726.23</v>
      </c>
      <c r="D362" s="491">
        <v>10742.66</v>
      </c>
    </row>
    <row r="363" spans="1:4" ht="13.8">
      <c r="A363" s="237" t="s">
        <v>2431</v>
      </c>
      <c r="B363" s="629">
        <v>0</v>
      </c>
      <c r="C363" t="s">
        <v>805</v>
      </c>
      <c r="D363" s="491">
        <v>0</v>
      </c>
    </row>
    <row r="364" spans="1:4" ht="13.8">
      <c r="A364" s="237" t="s">
        <v>2432</v>
      </c>
      <c r="B364" s="629">
        <v>0</v>
      </c>
      <c r="C364" t="s">
        <v>805</v>
      </c>
      <c r="D364" s="491">
        <v>0</v>
      </c>
    </row>
    <row r="365" spans="1:4" ht="13.8">
      <c r="A365" s="237" t="s">
        <v>2433</v>
      </c>
      <c r="B365" s="629">
        <v>0</v>
      </c>
      <c r="C365" t="s">
        <v>805</v>
      </c>
      <c r="D365" s="491">
        <v>0</v>
      </c>
    </row>
    <row r="366" spans="1:4" ht="13.8">
      <c r="A366" s="237" t="s">
        <v>2434</v>
      </c>
      <c r="B366" s="629">
        <v>21452.45</v>
      </c>
      <c r="C366" t="s">
        <v>2131</v>
      </c>
      <c r="D366" s="491">
        <v>21485.32</v>
      </c>
    </row>
    <row r="367" spans="1:4" ht="13.8">
      <c r="A367" s="237" t="s">
        <v>2435</v>
      </c>
      <c r="B367" s="629">
        <v>21452.45</v>
      </c>
      <c r="D367" s="491">
        <v>21485.32</v>
      </c>
    </row>
    <row r="368" spans="1:4" ht="13.8">
      <c r="A368" s="237" t="s">
        <v>2436</v>
      </c>
      <c r="B368" s="629">
        <v>0</v>
      </c>
      <c r="C368" t="s">
        <v>805</v>
      </c>
      <c r="D368" s="491">
        <v>0</v>
      </c>
    </row>
    <row r="369" spans="1:4" ht="13.8">
      <c r="A369" s="237" t="s">
        <v>2437</v>
      </c>
      <c r="B369" s="629">
        <v>4280.1499999999996</v>
      </c>
      <c r="C369" t="s">
        <v>2131</v>
      </c>
      <c r="D369" s="491">
        <v>4286.71</v>
      </c>
    </row>
    <row r="370" spans="1:4" ht="13.8">
      <c r="A370" s="237" t="s">
        <v>2438</v>
      </c>
      <c r="B370" s="629">
        <v>0</v>
      </c>
      <c r="C370" t="s">
        <v>805</v>
      </c>
      <c r="D370" s="491">
        <v>0</v>
      </c>
    </row>
    <row r="371" spans="1:4" ht="13.8">
      <c r="A371" s="237" t="s">
        <v>2443</v>
      </c>
      <c r="B371" s="689">
        <v>0</v>
      </c>
      <c r="D371" s="699">
        <v>0</v>
      </c>
    </row>
    <row r="372" spans="1:4" ht="13.8">
      <c r="A372" s="237" t="s">
        <v>2444</v>
      </c>
      <c r="B372" s="689">
        <v>1</v>
      </c>
      <c r="D372" s="699">
        <v>1</v>
      </c>
    </row>
    <row r="373" spans="1:4" ht="13.8">
      <c r="A373" s="237" t="s">
        <v>2445</v>
      </c>
      <c r="B373" s="689">
        <v>50</v>
      </c>
      <c r="D373" s="699">
        <v>50</v>
      </c>
    </row>
    <row r="374" spans="1:4" ht="13.8">
      <c r="A374" s="237" t="s">
        <v>2446</v>
      </c>
      <c r="B374" s="689">
        <v>150</v>
      </c>
      <c r="D374" s="699">
        <v>150</v>
      </c>
    </row>
    <row r="375" spans="1:4" ht="13.8">
      <c r="A375" s="237" t="s">
        <v>2447</v>
      </c>
      <c r="B375" s="689">
        <v>1000</v>
      </c>
      <c r="D375" s="699">
        <v>1000</v>
      </c>
    </row>
    <row r="376" spans="1:4" ht="13.8">
      <c r="A376" s="237" t="s">
        <v>2448</v>
      </c>
      <c r="B376" s="689">
        <v>0</v>
      </c>
      <c r="D376" s="699">
        <v>0</v>
      </c>
    </row>
    <row r="377" spans="1:4" ht="13.8">
      <c r="A377" s="237" t="s">
        <v>2449</v>
      </c>
      <c r="B377" s="689">
        <v>1</v>
      </c>
      <c r="D377" s="699">
        <v>1</v>
      </c>
    </row>
    <row r="378" spans="1:4" ht="13.8">
      <c r="A378" s="237" t="s">
        <v>2450</v>
      </c>
      <c r="B378" s="689">
        <v>50</v>
      </c>
      <c r="D378" s="699">
        <v>50</v>
      </c>
    </row>
    <row r="379" spans="1:4" ht="13.8">
      <c r="A379" s="237" t="s">
        <v>2451</v>
      </c>
      <c r="B379" s="689">
        <v>200</v>
      </c>
      <c r="C379" t="s">
        <v>2131</v>
      </c>
      <c r="D379" s="699">
        <v>200</v>
      </c>
    </row>
    <row r="380" spans="1:4" ht="13.8">
      <c r="A380" s="237" t="s">
        <v>2452</v>
      </c>
      <c r="B380" s="689">
        <v>500</v>
      </c>
      <c r="D380" s="699">
        <v>500</v>
      </c>
    </row>
    <row r="381" spans="1:4" ht="13.8">
      <c r="A381" s="246" t="s">
        <v>2453</v>
      </c>
      <c r="B381" s="629">
        <v>275999.57</v>
      </c>
      <c r="C381" t="s">
        <v>2131</v>
      </c>
      <c r="D381" s="491">
        <v>276422.45</v>
      </c>
    </row>
  </sheetData>
  <phoneticPr fontId="15" type="noConversion"/>
  <conditionalFormatting sqref="A32:A34 A237:A238">
    <cfRule type="expression" dxfId="0" priority="1" stopIfTrue="1">
      <formula>$N32=1</formula>
    </cfRule>
  </conditionalFormatting>
  <printOptions horizontalCentered="1"/>
  <pageMargins left="0" right="0" top="1" bottom="1" header="0.5" footer="0.5"/>
  <pageSetup paperSize="5" scale="68" orientation="portrait" r:id="rId1"/>
  <headerFooter alignWithMargins="0">
    <oddFooter>&amp;L&amp;D,&amp;" ,Regular" &amp;T
&amp;CPage &amp;P of &amp;N&amp;R2012/13 School Authority Estimates
&amp;A</oddFooter>
  </headerFooter>
  <cellWatches>
    <cellWatch r="I24"/>
  </cellWatch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E6" sqref="E6"/>
    </sheetView>
  </sheetViews>
  <sheetFormatPr defaultRowHeight="13.2"/>
  <cols>
    <col min="2" max="2" width="20.44140625" customWidth="1"/>
    <col min="3" max="6" width="10.33203125" customWidth="1"/>
  </cols>
  <sheetData>
    <row r="1" spans="1:6" ht="15.6">
      <c r="A1" s="2175" t="s">
        <v>1362</v>
      </c>
      <c r="B1" s="2175"/>
      <c r="C1" s="2175"/>
      <c r="D1" s="2175"/>
      <c r="E1" s="2175"/>
      <c r="F1" s="2175"/>
    </row>
    <row r="3" spans="1:6">
      <c r="A3" s="263" t="s">
        <v>2971</v>
      </c>
    </row>
    <row r="5" spans="1:6" ht="39.6">
      <c r="A5" s="837"/>
      <c r="B5" s="838"/>
      <c r="C5" s="839" t="s">
        <v>2532</v>
      </c>
      <c r="D5" s="839" t="s">
        <v>2532</v>
      </c>
      <c r="E5" s="839" t="s">
        <v>2532</v>
      </c>
      <c r="F5" s="839" t="s">
        <v>2532</v>
      </c>
    </row>
    <row r="6" spans="1:6">
      <c r="A6" s="2176"/>
      <c r="B6" s="2177"/>
      <c r="C6" s="211">
        <v>15148</v>
      </c>
      <c r="D6" s="211">
        <v>15199</v>
      </c>
      <c r="E6" s="211">
        <v>15202</v>
      </c>
      <c r="F6" s="211">
        <v>79910</v>
      </c>
    </row>
    <row r="7" spans="1:6" ht="39.6">
      <c r="A7" s="2176"/>
      <c r="B7" s="2177"/>
      <c r="C7" s="2178" t="s">
        <v>866</v>
      </c>
      <c r="D7" s="2178" t="s">
        <v>1065</v>
      </c>
      <c r="E7" s="2178" t="s">
        <v>1066</v>
      </c>
      <c r="F7" s="2179" t="s">
        <v>865</v>
      </c>
    </row>
    <row r="8" spans="1:6">
      <c r="A8" s="2176"/>
      <c r="B8" s="2177"/>
      <c r="C8" s="839"/>
      <c r="D8" s="839"/>
      <c r="E8" s="839"/>
      <c r="F8" s="839"/>
    </row>
    <row r="9" spans="1:6">
      <c r="A9" s="841"/>
      <c r="B9" s="842"/>
      <c r="C9" s="839" t="s">
        <v>1411</v>
      </c>
      <c r="D9" s="839" t="s">
        <v>1411</v>
      </c>
      <c r="E9" s="839" t="s">
        <v>1411</v>
      </c>
      <c r="F9" s="839" t="s">
        <v>1411</v>
      </c>
    </row>
    <row r="10" spans="1:6" ht="39.6">
      <c r="A10" s="843">
        <v>1</v>
      </c>
      <c r="B10" s="844" t="s">
        <v>1605</v>
      </c>
      <c r="C10" s="845"/>
      <c r="D10" s="845"/>
      <c r="E10" s="845"/>
      <c r="F10" s="845"/>
    </row>
    <row r="11" spans="1:6" ht="52.8">
      <c r="A11" s="847">
        <v>1.1000000000000001</v>
      </c>
      <c r="B11" s="845" t="s">
        <v>1606</v>
      </c>
      <c r="C11" s="848">
        <v>-296293</v>
      </c>
      <c r="D11" s="848">
        <v>1774917</v>
      </c>
      <c r="E11" s="848">
        <v>254962</v>
      </c>
      <c r="F11" s="848">
        <v>-322145</v>
      </c>
    </row>
    <row r="12" spans="1:6" ht="18.600000000000001" customHeight="1">
      <c r="A12" s="850">
        <v>1.3</v>
      </c>
      <c r="B12" s="844" t="s">
        <v>1607</v>
      </c>
      <c r="C12" s="851">
        <f>+C11</f>
        <v>-296293</v>
      </c>
      <c r="D12" s="851">
        <f t="shared" ref="D12:F12" si="0">+D11</f>
        <v>1774917</v>
      </c>
      <c r="E12" s="851">
        <f>+E11</f>
        <v>254962</v>
      </c>
      <c r="F12" s="851">
        <f t="shared" si="0"/>
        <v>-322145</v>
      </c>
    </row>
    <row r="13" spans="1:6" ht="18.600000000000001" customHeight="1">
      <c r="A13" s="841"/>
      <c r="B13" s="845"/>
      <c r="C13" s="851"/>
      <c r="D13" s="851"/>
      <c r="E13" s="851"/>
      <c r="F13" s="851"/>
    </row>
    <row r="14" spans="1:6" ht="52.8">
      <c r="A14" s="843">
        <v>2</v>
      </c>
      <c r="B14" s="844" t="s">
        <v>1608</v>
      </c>
      <c r="C14" s="851"/>
      <c r="D14" s="851"/>
      <c r="E14" s="851"/>
      <c r="F14" s="851"/>
    </row>
    <row r="15" spans="1:6">
      <c r="A15" s="847">
        <v>2.1</v>
      </c>
      <c r="B15" s="845" t="s">
        <v>1351</v>
      </c>
      <c r="C15" s="848"/>
      <c r="D15" s="848">
        <v>275000</v>
      </c>
      <c r="E15" s="848"/>
      <c r="F15" s="848"/>
    </row>
    <row r="16" spans="1:6">
      <c r="A16" s="847">
        <v>2.2000000000000002</v>
      </c>
      <c r="B16" s="845" t="s">
        <v>1648</v>
      </c>
      <c r="C16" s="848"/>
      <c r="D16" s="848"/>
      <c r="E16" s="848"/>
      <c r="F16" s="848"/>
    </row>
    <row r="17" spans="1:6" ht="26.4">
      <c r="A17" s="841"/>
      <c r="B17" s="845" t="s">
        <v>1609</v>
      </c>
      <c r="C17" s="851"/>
      <c r="D17" s="851"/>
      <c r="E17" s="851"/>
      <c r="F17" s="851"/>
    </row>
    <row r="18" spans="1:6">
      <c r="A18" s="847">
        <v>2.2999999999999998</v>
      </c>
      <c r="B18" s="852"/>
      <c r="C18" s="848"/>
      <c r="D18" s="848"/>
      <c r="E18" s="848"/>
      <c r="F18" s="848"/>
    </row>
    <row r="19" spans="1:6">
      <c r="A19" s="847">
        <v>2.4</v>
      </c>
      <c r="B19" s="852"/>
      <c r="C19" s="848"/>
      <c r="D19" s="848"/>
      <c r="E19" s="848"/>
      <c r="F19" s="848"/>
    </row>
    <row r="20" spans="1:6" ht="26.4">
      <c r="A20" s="853">
        <v>2.5</v>
      </c>
      <c r="B20" s="844" t="s">
        <v>1610</v>
      </c>
      <c r="C20" s="851">
        <f>SUM(C15:C19)</f>
        <v>0</v>
      </c>
      <c r="D20" s="851">
        <f t="shared" ref="D20:F20" si="1">SUM(D15:D19)</f>
        <v>275000</v>
      </c>
      <c r="E20" s="851">
        <f>SUM(E15:E19)</f>
        <v>0</v>
      </c>
      <c r="F20" s="851">
        <f t="shared" si="1"/>
        <v>0</v>
      </c>
    </row>
    <row r="21" spans="1:6">
      <c r="A21" s="841"/>
      <c r="B21" s="845"/>
      <c r="C21" s="851"/>
      <c r="D21" s="851"/>
      <c r="E21" s="851"/>
      <c r="F21" s="851"/>
    </row>
    <row r="22" spans="1:6" ht="66">
      <c r="A22" s="843">
        <v>3</v>
      </c>
      <c r="B22" s="844" t="s">
        <v>1611</v>
      </c>
      <c r="C22" s="851">
        <f>C20+C12</f>
        <v>-296293</v>
      </c>
      <c r="D22" s="851">
        <f t="shared" ref="D22:F22" si="2">D20+D12</f>
        <v>2049917</v>
      </c>
      <c r="E22" s="851">
        <f>E20+E12</f>
        <v>254962</v>
      </c>
      <c r="F22" s="851">
        <f t="shared" si="2"/>
        <v>-322145</v>
      </c>
    </row>
    <row r="23" spans="1:6">
      <c r="A23" s="841"/>
      <c r="B23" s="845"/>
      <c r="C23" s="851"/>
      <c r="D23" s="851"/>
      <c r="E23" s="851"/>
      <c r="F23" s="851"/>
    </row>
    <row r="24" spans="1:6" ht="26.4">
      <c r="A24" s="843">
        <v>4</v>
      </c>
      <c r="B24" s="844" t="s">
        <v>1612</v>
      </c>
      <c r="C24" s="851"/>
      <c r="D24" s="851"/>
      <c r="E24" s="851"/>
      <c r="F24" s="851"/>
    </row>
    <row r="25" spans="1:6" ht="118.8">
      <c r="A25" s="847">
        <v>4.0999999999999996</v>
      </c>
      <c r="B25" s="845" t="s">
        <v>2534</v>
      </c>
      <c r="C25" s="851">
        <f>-'Table Sch 10G-2'!B10</f>
        <v>-133061</v>
      </c>
      <c r="D25" s="2182">
        <f>-'Table Sch 10G-2'!C10</f>
        <v>-154725</v>
      </c>
      <c r="E25" s="2182">
        <f>-'Table Sch 10G-2'!D10</f>
        <v>-31311</v>
      </c>
      <c r="F25" s="2182">
        <f>-'Table Sch 10G-2'!E10</f>
        <v>-49209</v>
      </c>
    </row>
    <row r="26" spans="1:6" ht="52.8">
      <c r="A26" s="847" t="s">
        <v>199</v>
      </c>
      <c r="B26" s="845" t="s">
        <v>2321</v>
      </c>
      <c r="C26" s="851" t="s">
        <v>805</v>
      </c>
      <c r="D26" s="851">
        <f>'Sch. 10G Amort of Liab'!E58*-1</f>
        <v>0</v>
      </c>
      <c r="E26" s="851" t="s">
        <v>805</v>
      </c>
      <c r="F26" s="851">
        <f>'Sch. 10G Amort of Liab'!G58*-1</f>
        <v>0</v>
      </c>
    </row>
    <row r="27" spans="1:6" ht="52.8">
      <c r="A27" s="847" t="s">
        <v>1593</v>
      </c>
      <c r="B27" s="845" t="s">
        <v>2322</v>
      </c>
      <c r="C27" s="851" t="s">
        <v>805</v>
      </c>
      <c r="D27" s="851">
        <f>'Sch. 10G Amort of Liab'!D67*-1</f>
        <v>0</v>
      </c>
      <c r="E27" s="851" t="s">
        <v>805</v>
      </c>
      <c r="F27" s="851">
        <f>'Sch. 10G Amort of Liab'!F67*-1</f>
        <v>0</v>
      </c>
    </row>
    <row r="28" spans="1:6" ht="52.8">
      <c r="A28" s="847" t="s">
        <v>1594</v>
      </c>
      <c r="B28" s="845" t="s">
        <v>2320</v>
      </c>
      <c r="C28" s="848">
        <v>203</v>
      </c>
      <c r="D28" s="848">
        <v>-19355</v>
      </c>
      <c r="E28" s="848">
        <v>-118</v>
      </c>
      <c r="F28" s="848">
        <v>-24847</v>
      </c>
    </row>
    <row r="29" spans="1:6">
      <c r="A29" s="847">
        <v>4.2</v>
      </c>
      <c r="B29" s="845" t="s">
        <v>1613</v>
      </c>
      <c r="C29" s="848">
        <v>8204</v>
      </c>
      <c r="D29" s="848"/>
      <c r="E29" s="848">
        <v>0</v>
      </c>
      <c r="F29" s="848">
        <v>-3756</v>
      </c>
    </row>
    <row r="30" spans="1:6" ht="26.4">
      <c r="A30" s="847">
        <v>4.4000000000000004</v>
      </c>
      <c r="B30" s="845" t="s">
        <v>1767</v>
      </c>
      <c r="C30" s="848">
        <v>36945</v>
      </c>
      <c r="D30" s="848">
        <v>33618</v>
      </c>
      <c r="E30" s="848">
        <v>7335</v>
      </c>
      <c r="F30" s="848">
        <v>55711</v>
      </c>
    </row>
    <row r="31" spans="1:6">
      <c r="A31" s="847">
        <v>4.5</v>
      </c>
      <c r="B31" s="845" t="s">
        <v>1614</v>
      </c>
      <c r="C31" s="848">
        <v>5750945</v>
      </c>
      <c r="D31" s="848">
        <v>3234030</v>
      </c>
      <c r="E31" s="848">
        <v>2943223</v>
      </c>
      <c r="F31" s="848">
        <v>1203516</v>
      </c>
    </row>
    <row r="32" spans="1:6" ht="26.4">
      <c r="A32" s="847">
        <v>4.5999999999999996</v>
      </c>
      <c r="B32" s="845" t="s">
        <v>2550</v>
      </c>
      <c r="C32" s="848"/>
      <c r="D32" s="848"/>
      <c r="E32" s="848"/>
      <c r="F32" s="848"/>
    </row>
    <row r="33" spans="1:6" ht="26.4">
      <c r="A33" s="850">
        <v>4.8</v>
      </c>
      <c r="B33" s="844" t="s">
        <v>1615</v>
      </c>
      <c r="C33" s="851">
        <f>SUM(C25:C32)</f>
        <v>5663236</v>
      </c>
      <c r="D33" s="851">
        <f t="shared" ref="D33:F33" si="3">SUM(D25:D32)</f>
        <v>3093568</v>
      </c>
      <c r="E33" s="851">
        <f>SUM(E25:E32)</f>
        <v>2919129</v>
      </c>
      <c r="F33" s="851">
        <f t="shared" si="3"/>
        <v>1181415</v>
      </c>
    </row>
    <row r="34" spans="1:6">
      <c r="A34" s="841"/>
      <c r="B34" s="845"/>
      <c r="C34" s="851"/>
      <c r="D34" s="851"/>
      <c r="E34" s="851"/>
      <c r="F34" s="851"/>
    </row>
    <row r="35" spans="1:6" ht="26.4">
      <c r="A35" s="2180">
        <v>5</v>
      </c>
      <c r="B35" s="2181" t="s">
        <v>1616</v>
      </c>
      <c r="C35" s="2182">
        <f>+C22+C33</f>
        <v>5366943</v>
      </c>
      <c r="D35" s="2182">
        <f t="shared" ref="D35:F35" si="4">+D22+D33</f>
        <v>5143485</v>
      </c>
      <c r="E35" s="2182">
        <f t="shared" si="4"/>
        <v>3174091</v>
      </c>
      <c r="F35" s="2182">
        <f t="shared" si="4"/>
        <v>859270</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7" sqref="C7"/>
    </sheetView>
  </sheetViews>
  <sheetFormatPr defaultRowHeight="13.2"/>
  <cols>
    <col min="1" max="1" width="3.33203125" customWidth="1"/>
    <col min="2" max="2" width="15.44140625" customWidth="1"/>
    <col min="3" max="6" width="10.5546875" customWidth="1"/>
  </cols>
  <sheetData>
    <row r="1" spans="1:6" ht="15.6">
      <c r="A1" s="2175" t="s">
        <v>2972</v>
      </c>
      <c r="B1" s="2175"/>
      <c r="C1" s="2175"/>
      <c r="D1" s="2175"/>
      <c r="E1" s="2175"/>
      <c r="F1" s="2175"/>
    </row>
    <row r="3" spans="1:6">
      <c r="A3" s="263" t="s">
        <v>2971</v>
      </c>
    </row>
    <row r="5" spans="1:6" ht="79.2">
      <c r="A5" s="1"/>
      <c r="B5" s="2148" t="s">
        <v>509</v>
      </c>
      <c r="C5" s="122" t="s">
        <v>2963</v>
      </c>
      <c r="D5" s="122" t="s">
        <v>2963</v>
      </c>
      <c r="E5" s="122" t="s">
        <v>2963</v>
      </c>
      <c r="F5" s="122" t="s">
        <v>2963</v>
      </c>
    </row>
    <row r="6" spans="1:6">
      <c r="A6" s="1"/>
      <c r="B6" s="2149"/>
      <c r="C6" s="653" t="s">
        <v>510</v>
      </c>
      <c r="D6" s="653" t="s">
        <v>510</v>
      </c>
      <c r="E6" s="653" t="s">
        <v>510</v>
      </c>
      <c r="F6" s="653" t="s">
        <v>510</v>
      </c>
    </row>
    <row r="7" spans="1:6">
      <c r="A7" s="1"/>
      <c r="B7" s="2149"/>
      <c r="C7" s="211">
        <v>15148</v>
      </c>
      <c r="D7" s="211">
        <v>15199</v>
      </c>
      <c r="E7" s="211">
        <v>15202</v>
      </c>
      <c r="F7" s="211">
        <v>79910</v>
      </c>
    </row>
    <row r="8" spans="1:6" ht="39.6">
      <c r="A8" s="1"/>
      <c r="B8" s="2149"/>
      <c r="C8" s="2178" t="s">
        <v>866</v>
      </c>
      <c r="D8" s="2178" t="s">
        <v>1065</v>
      </c>
      <c r="E8" s="2178" t="s">
        <v>1066</v>
      </c>
      <c r="F8" s="2179" t="s">
        <v>865</v>
      </c>
    </row>
    <row r="9" spans="1:6">
      <c r="A9" s="1"/>
      <c r="B9" s="2149"/>
      <c r="C9" s="2149"/>
      <c r="D9" s="2149"/>
      <c r="E9" s="2149"/>
      <c r="F9" s="2149"/>
    </row>
    <row r="10" spans="1:6" ht="26.4">
      <c r="A10" s="1">
        <v>1</v>
      </c>
      <c r="B10" s="2150" t="s">
        <v>585</v>
      </c>
      <c r="C10" s="2151">
        <v>209497</v>
      </c>
      <c r="D10" s="2151">
        <v>171526</v>
      </c>
      <c r="E10" s="2151">
        <v>38708</v>
      </c>
      <c r="F10" s="2151">
        <v>113504</v>
      </c>
    </row>
    <row r="11" spans="1:6" ht="39.6">
      <c r="A11" s="1">
        <v>1.1000000000000001</v>
      </c>
      <c r="B11" s="2150" t="s">
        <v>2315</v>
      </c>
      <c r="C11" s="2151"/>
      <c r="D11" s="2151"/>
      <c r="E11" s="2151"/>
      <c r="F11" s="2151"/>
    </row>
    <row r="12" spans="1:6" ht="52.8">
      <c r="A12" s="1">
        <v>2</v>
      </c>
      <c r="B12" s="2150" t="s">
        <v>2837</v>
      </c>
      <c r="C12" s="2151"/>
      <c r="D12" s="2151"/>
      <c r="E12" s="2151"/>
      <c r="F12" s="2151"/>
    </row>
    <row r="13" spans="1:6" ht="26.4">
      <c r="A13" s="1">
        <v>3</v>
      </c>
      <c r="B13" s="2150" t="s">
        <v>2839</v>
      </c>
      <c r="C13" s="2151">
        <v>1792</v>
      </c>
      <c r="D13" s="2151">
        <v>1064</v>
      </c>
      <c r="E13" s="2151">
        <v>1442</v>
      </c>
      <c r="F13" s="2151">
        <v>1551</v>
      </c>
    </row>
    <row r="14" spans="1:6">
      <c r="A14" s="66"/>
      <c r="B14" s="2153"/>
      <c r="C14" s="2153"/>
      <c r="D14" s="2153"/>
      <c r="E14" s="2153"/>
      <c r="F14" s="2153"/>
    </row>
    <row r="15" spans="1:6">
      <c r="A15" s="1"/>
      <c r="B15" s="2138" t="s">
        <v>514</v>
      </c>
      <c r="C15" s="2155"/>
      <c r="D15" s="2155"/>
      <c r="E15" s="2155"/>
      <c r="F15" s="2155"/>
    </row>
    <row r="16" spans="1:6" ht="26.4">
      <c r="A16" s="1">
        <v>4</v>
      </c>
      <c r="B16" s="2150" t="s">
        <v>2838</v>
      </c>
      <c r="C16" s="2151"/>
      <c r="D16" s="2151"/>
      <c r="E16" s="2151"/>
      <c r="F16" s="2151">
        <v>16020</v>
      </c>
    </row>
    <row r="17" spans="1:6" ht="39.6">
      <c r="A17" s="1">
        <v>5</v>
      </c>
      <c r="B17" s="2150" t="s">
        <v>588</v>
      </c>
      <c r="C17" s="2151">
        <v>263</v>
      </c>
      <c r="D17" s="2151"/>
      <c r="E17" s="2151"/>
      <c r="F17" s="2151"/>
    </row>
    <row r="18" spans="1:6" ht="26.4">
      <c r="A18" s="1">
        <v>6</v>
      </c>
      <c r="B18" s="2150" t="s">
        <v>589</v>
      </c>
      <c r="C18" s="2151"/>
      <c r="D18" s="2151"/>
      <c r="E18" s="2151"/>
      <c r="F18" s="2151"/>
    </row>
    <row r="19" spans="1:6" ht="26.4">
      <c r="A19" s="1">
        <v>7</v>
      </c>
      <c r="B19" s="2150" t="s">
        <v>517</v>
      </c>
      <c r="C19" s="2151"/>
      <c r="D19" s="2151"/>
      <c r="E19" s="2151"/>
      <c r="F19" s="2151"/>
    </row>
    <row r="20" spans="1:6" ht="26.4">
      <c r="A20" s="1">
        <v>8</v>
      </c>
      <c r="B20" s="2150" t="s">
        <v>518</v>
      </c>
      <c r="C20" s="2151"/>
      <c r="D20" s="2151"/>
      <c r="E20" s="2151"/>
      <c r="F20" s="2151"/>
    </row>
    <row r="21" spans="1:6" ht="26.4">
      <c r="A21" s="1">
        <v>9</v>
      </c>
      <c r="B21" s="2150" t="s">
        <v>2956</v>
      </c>
      <c r="C21" s="2151"/>
      <c r="D21" s="2151">
        <v>22085</v>
      </c>
      <c r="E21" s="2151"/>
      <c r="F21" s="2151"/>
    </row>
    <row r="22" spans="1:6" ht="26.4">
      <c r="A22" s="1">
        <v>10</v>
      </c>
      <c r="B22" s="2157" t="s">
        <v>2957</v>
      </c>
      <c r="C22" s="2158">
        <f t="shared" ref="C22:F22" si="0">SUM(C16:C21)</f>
        <v>263</v>
      </c>
      <c r="D22" s="2158">
        <f t="shared" si="0"/>
        <v>22085</v>
      </c>
      <c r="E22" s="2158">
        <f t="shared" si="0"/>
        <v>0</v>
      </c>
      <c r="F22" s="2158">
        <f t="shared" si="0"/>
        <v>16020</v>
      </c>
    </row>
    <row r="23" spans="1:6">
      <c r="A23" s="66" t="s">
        <v>805</v>
      </c>
      <c r="B23" s="2153" t="s">
        <v>805</v>
      </c>
      <c r="C23" s="2153"/>
      <c r="D23" s="2153"/>
      <c r="E23" s="2153"/>
      <c r="F23" s="2153"/>
    </row>
    <row r="24" spans="1:6" ht="52.8">
      <c r="A24" s="1">
        <v>11</v>
      </c>
      <c r="B24" s="2157" t="s">
        <v>2958</v>
      </c>
      <c r="C24" s="2159">
        <f t="shared" ref="C24:F24" si="1">SUM(C10:C21)</f>
        <v>211552</v>
      </c>
      <c r="D24" s="2159">
        <f t="shared" si="1"/>
        <v>194675</v>
      </c>
      <c r="E24" s="2159">
        <f t="shared" si="1"/>
        <v>40150</v>
      </c>
      <c r="F24" s="2159">
        <f t="shared" si="1"/>
        <v>131075</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10" sqref="C10"/>
    </sheetView>
  </sheetViews>
  <sheetFormatPr defaultRowHeight="13.2"/>
  <cols>
    <col min="1" max="1" width="12.6640625" customWidth="1"/>
    <col min="2" max="2" width="14" customWidth="1"/>
    <col min="3" max="5" width="14.109375" customWidth="1"/>
  </cols>
  <sheetData>
    <row r="1" spans="1:6" ht="15.6">
      <c r="A1" s="2175" t="s">
        <v>2973</v>
      </c>
      <c r="B1" s="2175"/>
      <c r="C1" s="2175"/>
      <c r="D1" s="2175"/>
      <c r="E1" s="2175"/>
      <c r="F1" s="2175"/>
    </row>
    <row r="3" spans="1:6">
      <c r="A3" s="263" t="s">
        <v>2971</v>
      </c>
    </row>
    <row r="5" spans="1:6" ht="26.4">
      <c r="A5" s="230" t="s">
        <v>805</v>
      </c>
      <c r="B5" s="122" t="s">
        <v>585</v>
      </c>
      <c r="C5" s="122" t="s">
        <v>585</v>
      </c>
      <c r="D5" s="122" t="s">
        <v>585</v>
      </c>
      <c r="E5" s="122" t="s">
        <v>585</v>
      </c>
    </row>
    <row r="6" spans="1:6">
      <c r="A6" s="230"/>
      <c r="B6" s="211">
        <v>15148</v>
      </c>
      <c r="C6" s="211">
        <v>15199</v>
      </c>
      <c r="D6" s="211">
        <v>15202</v>
      </c>
      <c r="E6" s="211">
        <v>79910</v>
      </c>
    </row>
    <row r="7" spans="1:6" ht="39.6">
      <c r="A7" s="230"/>
      <c r="B7" s="2178" t="s">
        <v>866</v>
      </c>
      <c r="C7" s="2178" t="s">
        <v>1065</v>
      </c>
      <c r="D7" s="2178" t="s">
        <v>1066</v>
      </c>
      <c r="E7" s="2179" t="s">
        <v>865</v>
      </c>
    </row>
    <row r="8" spans="1:6">
      <c r="A8" s="230"/>
      <c r="B8" s="122"/>
      <c r="C8" s="122"/>
      <c r="D8" s="122"/>
      <c r="E8" s="122"/>
    </row>
    <row r="9" spans="1:6">
      <c r="A9" s="36"/>
      <c r="B9" s="653" t="s">
        <v>2314</v>
      </c>
      <c r="C9" s="653" t="s">
        <v>2314</v>
      </c>
      <c r="D9" s="653" t="s">
        <v>2314</v>
      </c>
      <c r="E9" s="653" t="s">
        <v>2314</v>
      </c>
    </row>
    <row r="10" spans="1:6" ht="26.4">
      <c r="A10" s="651" t="s">
        <v>2532</v>
      </c>
      <c r="B10" s="499">
        <v>133061</v>
      </c>
      <c r="C10" s="499">
        <v>154725</v>
      </c>
      <c r="D10" s="499">
        <v>31311</v>
      </c>
      <c r="E10" s="499">
        <v>49209</v>
      </c>
    </row>
    <row r="11" spans="1:6" ht="79.2">
      <c r="A11" s="651" t="s">
        <v>527</v>
      </c>
      <c r="B11" s="297">
        <v>5.56</v>
      </c>
      <c r="C11" s="297">
        <v>11.32</v>
      </c>
      <c r="D11" s="297">
        <v>1.9</v>
      </c>
      <c r="E11" s="297">
        <v>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election activeCell="F3" sqref="F3"/>
    </sheetView>
  </sheetViews>
  <sheetFormatPr defaultColWidth="0" defaultRowHeight="13.2" customHeight="1" zeroHeight="1"/>
  <cols>
    <col min="1" max="1" width="5.33203125" customWidth="1"/>
    <col min="2" max="2" width="22" customWidth="1"/>
    <col min="3" max="3" width="26.109375" customWidth="1"/>
    <col min="4" max="6" width="25.6640625" customWidth="1"/>
    <col min="7" max="7" width="17" customWidth="1"/>
  </cols>
  <sheetData>
    <row r="1" spans="1:8" s="2140" customFormat="1" ht="22.5" customHeight="1">
      <c r="A1" s="2218" t="s">
        <v>638</v>
      </c>
      <c r="B1" s="2206"/>
      <c r="C1" s="2206"/>
      <c r="D1" s="2206"/>
      <c r="E1" s="2206"/>
      <c r="F1" s="2219" t="str">
        <f>'1 Summary'!G2</f>
        <v/>
      </c>
      <c r="G1" s="2206"/>
      <c r="H1" s="2206"/>
    </row>
    <row r="2" spans="1:8" s="2140" customFormat="1" ht="22.5" customHeight="1">
      <c r="A2" s="2220" t="s">
        <v>3005</v>
      </c>
      <c r="B2" s="2206"/>
      <c r="C2" s="2206"/>
      <c r="D2" s="2206"/>
      <c r="E2" s="2206"/>
      <c r="F2" s="2221">
        <f>'1 Summary'!G3</f>
        <v>0</v>
      </c>
      <c r="G2" s="2206"/>
      <c r="H2" s="2206"/>
    </row>
    <row r="3" spans="1:8" s="2140" customFormat="1" ht="22.5" customHeight="1">
      <c r="A3" s="2206"/>
      <c r="B3" s="2206"/>
      <c r="C3" s="2206"/>
      <c r="D3" s="2206"/>
      <c r="E3" s="2206"/>
      <c r="F3" s="2206"/>
      <c r="G3" s="2206"/>
      <c r="H3" s="2206"/>
    </row>
    <row r="4" spans="1:8" s="2140" customFormat="1" ht="22.5" customHeight="1">
      <c r="A4" s="2222"/>
      <c r="B4" s="2223" t="s">
        <v>3006</v>
      </c>
      <c r="C4" s="2224"/>
      <c r="D4" s="2224" t="s">
        <v>1656</v>
      </c>
      <c r="E4" s="2225" t="s">
        <v>658</v>
      </c>
      <c r="F4" s="2225" t="s">
        <v>3007</v>
      </c>
      <c r="G4" s="2225" t="s">
        <v>1036</v>
      </c>
      <c r="H4" s="2206"/>
    </row>
    <row r="5" spans="1:8" s="2140" customFormat="1" ht="22.5" customHeight="1">
      <c r="A5" s="2222"/>
      <c r="B5" s="2226"/>
      <c r="C5" s="2227"/>
      <c r="D5" s="2227"/>
      <c r="E5" s="2228"/>
      <c r="F5" s="2228"/>
      <c r="G5" s="2228"/>
      <c r="H5" s="2206"/>
    </row>
    <row r="6" spans="1:8" s="2140" customFormat="1" ht="22.5" customHeight="1">
      <c r="A6" s="2222"/>
      <c r="B6" s="2226" t="s">
        <v>3008</v>
      </c>
      <c r="C6" s="2227"/>
      <c r="D6" s="2227"/>
      <c r="E6" s="2228"/>
      <c r="F6" s="2228"/>
      <c r="G6" s="2228"/>
      <c r="H6" s="2206"/>
    </row>
    <row r="7" spans="1:8" s="2140" customFormat="1" ht="22.5" customHeight="1">
      <c r="A7" s="2229">
        <v>2.1</v>
      </c>
      <c r="B7" s="2226" t="s">
        <v>3009</v>
      </c>
      <c r="C7" s="2227"/>
      <c r="D7" s="2230"/>
      <c r="E7" s="2231"/>
      <c r="F7" s="2231"/>
      <c r="G7" s="2232">
        <f>SUM(D7:F7)</f>
        <v>0</v>
      </c>
      <c r="H7" s="2206"/>
    </row>
    <row r="8" spans="1:8" s="2140" customFormat="1" ht="22.5" customHeight="1">
      <c r="A8" s="2229">
        <v>2.2000000000000002</v>
      </c>
      <c r="B8" s="2226" t="s">
        <v>3010</v>
      </c>
      <c r="C8" s="2227"/>
      <c r="D8" s="2230"/>
      <c r="E8" s="2231"/>
      <c r="F8" s="2231"/>
      <c r="G8" s="2232">
        <f t="shared" ref="G8:G28" si="0">SUM(D8:F8)</f>
        <v>0</v>
      </c>
      <c r="H8" s="2206"/>
    </row>
    <row r="9" spans="1:8" s="2140" customFormat="1" ht="22.5" customHeight="1">
      <c r="A9" s="2229">
        <v>2.2999999999999998</v>
      </c>
      <c r="B9" s="2233" t="s">
        <v>25</v>
      </c>
      <c r="C9" s="2227"/>
      <c r="D9" s="2227"/>
      <c r="E9" s="2228"/>
      <c r="F9" s="2228"/>
      <c r="G9" s="2232" t="s">
        <v>805</v>
      </c>
      <c r="H9" s="2206"/>
    </row>
    <row r="10" spans="1:8" s="2140" customFormat="1" ht="22.5" customHeight="1">
      <c r="A10" s="2229">
        <v>2.4</v>
      </c>
      <c r="B10" s="2226" t="s">
        <v>3011</v>
      </c>
      <c r="C10" s="2227"/>
      <c r="D10" s="2230"/>
      <c r="E10" s="2231"/>
      <c r="F10" s="2231"/>
      <c r="G10" s="2232">
        <f t="shared" si="0"/>
        <v>0</v>
      </c>
      <c r="H10" s="2206"/>
    </row>
    <row r="11" spans="1:8" s="2140" customFormat="1" ht="22.5" customHeight="1">
      <c r="A11" s="2229">
        <v>2.5</v>
      </c>
      <c r="B11" s="2226" t="s">
        <v>3012</v>
      </c>
      <c r="C11" s="2227"/>
      <c r="D11" s="2230"/>
      <c r="E11" s="2231"/>
      <c r="F11" s="2231"/>
      <c r="G11" s="2232">
        <f t="shared" si="0"/>
        <v>0</v>
      </c>
      <c r="H11" s="2206"/>
    </row>
    <row r="12" spans="1:8" s="2140" customFormat="1" ht="22.5" customHeight="1">
      <c r="A12" s="2229">
        <v>2.6</v>
      </c>
      <c r="B12" s="2226" t="s">
        <v>3013</v>
      </c>
      <c r="C12" s="2227"/>
      <c r="D12" s="2230"/>
      <c r="E12" s="2231"/>
      <c r="F12" s="2231"/>
      <c r="G12" s="2232">
        <f t="shared" si="0"/>
        <v>0</v>
      </c>
      <c r="H12" s="2206"/>
    </row>
    <row r="13" spans="1:8" s="2140" customFormat="1" ht="22.5" customHeight="1">
      <c r="A13" s="2229">
        <v>2.7</v>
      </c>
      <c r="B13" s="2233" t="s">
        <v>3014</v>
      </c>
      <c r="C13" s="2227"/>
      <c r="D13" s="2232">
        <f>SUM(D10:D12)</f>
        <v>0</v>
      </c>
      <c r="E13" s="2232">
        <f t="shared" ref="E13:F13" si="1">SUM(E10:E12)</f>
        <v>0</v>
      </c>
      <c r="F13" s="2232">
        <f t="shared" si="1"/>
        <v>0</v>
      </c>
      <c r="G13" s="2232">
        <f t="shared" si="0"/>
        <v>0</v>
      </c>
      <c r="H13" s="2206"/>
    </row>
    <row r="14" spans="1:8" s="2140" customFormat="1" ht="22.5" customHeight="1">
      <c r="A14" s="2229">
        <v>2.8</v>
      </c>
      <c r="B14" s="2233" t="s">
        <v>3015</v>
      </c>
      <c r="C14" s="2227"/>
      <c r="D14" s="2227"/>
      <c r="E14" s="2228"/>
      <c r="F14" s="2228"/>
      <c r="G14" s="2232" t="s">
        <v>805</v>
      </c>
      <c r="H14" s="2206"/>
    </row>
    <row r="15" spans="1:8" s="2140" customFormat="1" ht="22.5" customHeight="1">
      <c r="A15" s="2229">
        <v>2.9</v>
      </c>
      <c r="B15" s="2226" t="s">
        <v>3011</v>
      </c>
      <c r="C15" s="2227"/>
      <c r="D15" s="2230"/>
      <c r="E15" s="2231"/>
      <c r="F15" s="2231"/>
      <c r="G15" s="2232">
        <f t="shared" si="0"/>
        <v>0</v>
      </c>
      <c r="H15" s="2206"/>
    </row>
    <row r="16" spans="1:8" s="2140" customFormat="1" ht="22.5" customHeight="1">
      <c r="A16" s="2234">
        <v>2.1</v>
      </c>
      <c r="B16" s="2226" t="s">
        <v>3012</v>
      </c>
      <c r="C16" s="2227"/>
      <c r="D16" s="2230"/>
      <c r="E16" s="2231"/>
      <c r="F16" s="2231"/>
      <c r="G16" s="2232">
        <f t="shared" si="0"/>
        <v>0</v>
      </c>
      <c r="H16" s="2206"/>
    </row>
    <row r="17" spans="1:8" s="2140" customFormat="1" ht="22.5" customHeight="1">
      <c r="A17" s="2234">
        <v>2.11</v>
      </c>
      <c r="B17" s="2226" t="s">
        <v>3013</v>
      </c>
      <c r="C17" s="2227"/>
      <c r="D17" s="2230"/>
      <c r="E17" s="2231"/>
      <c r="F17" s="2231"/>
      <c r="G17" s="2232">
        <f t="shared" si="0"/>
        <v>0</v>
      </c>
      <c r="H17" s="2206"/>
    </row>
    <row r="18" spans="1:8" s="2140" customFormat="1" ht="22.5" customHeight="1">
      <c r="A18" s="2234">
        <v>2.12</v>
      </c>
      <c r="B18" s="2233" t="s">
        <v>3016</v>
      </c>
      <c r="C18" s="2227"/>
      <c r="D18" s="2232">
        <f>SUM(D15:D17)</f>
        <v>0</v>
      </c>
      <c r="E18" s="2232">
        <f t="shared" ref="E18:F18" si="2">SUM(E15:E17)</f>
        <v>0</v>
      </c>
      <c r="F18" s="2232">
        <f t="shared" si="2"/>
        <v>0</v>
      </c>
      <c r="G18" s="2232">
        <f t="shared" si="0"/>
        <v>0</v>
      </c>
      <c r="H18" s="2206"/>
    </row>
    <row r="19" spans="1:8" s="2140" customFormat="1" ht="22.5" customHeight="1">
      <c r="A19" s="2234">
        <v>2.13</v>
      </c>
      <c r="B19" s="2233" t="s">
        <v>122</v>
      </c>
      <c r="C19" s="2227"/>
      <c r="D19" s="2227"/>
      <c r="E19" s="2228"/>
      <c r="F19" s="2228"/>
      <c r="G19" s="2232" t="s">
        <v>805</v>
      </c>
      <c r="H19" s="2206"/>
    </row>
    <row r="20" spans="1:8" s="2140" customFormat="1" ht="22.5" customHeight="1">
      <c r="A20" s="2234">
        <v>2.14</v>
      </c>
      <c r="B20" s="2226" t="s">
        <v>3011</v>
      </c>
      <c r="C20" s="2227"/>
      <c r="D20" s="2230"/>
      <c r="E20" s="2231"/>
      <c r="F20" s="2231"/>
      <c r="G20" s="2232">
        <f t="shared" si="0"/>
        <v>0</v>
      </c>
      <c r="H20" s="2206"/>
    </row>
    <row r="21" spans="1:8" s="2140" customFormat="1" ht="22.5" customHeight="1">
      <c r="A21" s="2234">
        <v>2.15</v>
      </c>
      <c r="B21" s="2226" t="s">
        <v>3012</v>
      </c>
      <c r="C21" s="2227"/>
      <c r="D21" s="2230"/>
      <c r="E21" s="2231"/>
      <c r="F21" s="2231"/>
      <c r="G21" s="2232">
        <f t="shared" si="0"/>
        <v>0</v>
      </c>
      <c r="H21" s="2206"/>
    </row>
    <row r="22" spans="1:8" s="2140" customFormat="1" ht="22.5" customHeight="1">
      <c r="A22" s="2234">
        <v>2.16</v>
      </c>
      <c r="B22" s="2233" t="s">
        <v>3017</v>
      </c>
      <c r="C22" s="2227"/>
      <c r="D22" s="2232">
        <f>SUM(D20:D21)</f>
        <v>0</v>
      </c>
      <c r="E22" s="2232">
        <f t="shared" ref="E22:F22" si="3">SUM(E20:E21)</f>
        <v>0</v>
      </c>
      <c r="F22" s="2232">
        <f t="shared" si="3"/>
        <v>0</v>
      </c>
      <c r="G22" s="2232">
        <f t="shared" si="0"/>
        <v>0</v>
      </c>
      <c r="H22" s="2206"/>
    </row>
    <row r="23" spans="1:8" s="2140" customFormat="1" ht="22.5" customHeight="1">
      <c r="A23" s="2234">
        <v>2.17</v>
      </c>
      <c r="B23" s="2226" t="s">
        <v>3018</v>
      </c>
      <c r="C23" s="2227"/>
      <c r="D23" s="2232">
        <f>D43</f>
        <v>0</v>
      </c>
      <c r="E23" s="2232">
        <f t="shared" ref="E23:F23" si="4">E43</f>
        <v>0</v>
      </c>
      <c r="F23" s="2232">
        <f t="shared" si="4"/>
        <v>0</v>
      </c>
      <c r="G23" s="2232">
        <f t="shared" si="0"/>
        <v>0</v>
      </c>
      <c r="H23" s="2206"/>
    </row>
    <row r="24" spans="1:8" s="2140" customFormat="1" ht="22.5" customHeight="1">
      <c r="A24" s="2234">
        <v>2.2000000000000002</v>
      </c>
      <c r="B24" s="2233" t="s">
        <v>3019</v>
      </c>
      <c r="C24" s="2227"/>
      <c r="D24" s="2232">
        <f>+D7+D8+D13+D18+D22+D23</f>
        <v>0</v>
      </c>
      <c r="E24" s="2232">
        <f t="shared" ref="E24:F24" si="5">+E7+E8+E13+E18+E22+E23</f>
        <v>0</v>
      </c>
      <c r="F24" s="2232">
        <f t="shared" si="5"/>
        <v>0</v>
      </c>
      <c r="G24" s="2232">
        <f t="shared" si="0"/>
        <v>0</v>
      </c>
      <c r="H24" s="2206"/>
    </row>
    <row r="25" spans="1:8" s="2140" customFormat="1" ht="22.5" customHeight="1">
      <c r="A25" s="2235"/>
      <c r="B25" s="2236"/>
      <c r="C25" s="2236"/>
      <c r="D25" s="2237"/>
      <c r="E25" s="2237"/>
      <c r="F25" s="2237"/>
      <c r="G25" s="2232" t="s">
        <v>805</v>
      </c>
      <c r="H25" s="2206"/>
    </row>
    <row r="26" spans="1:8" s="2140" customFormat="1" ht="22.5" customHeight="1">
      <c r="A26" s="2234">
        <v>2.21</v>
      </c>
      <c r="B26" s="2226" t="s">
        <v>3020</v>
      </c>
      <c r="C26" s="2227"/>
      <c r="D26" s="2238"/>
      <c r="E26" s="2238"/>
      <c r="F26" s="2238"/>
      <c r="G26" s="2232">
        <f t="shared" si="0"/>
        <v>0</v>
      </c>
      <c r="H26" s="2206"/>
    </row>
    <row r="27" spans="1:8" s="2140" customFormat="1" ht="22.5" customHeight="1">
      <c r="A27" s="2235"/>
      <c r="B27" s="2236"/>
      <c r="C27" s="2236"/>
      <c r="D27" s="2237"/>
      <c r="E27" s="2237"/>
      <c r="F27" s="2237"/>
      <c r="G27" s="2232" t="s">
        <v>805</v>
      </c>
      <c r="H27" s="2206"/>
    </row>
    <row r="28" spans="1:8" s="2140" customFormat="1" ht="22.5" customHeight="1">
      <c r="A28" s="2234">
        <v>2.2200000000000002</v>
      </c>
      <c r="B28" s="2233" t="s">
        <v>3021</v>
      </c>
      <c r="C28" s="2227"/>
      <c r="D28" s="2232">
        <f>+D24-D26</f>
        <v>0</v>
      </c>
      <c r="E28" s="2232">
        <f t="shared" ref="E28:F28" si="6">+E24-E26</f>
        <v>0</v>
      </c>
      <c r="F28" s="2232">
        <f t="shared" si="6"/>
        <v>0</v>
      </c>
      <c r="G28" s="2232">
        <f t="shared" si="0"/>
        <v>0</v>
      </c>
      <c r="H28" s="2206"/>
    </row>
    <row r="29" spans="1:8" s="2140" customFormat="1" ht="22.5" customHeight="1">
      <c r="A29" s="2239"/>
      <c r="B29" s="2206"/>
      <c r="C29" s="2206"/>
      <c r="D29" s="2206"/>
      <c r="E29" s="2206"/>
      <c r="F29" s="2206"/>
      <c r="G29" s="2206"/>
      <c r="H29" s="2206"/>
    </row>
    <row r="30" spans="1:8" s="2140" customFormat="1" ht="22.5" customHeight="1">
      <c r="A30" s="2218" t="s">
        <v>638</v>
      </c>
      <c r="B30" s="2206"/>
      <c r="C30" s="2206"/>
      <c r="D30" s="2206"/>
      <c r="E30" s="2206"/>
      <c r="F30" s="2206"/>
      <c r="G30" s="2206"/>
      <c r="H30" s="2206"/>
    </row>
    <row r="31" spans="1:8" s="2140" customFormat="1" ht="30" customHeight="1">
      <c r="A31" s="2220" t="s">
        <v>343</v>
      </c>
      <c r="B31" s="2240"/>
      <c r="C31" s="2241"/>
      <c r="D31" s="2241"/>
      <c r="E31" s="2206"/>
      <c r="F31" s="2242"/>
      <c r="G31" s="2206"/>
      <c r="H31" s="2206"/>
    </row>
    <row r="32" spans="1:8" s="2140" customFormat="1" ht="16.5" customHeight="1">
      <c r="A32" s="2243"/>
      <c r="B32" s="2244"/>
      <c r="C32" s="2206"/>
      <c r="D32" s="2206"/>
      <c r="E32" s="2206"/>
      <c r="F32" s="2242"/>
      <c r="G32" s="2206"/>
      <c r="H32" s="2206"/>
    </row>
    <row r="33" spans="1:8" s="2140" customFormat="1" ht="16.5" customHeight="1">
      <c r="A33" s="2243"/>
      <c r="B33" s="2244"/>
      <c r="C33" s="2206"/>
      <c r="D33" s="2206"/>
      <c r="E33" s="2206"/>
      <c r="F33" s="2206"/>
      <c r="G33" s="2206"/>
      <c r="H33" s="2206"/>
    </row>
    <row r="34" spans="1:8" s="2140" customFormat="1" ht="13.8">
      <c r="A34" s="2206"/>
      <c r="B34" s="2245"/>
      <c r="C34" s="2245"/>
      <c r="D34" s="2246"/>
      <c r="E34" s="2247"/>
      <c r="F34" s="2247"/>
      <c r="G34" s="2245"/>
      <c r="H34" s="2206"/>
    </row>
    <row r="35" spans="1:8" s="2140" customFormat="1" ht="13.8">
      <c r="A35" s="2206"/>
      <c r="B35" s="2223" t="s">
        <v>3006</v>
      </c>
      <c r="C35" s="2245"/>
      <c r="D35" s="2224" t="s">
        <v>1656</v>
      </c>
      <c r="E35" s="2225" t="s">
        <v>658</v>
      </c>
      <c r="F35" s="2225" t="s">
        <v>3007</v>
      </c>
      <c r="G35" s="2225" t="s">
        <v>1036</v>
      </c>
      <c r="H35" s="2206"/>
    </row>
    <row r="36" spans="1:8" s="2140" customFormat="1" ht="13.8">
      <c r="A36" s="2206"/>
      <c r="B36" s="2248" t="s">
        <v>2527</v>
      </c>
      <c r="C36" s="2245"/>
      <c r="D36" s="2245"/>
      <c r="E36" s="2245"/>
      <c r="F36" s="2245"/>
      <c r="G36" s="2228"/>
      <c r="H36" s="2206"/>
    </row>
    <row r="37" spans="1:8" s="2140" customFormat="1" ht="31.5" customHeight="1">
      <c r="A37" s="2206"/>
      <c r="B37" s="2249" t="s">
        <v>346</v>
      </c>
      <c r="C37" s="2245"/>
      <c r="D37" s="2245"/>
      <c r="E37" s="2245"/>
      <c r="F37" s="2245"/>
      <c r="G37" s="2228"/>
      <c r="H37" s="2206"/>
    </row>
    <row r="38" spans="1:8" s="2140" customFormat="1" ht="13.8">
      <c r="A38" s="2206"/>
      <c r="B38" s="2250" t="s">
        <v>347</v>
      </c>
      <c r="C38" s="2251"/>
      <c r="D38" s="2252"/>
      <c r="E38" s="2253"/>
      <c r="F38" s="2253"/>
      <c r="G38" s="2254">
        <f>SUM(D38:F38)</f>
        <v>0</v>
      </c>
      <c r="H38" s="2206"/>
    </row>
    <row r="39" spans="1:8" s="2140" customFormat="1" ht="13.8">
      <c r="A39" s="2206"/>
      <c r="B39" s="2250" t="s">
        <v>348</v>
      </c>
      <c r="C39" s="2245"/>
      <c r="D39" s="2252"/>
      <c r="E39" s="2253"/>
      <c r="F39" s="2253"/>
      <c r="G39" s="2254">
        <f t="shared" ref="G39:G43" si="7">SUM(D39:F39)</f>
        <v>0</v>
      </c>
      <c r="H39" s="2206"/>
    </row>
    <row r="40" spans="1:8" s="2140" customFormat="1" ht="13.8">
      <c r="A40" s="2206"/>
      <c r="B40" s="2250" t="s">
        <v>349</v>
      </c>
      <c r="C40" s="2245"/>
      <c r="D40" s="2255"/>
      <c r="E40" s="2253"/>
      <c r="F40" s="2255"/>
      <c r="G40" s="2254">
        <f t="shared" si="7"/>
        <v>0</v>
      </c>
      <c r="H40" s="2206"/>
    </row>
    <row r="41" spans="1:8" s="2140" customFormat="1" ht="13.8">
      <c r="A41" s="2206"/>
      <c r="B41" s="2250" t="s">
        <v>1386</v>
      </c>
      <c r="C41" s="2245"/>
      <c r="D41" s="2255"/>
      <c r="E41" s="2253"/>
      <c r="F41" s="2255"/>
      <c r="G41" s="2254">
        <f t="shared" si="7"/>
        <v>0</v>
      </c>
      <c r="H41" s="2206"/>
    </row>
    <row r="42" spans="1:8" s="2140" customFormat="1" ht="26.25" customHeight="1">
      <c r="A42" s="2206"/>
      <c r="B42" s="2250" t="s">
        <v>1387</v>
      </c>
      <c r="C42" s="2251"/>
      <c r="D42" s="2252"/>
      <c r="E42" s="2253"/>
      <c r="F42" s="2253"/>
      <c r="G42" s="2254">
        <f t="shared" si="7"/>
        <v>0</v>
      </c>
      <c r="H42" s="2206"/>
    </row>
    <row r="43" spans="1:8" s="2140" customFormat="1" ht="28.5" customHeight="1">
      <c r="A43" s="2206"/>
      <c r="B43" s="2249" t="s">
        <v>2526</v>
      </c>
      <c r="C43" s="2251"/>
      <c r="D43" s="2254">
        <f>SUM(D38:D42)</f>
        <v>0</v>
      </c>
      <c r="E43" s="2254">
        <f t="shared" ref="E43:F43" si="8">SUM(E38:E42)</f>
        <v>0</v>
      </c>
      <c r="F43" s="2254">
        <f t="shared" si="8"/>
        <v>0</v>
      </c>
      <c r="G43" s="2254">
        <f t="shared" si="7"/>
        <v>0</v>
      </c>
      <c r="H43" s="2206"/>
    </row>
    <row r="44" spans="1:8" s="2140" customFormat="1" ht="15.6">
      <c r="A44" s="2256" t="s">
        <v>1388</v>
      </c>
      <c r="B44" s="2257"/>
      <c r="C44" s="2206"/>
      <c r="D44" s="2206"/>
      <c r="E44" s="2206"/>
      <c r="F44" s="2206"/>
      <c r="G44" s="2206"/>
      <c r="H44" s="2206"/>
    </row>
    <row r="45" spans="1:8">
      <c r="A45" s="2206"/>
      <c r="B45" s="2206"/>
      <c r="C45" s="2206"/>
      <c r="D45" s="2206"/>
      <c r="E45" s="2206"/>
      <c r="F45" s="2206"/>
      <c r="G45" s="2206"/>
      <c r="H45" s="2206"/>
    </row>
    <row r="46" spans="1:8" ht="13.8" hidden="1">
      <c r="A46" s="2234">
        <v>2.11</v>
      </c>
      <c r="B46" s="2226" t="s">
        <v>3013</v>
      </c>
      <c r="C46" s="2227"/>
      <c r="D46" s="2230"/>
      <c r="E46" s="2231"/>
      <c r="F46" s="2231"/>
      <c r="G46" s="2232">
        <v>0</v>
      </c>
      <c r="H46" s="2206"/>
    </row>
    <row r="47" spans="1:8" ht="13.8" hidden="1">
      <c r="A47" s="2234">
        <v>2.12</v>
      </c>
      <c r="B47" s="2233" t="s">
        <v>3016</v>
      </c>
      <c r="C47" s="2227"/>
      <c r="D47" s="2232">
        <v>0</v>
      </c>
      <c r="E47" s="2232">
        <v>244353</v>
      </c>
      <c r="F47" s="2232">
        <v>0</v>
      </c>
      <c r="G47" s="2232">
        <v>244353</v>
      </c>
      <c r="H47" s="2206"/>
    </row>
    <row r="48" spans="1:8" ht="13.8" hidden="1">
      <c r="A48" s="2234">
        <v>2.13</v>
      </c>
      <c r="B48" s="2233" t="s">
        <v>122</v>
      </c>
      <c r="C48" s="2227"/>
      <c r="D48" s="2227"/>
      <c r="E48" s="2228"/>
      <c r="F48" s="2228"/>
      <c r="G48" s="2228"/>
      <c r="H48" s="2206"/>
    </row>
    <row r="49" spans="1:8" ht="13.8" hidden="1">
      <c r="A49" s="2234">
        <v>2.14</v>
      </c>
      <c r="B49" s="2226" t="s">
        <v>3011</v>
      </c>
      <c r="C49" s="2227"/>
      <c r="D49" s="2230"/>
      <c r="E49" s="2231"/>
      <c r="F49" s="2231"/>
      <c r="G49" s="2232">
        <v>0</v>
      </c>
      <c r="H49" s="2206"/>
    </row>
    <row r="50" spans="1:8" ht="13.8" hidden="1">
      <c r="A50" s="2234">
        <v>2.15</v>
      </c>
      <c r="B50" s="2226" t="s">
        <v>3012</v>
      </c>
      <c r="C50" s="2227"/>
      <c r="D50" s="2230"/>
      <c r="E50" s="2231"/>
      <c r="F50" s="2231"/>
      <c r="G50" s="2232">
        <v>0</v>
      </c>
      <c r="H50" s="2206"/>
    </row>
    <row r="51" spans="1:8" ht="13.8" hidden="1">
      <c r="A51" s="2234">
        <v>2.16</v>
      </c>
      <c r="B51" s="2233" t="s">
        <v>3017</v>
      </c>
      <c r="C51" s="2227"/>
      <c r="D51" s="2232">
        <v>0</v>
      </c>
      <c r="E51" s="2232">
        <v>0</v>
      </c>
      <c r="F51" s="2232">
        <v>0</v>
      </c>
      <c r="G51" s="2232">
        <v>0</v>
      </c>
      <c r="H51" s="2206"/>
    </row>
    <row r="52" spans="1:8" ht="13.8" hidden="1">
      <c r="A52" s="2234">
        <v>2.17</v>
      </c>
      <c r="B52" s="2226" t="s">
        <v>3018</v>
      </c>
      <c r="C52" s="2227"/>
      <c r="D52" s="2232">
        <v>0</v>
      </c>
      <c r="E52" s="2232">
        <v>165307</v>
      </c>
      <c r="F52" s="2232">
        <v>0</v>
      </c>
      <c r="G52" s="2232">
        <v>165307</v>
      </c>
      <c r="H52" s="2206"/>
    </row>
    <row r="53" spans="1:8" ht="13.8" hidden="1">
      <c r="A53" s="2234">
        <v>2.2000000000000002</v>
      </c>
      <c r="B53" s="2233" t="s">
        <v>3019</v>
      </c>
      <c r="C53" s="2227"/>
      <c r="D53" s="2232">
        <v>0</v>
      </c>
      <c r="E53" s="2232">
        <v>468325</v>
      </c>
      <c r="F53" s="2232">
        <v>0</v>
      </c>
      <c r="G53" s="2232">
        <v>468325</v>
      </c>
      <c r="H53" s="2206"/>
    </row>
    <row r="54" spans="1:8" ht="13.8" hidden="1">
      <c r="A54" s="2235"/>
      <c r="B54" s="2236"/>
      <c r="C54" s="2236"/>
      <c r="D54" s="2237"/>
      <c r="E54" s="2237"/>
      <c r="F54" s="2237"/>
      <c r="G54" s="2236"/>
      <c r="H54" s="2206"/>
    </row>
    <row r="55" spans="1:8" ht="13.8" hidden="1">
      <c r="A55" s="2234">
        <v>2.21</v>
      </c>
      <c r="B55" s="2226" t="s">
        <v>3020</v>
      </c>
      <c r="C55" s="2227"/>
      <c r="D55" s="2238"/>
      <c r="E55" s="2238"/>
      <c r="F55" s="2238"/>
      <c r="G55" s="2232">
        <v>0</v>
      </c>
      <c r="H55" s="2206"/>
    </row>
    <row r="56" spans="1:8" ht="13.8" hidden="1">
      <c r="A56" s="2235"/>
      <c r="B56" s="2236"/>
      <c r="C56" s="2236"/>
      <c r="D56" s="2237"/>
      <c r="E56" s="2237"/>
      <c r="F56" s="2237"/>
      <c r="G56" s="2236"/>
      <c r="H56" s="2206"/>
    </row>
    <row r="57" spans="1:8" ht="13.8" hidden="1">
      <c r="A57" s="2234">
        <v>2.2200000000000002</v>
      </c>
      <c r="B57" s="2233" t="s">
        <v>3021</v>
      </c>
      <c r="C57" s="2227"/>
      <c r="D57" s="2232">
        <v>0</v>
      </c>
      <c r="E57" s="2232">
        <v>468325</v>
      </c>
      <c r="F57" s="2232">
        <v>0</v>
      </c>
      <c r="G57" s="2232">
        <v>468325</v>
      </c>
      <c r="H57" s="2206"/>
    </row>
    <row r="58" spans="1:8" hidden="1">
      <c r="A58" s="2239"/>
      <c r="B58" s="2206"/>
      <c r="C58" s="2206"/>
      <c r="D58" s="2206"/>
      <c r="E58" s="2206"/>
      <c r="F58" s="2206"/>
      <c r="G58" s="2206"/>
      <c r="H58" s="2206"/>
    </row>
    <row r="59" spans="1:8" ht="15.6" hidden="1">
      <c r="A59" s="2218" t="s">
        <v>638</v>
      </c>
      <c r="B59" s="2206"/>
      <c r="C59" s="2206"/>
      <c r="D59" s="2206"/>
      <c r="E59" s="2206"/>
      <c r="F59" s="2206"/>
      <c r="G59" s="2206"/>
      <c r="H59" s="2206"/>
    </row>
    <row r="60" spans="1:8" ht="17.399999999999999" hidden="1">
      <c r="A60" s="2220" t="s">
        <v>343</v>
      </c>
      <c r="B60" s="2240"/>
      <c r="C60" s="2241"/>
      <c r="D60" s="2241"/>
      <c r="E60" s="2206"/>
      <c r="F60" s="2242"/>
      <c r="G60" s="2206"/>
      <c r="H60" s="2206"/>
    </row>
    <row r="61" spans="1:8" ht="17.399999999999999" hidden="1">
      <c r="A61" s="2243"/>
      <c r="B61" s="2244"/>
      <c r="C61" s="2206"/>
      <c r="D61" s="2206"/>
      <c r="E61" s="2206"/>
      <c r="F61" s="2242"/>
      <c r="G61" s="2206"/>
      <c r="H61" s="2206"/>
    </row>
    <row r="62" spans="1:8" ht="17.399999999999999" hidden="1">
      <c r="A62" s="2243"/>
      <c r="B62" s="2244"/>
      <c r="C62" s="2206"/>
      <c r="D62" s="2206"/>
      <c r="E62" s="2206"/>
      <c r="F62" s="2206"/>
      <c r="G62" s="2206"/>
      <c r="H62" s="2206"/>
    </row>
    <row r="63" spans="1:8" ht="13.8" hidden="1">
      <c r="A63" s="2206"/>
      <c r="B63" s="2245"/>
      <c r="C63" s="2245"/>
      <c r="D63" s="2246"/>
      <c r="E63" s="2247"/>
      <c r="F63" s="2247"/>
      <c r="G63" s="2245"/>
      <c r="H63" s="2206"/>
    </row>
    <row r="64" spans="1:8" ht="13.8" hidden="1">
      <c r="A64" s="2206"/>
      <c r="B64" s="2223" t="s">
        <v>3006</v>
      </c>
      <c r="C64" s="2245"/>
      <c r="D64" s="2224" t="s">
        <v>1656</v>
      </c>
      <c r="E64" s="2225" t="s">
        <v>658</v>
      </c>
      <c r="F64" s="2225" t="s">
        <v>3007</v>
      </c>
      <c r="G64" s="2225" t="s">
        <v>1036</v>
      </c>
      <c r="H64" s="2206"/>
    </row>
    <row r="65" spans="1:8" ht="13.8" hidden="1">
      <c r="A65" s="2206"/>
      <c r="B65" s="2248" t="s">
        <v>2527</v>
      </c>
      <c r="C65" s="2245"/>
      <c r="D65" s="2245"/>
      <c r="E65" s="2245"/>
      <c r="F65" s="2245"/>
      <c r="G65" s="2228"/>
      <c r="H65" s="2206"/>
    </row>
    <row r="66" spans="1:8" ht="27.6" hidden="1">
      <c r="A66" s="2206"/>
      <c r="B66" s="2249" t="s">
        <v>346</v>
      </c>
      <c r="C66" s="2245"/>
      <c r="D66" s="2245"/>
      <c r="E66" s="2245"/>
      <c r="F66" s="2245"/>
      <c r="G66" s="2228"/>
      <c r="H66" s="2206"/>
    </row>
    <row r="67" spans="1:8" ht="13.8" hidden="1">
      <c r="A67" s="2206"/>
      <c r="B67" s="2250" t="s">
        <v>347</v>
      </c>
      <c r="C67" s="2251"/>
      <c r="D67" s="2252"/>
      <c r="E67" s="2253"/>
      <c r="F67" s="2253"/>
      <c r="G67" s="2254">
        <v>0</v>
      </c>
      <c r="H67" s="2206"/>
    </row>
    <row r="68" spans="1:8" ht="13.8" hidden="1">
      <c r="A68" s="2206"/>
      <c r="B68" s="2250" t="s">
        <v>348</v>
      </c>
      <c r="C68" s="2245"/>
      <c r="D68" s="2252"/>
      <c r="E68" s="2253"/>
      <c r="F68" s="2253"/>
      <c r="G68" s="2254">
        <v>0</v>
      </c>
      <c r="H68" s="2206"/>
    </row>
    <row r="69" spans="1:8" ht="13.8" hidden="1">
      <c r="A69" s="2206"/>
      <c r="B69" s="2250" t="s">
        <v>349</v>
      </c>
      <c r="C69" s="2245"/>
      <c r="D69" s="2255"/>
      <c r="E69" s="2255">
        <v>50565</v>
      </c>
      <c r="F69" s="2255"/>
      <c r="G69" s="2254">
        <v>50565</v>
      </c>
      <c r="H69" s="2206"/>
    </row>
    <row r="70" spans="1:8" ht="13.8" hidden="1">
      <c r="A70" s="2206"/>
      <c r="B70" s="2250" t="s">
        <v>1386</v>
      </c>
      <c r="C70" s="2245"/>
      <c r="D70" s="2255"/>
      <c r="E70" s="2255"/>
      <c r="F70" s="2255"/>
      <c r="G70" s="2254">
        <v>0</v>
      </c>
      <c r="H70" s="2206"/>
    </row>
    <row r="71" spans="1:8" ht="27.6" hidden="1">
      <c r="A71" s="2206"/>
      <c r="B71" s="2250" t="s">
        <v>1387</v>
      </c>
      <c r="C71" s="2251"/>
      <c r="D71" s="2252"/>
      <c r="E71" s="2253">
        <v>114742</v>
      </c>
      <c r="F71" s="2253"/>
      <c r="G71" s="2254">
        <v>114742</v>
      </c>
      <c r="H71" s="2206"/>
    </row>
    <row r="72" spans="1:8" ht="27.6" hidden="1">
      <c r="A72" s="2206"/>
      <c r="B72" s="2249" t="s">
        <v>2526</v>
      </c>
      <c r="C72" s="2251"/>
      <c r="D72" s="2254">
        <v>0</v>
      </c>
      <c r="E72" s="2254">
        <v>165307</v>
      </c>
      <c r="F72" s="2254">
        <v>0</v>
      </c>
      <c r="G72" s="2254">
        <v>165307</v>
      </c>
      <c r="H72" s="2206"/>
    </row>
    <row r="73" spans="1:8" ht="15.6" hidden="1">
      <c r="A73" s="2256" t="s">
        <v>1388</v>
      </c>
      <c r="B73" s="2257"/>
      <c r="C73" s="2206"/>
      <c r="D73" s="2206"/>
      <c r="E73" s="2206"/>
      <c r="F73" s="2206"/>
      <c r="G73" s="2206"/>
      <c r="H73" s="2206"/>
    </row>
    <row r="74" spans="1:8" hidden="1">
      <c r="A74" s="2206"/>
      <c r="B74" s="2206"/>
      <c r="C74" s="2206"/>
      <c r="D74" s="2206"/>
      <c r="E74" s="2206"/>
      <c r="F74" s="2206"/>
      <c r="G74" s="2206"/>
      <c r="H74" s="2206"/>
    </row>
  </sheetData>
  <sheetProtection password="C797" sheet="1" objects="1" scenarios="1"/>
  <protectedRanges>
    <protectedRange sqref="B42" name="Range2_1"/>
    <protectedRange sqref="B38" name="Range1_1"/>
    <protectedRange sqref="D38:E42" name="Range3_1"/>
  </protectedRanges>
  <phoneticPr fontId="15" type="noConversion"/>
  <pageMargins left="0" right="0" top="1" bottom="1" header="0.5" footer="0.5"/>
  <pageSetup scale="68" orientation="landscape" r:id="rId1"/>
  <headerFooter alignWithMargins="0">
    <oddFooter>&amp;L&amp;D,&amp;" ,Regular" &amp;T
&amp;CPage &amp;P of &amp;N&amp;R2015/16 School Authority Estimates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opLeftCell="A97" workbookViewId="0">
      <selection activeCell="A14" sqref="A14"/>
    </sheetView>
  </sheetViews>
  <sheetFormatPr defaultColWidth="0" defaultRowHeight="13.2"/>
  <cols>
    <col min="1" max="1" width="36.44140625" style="2186" customWidth="1"/>
    <col min="2" max="2" width="19.88671875" style="2186" customWidth="1"/>
    <col min="3" max="3" width="15" style="2186" customWidth="1"/>
    <col min="4" max="4" width="18.109375" style="2186" customWidth="1"/>
    <col min="5" max="5" width="17.88671875" style="2186" customWidth="1"/>
    <col min="6" max="6" width="17.6640625" style="2186" customWidth="1"/>
    <col min="7" max="7" width="16.88671875" style="2186" customWidth="1"/>
    <col min="8" max="8" width="19.44140625" style="2186" customWidth="1"/>
    <col min="9" max="9" width="9.109375" style="2186" customWidth="1"/>
    <col min="10" max="16384" width="0" style="2140" hidden="1"/>
  </cols>
  <sheetData>
    <row r="1" spans="1:9" ht="39" customHeight="1">
      <c r="A1" s="523"/>
      <c r="B1" s="2139"/>
      <c r="C1" s="2139"/>
      <c r="D1" s="2139"/>
      <c r="E1" s="2139"/>
      <c r="F1" s="2139"/>
      <c r="G1" s="2139"/>
      <c r="H1" s="825" t="str">
        <f>'1 Summary'!G2</f>
        <v/>
      </c>
      <c r="I1" s="2139"/>
    </row>
    <row r="2" spans="1:9" ht="15.6">
      <c r="A2" s="28" t="s">
        <v>638</v>
      </c>
      <c r="B2" s="2139"/>
      <c r="C2" s="2139"/>
      <c r="D2" s="2139"/>
      <c r="E2" s="2139"/>
      <c r="F2" s="2139"/>
      <c r="G2" s="2139"/>
      <c r="H2" s="2258">
        <f>'1 Summary'!G3</f>
        <v>0</v>
      </c>
      <c r="I2" s="2139"/>
    </row>
    <row r="3" spans="1:9" ht="15.6">
      <c r="A3" s="2299" t="s">
        <v>2528</v>
      </c>
      <c r="B3" s="2299"/>
      <c r="C3" s="2299"/>
      <c r="D3" s="2299"/>
      <c r="E3" s="2299"/>
      <c r="F3" s="2299"/>
      <c r="G3" s="2299"/>
      <c r="H3" s="2299"/>
      <c r="I3" s="2139"/>
    </row>
    <row r="4" spans="1:9" ht="15.6">
      <c r="A4" s="2300" t="s">
        <v>2525</v>
      </c>
      <c r="B4" s="2300"/>
      <c r="C4" s="2300"/>
      <c r="D4" s="2300"/>
      <c r="E4" s="2300"/>
      <c r="F4" s="2300"/>
      <c r="G4" s="2300"/>
      <c r="H4" s="2300"/>
      <c r="I4" s="2139"/>
    </row>
    <row r="5" spans="1:9" ht="26.4">
      <c r="A5" s="2259" t="s">
        <v>1272</v>
      </c>
      <c r="B5" s="2258" t="s">
        <v>2529</v>
      </c>
      <c r="C5" s="2258" t="s">
        <v>1273</v>
      </c>
      <c r="D5" s="2258" t="s">
        <v>1274</v>
      </c>
      <c r="E5" s="2258" t="s">
        <v>2171</v>
      </c>
      <c r="F5" s="2258" t="s">
        <v>2975</v>
      </c>
      <c r="G5" s="2258" t="s">
        <v>2976</v>
      </c>
      <c r="H5" s="2258" t="s">
        <v>2530</v>
      </c>
      <c r="I5" s="2139"/>
    </row>
    <row r="6" spans="1:9">
      <c r="A6" s="2259" t="s">
        <v>1275</v>
      </c>
      <c r="B6" s="2260" t="s">
        <v>23</v>
      </c>
      <c r="C6" s="2260"/>
      <c r="D6" s="2260"/>
      <c r="E6" s="2260"/>
      <c r="F6" s="2260"/>
      <c r="G6" s="2260"/>
      <c r="H6" s="2258"/>
      <c r="I6" s="2139"/>
    </row>
    <row r="7" spans="1:9" ht="26.4">
      <c r="A7" s="2261" t="s">
        <v>24</v>
      </c>
      <c r="B7" s="2210"/>
      <c r="C7" s="2207"/>
      <c r="D7" s="2207"/>
      <c r="E7" s="2260"/>
      <c r="F7" s="2207"/>
      <c r="G7" s="2208"/>
      <c r="H7" s="2214">
        <f>+B7+C7-D7-E7+F7+G7</f>
        <v>0</v>
      </c>
      <c r="I7" s="2139"/>
    </row>
    <row r="8" spans="1:9">
      <c r="A8" s="2261" t="s">
        <v>142</v>
      </c>
      <c r="B8" s="2207"/>
      <c r="C8" s="2207"/>
      <c r="D8" s="2207"/>
      <c r="E8" s="2260"/>
      <c r="F8" s="2207"/>
      <c r="G8" s="2208"/>
      <c r="H8" s="2214">
        <f>+B8+C8-D8-E8+F8+G8</f>
        <v>0</v>
      </c>
      <c r="I8" s="2139"/>
    </row>
    <row r="9" spans="1:9">
      <c r="A9" s="2261" t="s">
        <v>25</v>
      </c>
      <c r="B9" s="2210"/>
      <c r="C9" s="2207"/>
      <c r="D9" s="2207"/>
      <c r="E9" s="2260"/>
      <c r="F9" s="2207"/>
      <c r="G9" s="2208"/>
      <c r="H9" s="2214">
        <f>+B9+C9-D9-E9+F9+G9</f>
        <v>0</v>
      </c>
      <c r="I9" s="2139"/>
    </row>
    <row r="10" spans="1:9">
      <c r="A10" s="2261" t="s">
        <v>121</v>
      </c>
      <c r="B10" s="2207"/>
      <c r="C10" s="2207"/>
      <c r="D10" s="2207"/>
      <c r="E10" s="2260"/>
      <c r="F10" s="2207"/>
      <c r="G10" s="2208"/>
      <c r="H10" s="2214">
        <f>+B10+C10-D10-E10+F10+G10</f>
        <v>0</v>
      </c>
      <c r="I10" s="2139"/>
    </row>
    <row r="11" spans="1:9">
      <c r="A11" s="2261" t="s">
        <v>122</v>
      </c>
      <c r="B11" s="2210"/>
      <c r="C11" s="2207"/>
      <c r="D11" s="2207"/>
      <c r="E11" s="2260"/>
      <c r="F11" s="2207"/>
      <c r="G11" s="2261"/>
      <c r="H11" s="2214">
        <f>+B11+C11-D11-E11+F11+G11</f>
        <v>0</v>
      </c>
      <c r="I11" s="2139"/>
    </row>
    <row r="12" spans="1:9">
      <c r="A12" s="2261"/>
      <c r="B12" s="2261"/>
      <c r="C12" s="2261"/>
      <c r="D12" s="2261"/>
      <c r="E12" s="2261"/>
      <c r="F12" s="2261"/>
      <c r="G12" s="2261"/>
      <c r="H12" s="2214"/>
      <c r="I12" s="2139"/>
    </row>
    <row r="13" spans="1:9">
      <c r="A13" s="2261" t="s">
        <v>2977</v>
      </c>
      <c r="B13" s="2207"/>
      <c r="C13" s="2208"/>
      <c r="D13" s="2208"/>
      <c r="E13" s="2260"/>
      <c r="F13" s="2215"/>
      <c r="G13" s="2215"/>
      <c r="H13" s="2214">
        <f>+B13+C13-D13-E13+F13</f>
        <v>0</v>
      </c>
      <c r="I13" s="2139"/>
    </row>
    <row r="14" spans="1:9">
      <c r="A14" s="2261" t="s">
        <v>2978</v>
      </c>
      <c r="B14" s="2207"/>
      <c r="C14" s="2208"/>
      <c r="D14" s="2208"/>
      <c r="E14" s="2260"/>
      <c r="F14" s="2215"/>
      <c r="G14" s="2215"/>
      <c r="H14" s="2214">
        <f>+B14+C14-D14-E14+F14</f>
        <v>0</v>
      </c>
      <c r="I14" s="2139"/>
    </row>
    <row r="15" spans="1:9">
      <c r="A15" s="2261" t="s">
        <v>2979</v>
      </c>
      <c r="B15" s="2207"/>
      <c r="C15" s="2208"/>
      <c r="D15" s="2208"/>
      <c r="E15" s="2260"/>
      <c r="F15" s="2215"/>
      <c r="G15" s="2215"/>
      <c r="H15" s="2214">
        <f>+B15+C15-D15-E15+F15</f>
        <v>0</v>
      </c>
      <c r="I15" s="2139"/>
    </row>
    <row r="16" spans="1:9">
      <c r="A16" s="2261" t="s">
        <v>2980</v>
      </c>
      <c r="B16" s="2207"/>
      <c r="C16" s="2208"/>
      <c r="D16" s="2208"/>
      <c r="E16" s="2260"/>
      <c r="F16" s="2215"/>
      <c r="G16" s="2215"/>
      <c r="H16" s="2214">
        <f>+B16+C16-D16-E16+F16</f>
        <v>0</v>
      </c>
      <c r="I16" s="2139"/>
    </row>
    <row r="17" spans="1:9">
      <c r="A17" s="2261" t="s">
        <v>2981</v>
      </c>
      <c r="B17" s="2207"/>
      <c r="C17" s="2208"/>
      <c r="D17" s="2208"/>
      <c r="E17" s="2260"/>
      <c r="F17" s="2215"/>
      <c r="G17" s="2215"/>
      <c r="H17" s="2214">
        <f>+B17+C17-D17-E17+F17</f>
        <v>0</v>
      </c>
      <c r="I17" s="2139"/>
    </row>
    <row r="18" spans="1:9">
      <c r="A18" s="2259" t="s">
        <v>2982</v>
      </c>
      <c r="B18" s="2214">
        <f>SUM(B13:B17)</f>
        <v>0</v>
      </c>
      <c r="C18" s="2214">
        <f>SUM(C13:C17)</f>
        <v>0</v>
      </c>
      <c r="D18" s="2214">
        <f>SUM(D13:D17)</f>
        <v>0</v>
      </c>
      <c r="E18" s="2260"/>
      <c r="F18" s="2214">
        <f>SUM(F13:F17)</f>
        <v>0</v>
      </c>
      <c r="G18" s="2214">
        <f>SUM(G13:G17)</f>
        <v>0</v>
      </c>
      <c r="H18" s="2214">
        <f>SUM(H13:H17)</f>
        <v>0</v>
      </c>
      <c r="I18" s="2139"/>
    </row>
    <row r="19" spans="1:9">
      <c r="A19" s="2261" t="s">
        <v>347</v>
      </c>
      <c r="B19" s="2208"/>
      <c r="C19" s="2208"/>
      <c r="D19" s="2208"/>
      <c r="E19" s="2260"/>
      <c r="F19" s="2215"/>
      <c r="G19" s="2215"/>
      <c r="H19" s="2214">
        <f>+B19+C19-D19-E19+F19</f>
        <v>0</v>
      </c>
      <c r="I19" s="2139"/>
    </row>
    <row r="20" spans="1:9">
      <c r="A20" s="2261" t="s">
        <v>348</v>
      </c>
      <c r="B20" s="2208"/>
      <c r="C20" s="2208"/>
      <c r="D20" s="2208"/>
      <c r="E20" s="2260"/>
      <c r="F20" s="2215"/>
      <c r="G20" s="2215"/>
      <c r="H20" s="2214">
        <f>+B20+C20-D20-E20+F20</f>
        <v>0</v>
      </c>
      <c r="I20" s="2139"/>
    </row>
    <row r="21" spans="1:9">
      <c r="A21" s="2261" t="s">
        <v>2983</v>
      </c>
      <c r="B21" s="2208"/>
      <c r="C21" s="2208"/>
      <c r="D21" s="2208"/>
      <c r="E21" s="2260"/>
      <c r="F21" s="2215"/>
      <c r="G21" s="2215"/>
      <c r="H21" s="2214">
        <f>+B21+C21-D21-E21+F21</f>
        <v>0</v>
      </c>
      <c r="I21" s="2139"/>
    </row>
    <row r="22" spans="1:9">
      <c r="A22" s="2261" t="s">
        <v>2984</v>
      </c>
      <c r="B22" s="2208"/>
      <c r="C22" s="2208"/>
      <c r="D22" s="2208"/>
      <c r="E22" s="2260"/>
      <c r="F22" s="2215"/>
      <c r="G22" s="2215"/>
      <c r="H22" s="2214">
        <f>+B22+C22-D22-E22+F22</f>
        <v>0</v>
      </c>
      <c r="I22" s="2139"/>
    </row>
    <row r="23" spans="1:9">
      <c r="A23" s="2259" t="s">
        <v>123</v>
      </c>
      <c r="B23" s="2214">
        <f>+B7+B8+B9+B10+B11+B18+B19+B20+B21+B22</f>
        <v>0</v>
      </c>
      <c r="C23" s="2214">
        <f>+C7+C8+C9+C10+C11+C18+C19+C20+C21+C22</f>
        <v>0</v>
      </c>
      <c r="D23" s="2214">
        <f>+D7+D8+D9+D10+D11+D18+D19+D20+D21+D22</f>
        <v>0</v>
      </c>
      <c r="E23" s="2260"/>
      <c r="F23" s="2214">
        <f>+F7+F8+F9+F10+F11+F18+F19+F20+F21+F22</f>
        <v>0</v>
      </c>
      <c r="G23" s="2214">
        <f>+G7+G8+G9+G10+G11+G18+G19+G20+G21+G22</f>
        <v>0</v>
      </c>
      <c r="H23" s="2214">
        <f>+H7+H8+H9+H10+H11+H18+H19+H20+H21+H22</f>
        <v>0</v>
      </c>
      <c r="I23" s="2139"/>
    </row>
    <row r="24" spans="1:9" ht="26.4">
      <c r="A24" s="2259" t="s">
        <v>124</v>
      </c>
      <c r="B24" s="2215"/>
      <c r="C24" s="2215"/>
      <c r="D24" s="2215"/>
      <c r="E24" s="2215"/>
      <c r="F24" s="2215"/>
      <c r="G24" s="2215"/>
      <c r="H24" s="2214"/>
      <c r="I24" s="2139"/>
    </row>
    <row r="25" spans="1:9">
      <c r="A25" s="2261" t="s">
        <v>25</v>
      </c>
      <c r="B25" s="2208"/>
      <c r="C25" s="2208"/>
      <c r="D25" s="2208"/>
      <c r="E25" s="2208"/>
      <c r="F25" s="2208"/>
      <c r="G25" s="2208"/>
      <c r="H25" s="2214">
        <f>+B25+C25-D25-E25+F25+G25</f>
        <v>0</v>
      </c>
      <c r="I25" s="2139"/>
    </row>
    <row r="26" spans="1:9">
      <c r="A26" s="2259" t="s">
        <v>123</v>
      </c>
      <c r="B26" s="2214">
        <f>B25</f>
        <v>0</v>
      </c>
      <c r="C26" s="2214">
        <f t="shared" ref="C26:H26" si="0">C25</f>
        <v>0</v>
      </c>
      <c r="D26" s="2214">
        <f t="shared" si="0"/>
        <v>0</v>
      </c>
      <c r="E26" s="2214">
        <f t="shared" si="0"/>
        <v>0</v>
      </c>
      <c r="F26" s="2214">
        <f t="shared" si="0"/>
        <v>0</v>
      </c>
      <c r="G26" s="2214">
        <f t="shared" si="0"/>
        <v>0</v>
      </c>
      <c r="H26" s="2214">
        <f t="shared" si="0"/>
        <v>0</v>
      </c>
      <c r="I26" s="2139"/>
    </row>
    <row r="27" spans="1:9">
      <c r="A27" s="2259" t="s">
        <v>125</v>
      </c>
      <c r="B27" s="2215"/>
      <c r="C27" s="2215"/>
      <c r="D27" s="2215"/>
      <c r="E27" s="2215"/>
      <c r="F27" s="2215"/>
      <c r="G27" s="2215"/>
      <c r="H27" s="2214"/>
      <c r="I27" s="2139"/>
    </row>
    <row r="28" spans="1:9">
      <c r="A28" s="2261" t="s">
        <v>126</v>
      </c>
      <c r="B28" s="2208"/>
      <c r="C28" s="2211"/>
      <c r="D28" s="2215"/>
      <c r="E28" s="2208"/>
      <c r="F28" s="2208"/>
      <c r="G28" s="2215"/>
      <c r="H28" s="2214">
        <f>+B28+C28-D28-E28+F28</f>
        <v>0</v>
      </c>
      <c r="I28" s="2139"/>
    </row>
    <row r="29" spans="1:9">
      <c r="A29" s="2261" t="s">
        <v>127</v>
      </c>
      <c r="B29" s="2208"/>
      <c r="C29" s="2211"/>
      <c r="D29" s="2215"/>
      <c r="E29" s="2208"/>
      <c r="F29" s="2208"/>
      <c r="G29" s="2215"/>
      <c r="H29" s="2214">
        <f>+B29+C29-D29-E29+F29</f>
        <v>0</v>
      </c>
      <c r="I29" s="2139"/>
    </row>
    <row r="30" spans="1:9">
      <c r="A30" s="2261" t="s">
        <v>128</v>
      </c>
      <c r="B30" s="2208"/>
      <c r="C30" s="2211"/>
      <c r="D30" s="2215"/>
      <c r="E30" s="2208"/>
      <c r="F30" s="2208"/>
      <c r="G30" s="2215"/>
      <c r="H30" s="2214">
        <f>+B30+C30-D30-E30+F30</f>
        <v>0</v>
      </c>
      <c r="I30" s="2139"/>
    </row>
    <row r="31" spans="1:9">
      <c r="A31" s="2261" t="s">
        <v>1359</v>
      </c>
      <c r="B31" s="2208"/>
      <c r="C31" s="2211"/>
      <c r="D31" s="2215"/>
      <c r="E31" s="2208"/>
      <c r="F31" s="2208"/>
      <c r="G31" s="2215"/>
      <c r="H31" s="2214">
        <f>+B31+C31-D31-E31+F31</f>
        <v>0</v>
      </c>
      <c r="I31" s="2139"/>
    </row>
    <row r="32" spans="1:9">
      <c r="A32" s="2259" t="s">
        <v>123</v>
      </c>
      <c r="B32" s="2214">
        <f>SUM(B28:B31)</f>
        <v>0</v>
      </c>
      <c r="C32" s="2214">
        <f t="shared" ref="C32:H32" si="1">SUM(C28:C31)</f>
        <v>0</v>
      </c>
      <c r="D32" s="2215"/>
      <c r="E32" s="2214">
        <f t="shared" si="1"/>
        <v>0</v>
      </c>
      <c r="F32" s="2214">
        <f t="shared" si="1"/>
        <v>0</v>
      </c>
      <c r="G32" s="2214">
        <f t="shared" si="1"/>
        <v>0</v>
      </c>
      <c r="H32" s="2214">
        <f t="shared" si="1"/>
        <v>0</v>
      </c>
      <c r="I32" s="2139"/>
    </row>
    <row r="33" spans="1:9">
      <c r="A33" s="2259" t="s">
        <v>163</v>
      </c>
      <c r="B33" s="2214">
        <f>+B23+B26+B32</f>
        <v>0</v>
      </c>
      <c r="C33" s="2214">
        <f t="shared" ref="C33:H33" si="2">+C23+C26+C32</f>
        <v>0</v>
      </c>
      <c r="D33" s="2214">
        <f t="shared" si="2"/>
        <v>0</v>
      </c>
      <c r="E33" s="2214">
        <f t="shared" si="2"/>
        <v>0</v>
      </c>
      <c r="F33" s="2214">
        <f t="shared" si="2"/>
        <v>0</v>
      </c>
      <c r="G33" s="2214">
        <f t="shared" si="2"/>
        <v>0</v>
      </c>
      <c r="H33" s="2214">
        <f t="shared" si="2"/>
        <v>0</v>
      </c>
      <c r="I33" s="2139"/>
    </row>
    <row r="34" spans="1:9">
      <c r="A34" s="2258"/>
      <c r="B34" s="2215"/>
      <c r="C34" s="2215"/>
      <c r="D34" s="2215"/>
      <c r="E34" s="2215"/>
      <c r="F34" s="2215"/>
      <c r="G34" s="2215"/>
      <c r="H34" s="2214" t="s">
        <v>805</v>
      </c>
      <c r="I34" s="2139"/>
    </row>
    <row r="35" spans="1:9">
      <c r="A35" s="2259" t="s">
        <v>129</v>
      </c>
      <c r="B35" s="2215"/>
      <c r="C35" s="2215"/>
      <c r="D35" s="2215"/>
      <c r="E35" s="2215"/>
      <c r="F35" s="2215"/>
      <c r="G35" s="2215"/>
      <c r="H35" s="2214"/>
      <c r="I35" s="2139"/>
    </row>
    <row r="36" spans="1:9">
      <c r="A36" s="2261" t="s">
        <v>141</v>
      </c>
      <c r="B36" s="2208"/>
      <c r="C36" s="2208"/>
      <c r="D36" s="2208"/>
      <c r="E36" s="2215"/>
      <c r="F36" s="2215"/>
      <c r="G36" s="2215"/>
      <c r="H36" s="2214">
        <f>+B36+C36-D36-E36+F36</f>
        <v>0</v>
      </c>
      <c r="I36" s="2139"/>
    </row>
    <row r="37" spans="1:9">
      <c r="A37" s="2261" t="s">
        <v>130</v>
      </c>
      <c r="B37" s="2208"/>
      <c r="C37" s="2208"/>
      <c r="D37" s="2208"/>
      <c r="E37" s="2215"/>
      <c r="F37" s="2215"/>
      <c r="G37" s="2215"/>
      <c r="H37" s="2214">
        <f>+B37+C37-D37-E37+F37</f>
        <v>0</v>
      </c>
      <c r="I37" s="2139"/>
    </row>
    <row r="38" spans="1:9">
      <c r="A38" s="2261" t="s">
        <v>658</v>
      </c>
      <c r="B38" s="2208"/>
      <c r="C38" s="2208"/>
      <c r="D38" s="2208"/>
      <c r="E38" s="2215"/>
      <c r="F38" s="2215"/>
      <c r="G38" s="2215"/>
      <c r="H38" s="2214">
        <f>+B38+C38-D38-E38+F38</f>
        <v>0</v>
      </c>
      <c r="I38" s="2139"/>
    </row>
    <row r="39" spans="1:9">
      <c r="A39" s="2259" t="s">
        <v>163</v>
      </c>
      <c r="B39" s="2214">
        <f>SUM(B36:B38)</f>
        <v>0</v>
      </c>
      <c r="C39" s="2214">
        <f t="shared" ref="C39:H39" si="3">SUM(C36:C38)</f>
        <v>0</v>
      </c>
      <c r="D39" s="2214">
        <f t="shared" si="3"/>
        <v>0</v>
      </c>
      <c r="E39" s="2214">
        <f t="shared" si="3"/>
        <v>0</v>
      </c>
      <c r="F39" s="2214">
        <f t="shared" si="3"/>
        <v>0</v>
      </c>
      <c r="G39" s="2214">
        <f t="shared" si="3"/>
        <v>0</v>
      </c>
      <c r="H39" s="2214">
        <f t="shared" si="3"/>
        <v>0</v>
      </c>
      <c r="I39" s="2139"/>
    </row>
    <row r="40" spans="1:9">
      <c r="A40" s="2259"/>
      <c r="B40" s="2214"/>
      <c r="C40" s="2214"/>
      <c r="D40" s="2214"/>
      <c r="E40" s="2214"/>
      <c r="F40" s="2214"/>
      <c r="G40" s="2214"/>
      <c r="H40" s="2214"/>
      <c r="I40" s="2139"/>
    </row>
    <row r="41" spans="1:9">
      <c r="A41" s="2259" t="s">
        <v>131</v>
      </c>
      <c r="B41" s="2214">
        <f>B33+B39</f>
        <v>0</v>
      </c>
      <c r="C41" s="2214">
        <f t="shared" ref="C41:H41" si="4">C33+C39</f>
        <v>0</v>
      </c>
      <c r="D41" s="2214">
        <f t="shared" si="4"/>
        <v>0</v>
      </c>
      <c r="E41" s="2214">
        <f t="shared" si="4"/>
        <v>0</v>
      </c>
      <c r="F41" s="2214">
        <f t="shared" si="4"/>
        <v>0</v>
      </c>
      <c r="G41" s="2214">
        <f t="shared" si="4"/>
        <v>0</v>
      </c>
      <c r="H41" s="2214">
        <f t="shared" si="4"/>
        <v>0</v>
      </c>
      <c r="I41" s="2139"/>
    </row>
    <row r="42" spans="1:9" ht="31.5" customHeight="1">
      <c r="A42" s="2301"/>
      <c r="B42" s="2301"/>
      <c r="C42" s="2301"/>
      <c r="D42" s="2301"/>
      <c r="E42" s="2301"/>
      <c r="F42" s="2301"/>
      <c r="G42" s="2301"/>
      <c r="H42" s="2301"/>
      <c r="I42" s="2139"/>
    </row>
    <row r="43" spans="1:9" ht="15.6">
      <c r="A43" s="2302" t="s">
        <v>2528</v>
      </c>
      <c r="B43" s="2302"/>
      <c r="C43" s="2302"/>
      <c r="D43" s="2302"/>
      <c r="E43" s="2302"/>
      <c r="F43" s="2302"/>
      <c r="G43" s="2302"/>
      <c r="H43" s="2298"/>
      <c r="I43" s="78"/>
    </row>
    <row r="44" spans="1:9" ht="26.4">
      <c r="A44" s="2259" t="s">
        <v>2169</v>
      </c>
      <c r="B44" s="2258" t="s">
        <v>2529</v>
      </c>
      <c r="C44" s="2258" t="s">
        <v>2170</v>
      </c>
      <c r="D44" s="2258" t="s">
        <v>2171</v>
      </c>
      <c r="E44" s="2258" t="s">
        <v>1274</v>
      </c>
      <c r="F44" s="2258" t="s">
        <v>2985</v>
      </c>
      <c r="G44" s="2258" t="s">
        <v>2530</v>
      </c>
      <c r="H44" s="2262"/>
      <c r="I44" s="2139"/>
    </row>
    <row r="45" spans="1:9">
      <c r="A45" s="2259" t="s">
        <v>1275</v>
      </c>
      <c r="B45" s="2258" t="s">
        <v>23</v>
      </c>
      <c r="C45" s="2258"/>
      <c r="D45" s="2258"/>
      <c r="E45" s="2258"/>
      <c r="F45" s="2258"/>
      <c r="G45" s="2258"/>
      <c r="H45" s="2262"/>
      <c r="I45" s="2139"/>
    </row>
    <row r="46" spans="1:9" ht="26.4">
      <c r="A46" s="2261" t="s">
        <v>24</v>
      </c>
      <c r="B46" s="2258"/>
      <c r="C46" s="2258"/>
      <c r="D46" s="2258"/>
      <c r="E46" s="2258"/>
      <c r="F46" s="2258"/>
      <c r="G46" s="2258"/>
      <c r="H46" s="2262"/>
      <c r="I46" s="2139"/>
    </row>
    <row r="47" spans="1:9">
      <c r="A47" s="2261" t="s">
        <v>142</v>
      </c>
      <c r="B47" s="2208"/>
      <c r="C47" s="2208"/>
      <c r="D47" s="2208"/>
      <c r="E47" s="2208"/>
      <c r="F47" s="2208"/>
      <c r="G47" s="2216">
        <f>+B47+C47+D47-E47+F47</f>
        <v>0</v>
      </c>
      <c r="H47" s="2262"/>
      <c r="I47" s="2139"/>
    </row>
    <row r="48" spans="1:9">
      <c r="A48" s="2261" t="s">
        <v>25</v>
      </c>
      <c r="B48" s="2208"/>
      <c r="C48" s="2208"/>
      <c r="D48" s="2208"/>
      <c r="E48" s="2208"/>
      <c r="F48" s="2208"/>
      <c r="G48" s="2216">
        <f>+B48+C48+D48-E48+F48</f>
        <v>0</v>
      </c>
      <c r="H48" s="2262"/>
      <c r="I48" s="2139"/>
    </row>
    <row r="49" spans="1:9">
      <c r="A49" s="2261" t="s">
        <v>121</v>
      </c>
      <c r="B49" s="2208"/>
      <c r="C49" s="2208"/>
      <c r="D49" s="2208"/>
      <c r="E49" s="2208"/>
      <c r="F49" s="2208"/>
      <c r="G49" s="2216">
        <f>+B49+C49+D49-E49+F49</f>
        <v>0</v>
      </c>
      <c r="H49" s="2262"/>
      <c r="I49" s="2139"/>
    </row>
    <row r="50" spans="1:9">
      <c r="A50" s="2261" t="s">
        <v>122</v>
      </c>
      <c r="B50" s="2208"/>
      <c r="C50" s="2208"/>
      <c r="D50" s="2208"/>
      <c r="E50" s="2208"/>
      <c r="F50" s="2258"/>
      <c r="G50" s="2216">
        <f>+B50+C50+D50-E50</f>
        <v>0</v>
      </c>
      <c r="H50" s="2262"/>
      <c r="I50" s="2139"/>
    </row>
    <row r="51" spans="1:9">
      <c r="A51" s="2261"/>
      <c r="B51" s="2261"/>
      <c r="C51" s="2261"/>
      <c r="D51" s="2261"/>
      <c r="E51" s="2261"/>
      <c r="F51" s="2258"/>
      <c r="G51" s="2216"/>
      <c r="H51" s="2262"/>
      <c r="I51" s="2139"/>
    </row>
    <row r="52" spans="1:9">
      <c r="A52" s="2261" t="s">
        <v>2977</v>
      </c>
      <c r="B52" s="2208"/>
      <c r="C52" s="2208"/>
      <c r="D52" s="2208"/>
      <c r="E52" s="2208"/>
      <c r="F52" s="2258"/>
      <c r="G52" s="2216">
        <f>+B52+C52+D52-E52</f>
        <v>0</v>
      </c>
      <c r="H52" s="2262"/>
      <c r="I52" s="2139"/>
    </row>
    <row r="53" spans="1:9">
      <c r="A53" s="2261" t="s">
        <v>2978</v>
      </c>
      <c r="B53" s="2208"/>
      <c r="C53" s="2208"/>
      <c r="D53" s="2208"/>
      <c r="E53" s="2208"/>
      <c r="F53" s="2258"/>
      <c r="G53" s="2216">
        <f>+B53+C53+D53-E53</f>
        <v>0</v>
      </c>
      <c r="H53" s="2262"/>
      <c r="I53" s="2139"/>
    </row>
    <row r="54" spans="1:9">
      <c r="A54" s="2261" t="s">
        <v>2979</v>
      </c>
      <c r="B54" s="2208"/>
      <c r="C54" s="2208"/>
      <c r="D54" s="2208"/>
      <c r="E54" s="2208"/>
      <c r="F54" s="2258"/>
      <c r="G54" s="2216">
        <f>+B54+C54+D54-E54</f>
        <v>0</v>
      </c>
      <c r="H54" s="2262"/>
      <c r="I54" s="2139"/>
    </row>
    <row r="55" spans="1:9">
      <c r="A55" s="2261" t="s">
        <v>2980</v>
      </c>
      <c r="B55" s="2208"/>
      <c r="C55" s="2208"/>
      <c r="D55" s="2208"/>
      <c r="E55" s="2208"/>
      <c r="F55" s="2258"/>
      <c r="G55" s="2216">
        <f>+B55+C55+D55-E55</f>
        <v>0</v>
      </c>
      <c r="H55" s="2262"/>
      <c r="I55" s="2139"/>
    </row>
    <row r="56" spans="1:9">
      <c r="A56" s="2261" t="s">
        <v>2981</v>
      </c>
      <c r="B56" s="2208"/>
      <c r="C56" s="2208"/>
      <c r="D56" s="2208"/>
      <c r="E56" s="2208"/>
      <c r="F56" s="2258"/>
      <c r="G56" s="2216">
        <f>+B56+C56+D56-E56</f>
        <v>0</v>
      </c>
      <c r="H56" s="2262"/>
      <c r="I56" s="2139"/>
    </row>
    <row r="57" spans="1:9">
      <c r="A57" s="2259" t="s">
        <v>2982</v>
      </c>
      <c r="B57" s="2217">
        <f t="shared" ref="B57:G57" si="5">SUM(B52:B56)</f>
        <v>0</v>
      </c>
      <c r="C57" s="2217">
        <f t="shared" si="5"/>
        <v>0</v>
      </c>
      <c r="D57" s="2217">
        <f t="shared" si="5"/>
        <v>0</v>
      </c>
      <c r="E57" s="2217">
        <f t="shared" si="5"/>
        <v>0</v>
      </c>
      <c r="F57" s="2217">
        <f t="shared" si="5"/>
        <v>0</v>
      </c>
      <c r="G57" s="2217">
        <f t="shared" si="5"/>
        <v>0</v>
      </c>
      <c r="H57" s="2262"/>
      <c r="I57" s="2139"/>
    </row>
    <row r="58" spans="1:9">
      <c r="A58" s="2261" t="s">
        <v>347</v>
      </c>
      <c r="B58" s="2208"/>
      <c r="C58" s="2208"/>
      <c r="D58" s="2208"/>
      <c r="E58" s="2208"/>
      <c r="F58" s="2258"/>
      <c r="G58" s="2216">
        <f>+B58+C58+D58-E58</f>
        <v>0</v>
      </c>
      <c r="H58" s="2262"/>
      <c r="I58" s="2139"/>
    </row>
    <row r="59" spans="1:9">
      <c r="A59" s="2261" t="s">
        <v>348</v>
      </c>
      <c r="B59" s="2208"/>
      <c r="C59" s="2208"/>
      <c r="D59" s="2208"/>
      <c r="E59" s="2208"/>
      <c r="F59" s="2258"/>
      <c r="G59" s="2216">
        <f>+B59+C59+D59-E59</f>
        <v>0</v>
      </c>
      <c r="H59" s="2262"/>
      <c r="I59" s="2139"/>
    </row>
    <row r="60" spans="1:9">
      <c r="A60" s="2261" t="s">
        <v>2983</v>
      </c>
      <c r="B60" s="2208"/>
      <c r="C60" s="2208"/>
      <c r="D60" s="2208"/>
      <c r="E60" s="2208"/>
      <c r="F60" s="2258"/>
      <c r="G60" s="2216">
        <f>+B60+C60+D60-E60</f>
        <v>0</v>
      </c>
      <c r="H60" s="2262"/>
      <c r="I60" s="2139"/>
    </row>
    <row r="61" spans="1:9">
      <c r="A61" s="2261" t="s">
        <v>2984</v>
      </c>
      <c r="B61" s="2208"/>
      <c r="C61" s="2208"/>
      <c r="D61" s="2208"/>
      <c r="E61" s="2208"/>
      <c r="F61" s="2258"/>
      <c r="G61" s="2216">
        <f>+B61+C61+D61-E61</f>
        <v>0</v>
      </c>
      <c r="H61" s="2262"/>
      <c r="I61" s="2139"/>
    </row>
    <row r="62" spans="1:9">
      <c r="A62" s="2259" t="s">
        <v>123</v>
      </c>
      <c r="B62" s="2216">
        <f t="shared" ref="B62:G62" si="6">+B47+B48+B49+B50+B57+B58+B59+B60+B61</f>
        <v>0</v>
      </c>
      <c r="C62" s="2216">
        <f t="shared" si="6"/>
        <v>0</v>
      </c>
      <c r="D62" s="2216">
        <f t="shared" si="6"/>
        <v>0</v>
      </c>
      <c r="E62" s="2216">
        <f t="shared" si="6"/>
        <v>0</v>
      </c>
      <c r="F62" s="2216">
        <f t="shared" si="6"/>
        <v>0</v>
      </c>
      <c r="G62" s="2216">
        <f t="shared" si="6"/>
        <v>0</v>
      </c>
      <c r="H62" s="2262"/>
      <c r="I62" s="2139"/>
    </row>
    <row r="63" spans="1:9" ht="26.4">
      <c r="A63" s="2259" t="s">
        <v>2172</v>
      </c>
      <c r="B63" s="2260"/>
      <c r="C63" s="2260"/>
      <c r="D63" s="2260"/>
      <c r="E63" s="2260"/>
      <c r="F63" s="2260"/>
      <c r="G63" s="2209"/>
      <c r="H63" s="2262"/>
      <c r="I63" s="2139"/>
    </row>
    <row r="64" spans="1:9">
      <c r="A64" s="2261" t="s">
        <v>25</v>
      </c>
      <c r="B64" s="2208"/>
      <c r="C64" s="2208"/>
      <c r="D64" s="2208"/>
      <c r="E64" s="2208"/>
      <c r="F64" s="2208"/>
      <c r="G64" s="2216">
        <f>+B64+C64+D64-E64+F64</f>
        <v>0</v>
      </c>
      <c r="H64" s="2262"/>
      <c r="I64" s="2139"/>
    </row>
    <row r="65" spans="1:9">
      <c r="A65" s="2259" t="s">
        <v>123</v>
      </c>
      <c r="B65" s="2217">
        <f t="shared" ref="B65:G65" si="7">B64</f>
        <v>0</v>
      </c>
      <c r="C65" s="2217">
        <f t="shared" si="7"/>
        <v>0</v>
      </c>
      <c r="D65" s="2217">
        <f t="shared" si="7"/>
        <v>0</v>
      </c>
      <c r="E65" s="2217">
        <f t="shared" si="7"/>
        <v>0</v>
      </c>
      <c r="F65" s="2217">
        <f t="shared" si="7"/>
        <v>0</v>
      </c>
      <c r="G65" s="2217">
        <f t="shared" si="7"/>
        <v>0</v>
      </c>
      <c r="H65" s="2262"/>
      <c r="I65" s="2139"/>
    </row>
    <row r="66" spans="1:9">
      <c r="A66" s="2259" t="s">
        <v>125</v>
      </c>
      <c r="B66" s="2215"/>
      <c r="C66" s="2215"/>
      <c r="D66" s="2215"/>
      <c r="E66" s="2215"/>
      <c r="F66" s="2215"/>
      <c r="G66" s="2217"/>
      <c r="H66" s="2262"/>
      <c r="I66" s="2139"/>
    </row>
    <row r="67" spans="1:9">
      <c r="A67" s="2261" t="s">
        <v>2173</v>
      </c>
      <c r="B67" s="2215"/>
      <c r="C67" s="2215"/>
      <c r="D67" s="2215"/>
      <c r="E67" s="2215"/>
      <c r="F67" s="2215"/>
      <c r="G67" s="2217"/>
      <c r="H67" s="2262"/>
      <c r="I67" s="2139"/>
    </row>
    <row r="68" spans="1:9">
      <c r="A68" s="2261" t="s">
        <v>414</v>
      </c>
      <c r="B68" s="2215"/>
      <c r="C68" s="2215"/>
      <c r="D68" s="2215"/>
      <c r="E68" s="2215"/>
      <c r="F68" s="2215"/>
      <c r="G68" s="2217"/>
      <c r="H68" s="2262"/>
      <c r="I68" s="2139"/>
    </row>
    <row r="69" spans="1:9">
      <c r="A69" s="2261" t="s">
        <v>415</v>
      </c>
      <c r="B69" s="2215"/>
      <c r="C69" s="2215"/>
      <c r="D69" s="2215"/>
      <c r="E69" s="2215"/>
      <c r="F69" s="2215"/>
      <c r="G69" s="2217"/>
      <c r="H69" s="2262"/>
      <c r="I69" s="2139"/>
    </row>
    <row r="70" spans="1:9">
      <c r="A70" s="2261" t="s">
        <v>1359</v>
      </c>
      <c r="B70" s="2215"/>
      <c r="C70" s="2215"/>
      <c r="D70" s="2215"/>
      <c r="E70" s="2215"/>
      <c r="F70" s="2215"/>
      <c r="G70" s="2217"/>
      <c r="H70" s="2262"/>
      <c r="I70" s="2139"/>
    </row>
    <row r="71" spans="1:9">
      <c r="A71" s="2259" t="s">
        <v>123</v>
      </c>
      <c r="B71" s="2215"/>
      <c r="C71" s="2215"/>
      <c r="D71" s="2215"/>
      <c r="E71" s="2215"/>
      <c r="F71" s="2215"/>
      <c r="G71" s="2217"/>
      <c r="H71" s="2262"/>
      <c r="I71" s="2139"/>
    </row>
    <row r="72" spans="1:9">
      <c r="A72" s="2259" t="s">
        <v>163</v>
      </c>
      <c r="B72" s="2217">
        <f t="shared" ref="B72:G72" si="8">+B62+B65</f>
        <v>0</v>
      </c>
      <c r="C72" s="2217">
        <f t="shared" si="8"/>
        <v>0</v>
      </c>
      <c r="D72" s="2217">
        <f t="shared" si="8"/>
        <v>0</v>
      </c>
      <c r="E72" s="2217">
        <f t="shared" si="8"/>
        <v>0</v>
      </c>
      <c r="F72" s="2217">
        <f t="shared" si="8"/>
        <v>0</v>
      </c>
      <c r="G72" s="2217">
        <f t="shared" si="8"/>
        <v>0</v>
      </c>
      <c r="H72" s="2262"/>
      <c r="I72" s="2139"/>
    </row>
    <row r="73" spans="1:9">
      <c r="A73" s="2258"/>
      <c r="B73" s="2215"/>
      <c r="C73" s="2215"/>
      <c r="D73" s="2215"/>
      <c r="E73" s="2215"/>
      <c r="F73" s="2215"/>
      <c r="G73" s="2213"/>
      <c r="H73" s="2262"/>
      <c r="I73" s="2139"/>
    </row>
    <row r="74" spans="1:9">
      <c r="A74" s="2259" t="s">
        <v>129</v>
      </c>
      <c r="B74" s="2215"/>
      <c r="C74" s="2215"/>
      <c r="D74" s="2215"/>
      <c r="E74" s="2215"/>
      <c r="F74" s="2215"/>
      <c r="G74" s="2213"/>
      <c r="H74" s="2262"/>
      <c r="I74" s="2139"/>
    </row>
    <row r="75" spans="1:9">
      <c r="A75" s="2261" t="s">
        <v>141</v>
      </c>
      <c r="B75" s="2215"/>
      <c r="C75" s="2215"/>
      <c r="D75" s="2215"/>
      <c r="E75" s="2215"/>
      <c r="F75" s="2215"/>
      <c r="G75" s="2213"/>
      <c r="H75" s="2262"/>
      <c r="I75" s="2139"/>
    </row>
    <row r="76" spans="1:9">
      <c r="A76" s="2261" t="s">
        <v>130</v>
      </c>
      <c r="B76" s="2212"/>
      <c r="C76" s="2212"/>
      <c r="D76" s="2212"/>
      <c r="E76" s="2212"/>
      <c r="F76" s="2215"/>
      <c r="G76" s="2216">
        <f>+B76+C76+D76-E76</f>
        <v>0</v>
      </c>
      <c r="H76" s="2262"/>
      <c r="I76" s="2139"/>
    </row>
    <row r="77" spans="1:9">
      <c r="A77" s="2261" t="s">
        <v>658</v>
      </c>
      <c r="B77" s="2212"/>
      <c r="C77" s="2212"/>
      <c r="D77" s="2212"/>
      <c r="E77" s="2212"/>
      <c r="F77" s="2215"/>
      <c r="G77" s="2216">
        <f>+B77+C77+D77-E77</f>
        <v>0</v>
      </c>
      <c r="H77" s="2262"/>
      <c r="I77" s="2139"/>
    </row>
    <row r="78" spans="1:9">
      <c r="A78" s="2259" t="s">
        <v>1036</v>
      </c>
      <c r="B78" s="2217">
        <f t="shared" ref="B78:G78" si="9">SUM(B75:B77)</f>
        <v>0</v>
      </c>
      <c r="C78" s="2217">
        <f t="shared" si="9"/>
        <v>0</v>
      </c>
      <c r="D78" s="2217">
        <f t="shared" si="9"/>
        <v>0</v>
      </c>
      <c r="E78" s="2217">
        <f t="shared" si="9"/>
        <v>0</v>
      </c>
      <c r="F78" s="2217">
        <f t="shared" si="9"/>
        <v>0</v>
      </c>
      <c r="G78" s="2217">
        <f t="shared" si="9"/>
        <v>0</v>
      </c>
      <c r="H78" s="2262"/>
      <c r="I78" s="2139"/>
    </row>
    <row r="79" spans="1:9">
      <c r="A79" s="2258"/>
      <c r="B79" s="2213"/>
      <c r="C79" s="2213"/>
      <c r="D79" s="2213"/>
      <c r="E79" s="2213"/>
      <c r="F79" s="2213"/>
      <c r="G79" s="2213"/>
      <c r="H79" s="2262"/>
      <c r="I79" s="2139"/>
    </row>
    <row r="80" spans="1:9">
      <c r="A80" s="2259" t="s">
        <v>131</v>
      </c>
      <c r="B80" s="2217">
        <f t="shared" ref="B80:G80" si="10">B78+B72</f>
        <v>0</v>
      </c>
      <c r="C80" s="2217">
        <f t="shared" si="10"/>
        <v>0</v>
      </c>
      <c r="D80" s="2217">
        <f t="shared" si="10"/>
        <v>0</v>
      </c>
      <c r="E80" s="2217">
        <f t="shared" si="10"/>
        <v>0</v>
      </c>
      <c r="F80" s="2217">
        <f t="shared" si="10"/>
        <v>0</v>
      </c>
      <c r="G80" s="2217">
        <f t="shared" si="10"/>
        <v>0</v>
      </c>
      <c r="H80" s="2262"/>
      <c r="I80" s="2139"/>
    </row>
    <row r="81" spans="1:9">
      <c r="A81" s="2303"/>
      <c r="B81" s="2303"/>
      <c r="C81" s="2303"/>
      <c r="D81" s="2303"/>
      <c r="E81" s="2303"/>
      <c r="F81" s="2303"/>
      <c r="G81" s="2303"/>
      <c r="H81" s="2303"/>
      <c r="I81" s="2139"/>
    </row>
    <row r="82" spans="1:9">
      <c r="A82" s="2160"/>
      <c r="B82" s="2160"/>
      <c r="C82" s="2160"/>
      <c r="D82" s="2160"/>
      <c r="E82" s="2160"/>
      <c r="F82" s="2160"/>
      <c r="G82" s="2160"/>
      <c r="H82" s="2160"/>
      <c r="I82" s="2139"/>
    </row>
    <row r="83" spans="1:9" ht="28.5" customHeight="1">
      <c r="A83" s="2301"/>
      <c r="B83" s="2301"/>
      <c r="C83" s="2301"/>
      <c r="D83" s="2301"/>
      <c r="E83" s="2301"/>
      <c r="F83" s="2301"/>
      <c r="G83" s="2301"/>
      <c r="H83" s="2301"/>
      <c r="I83" s="2139"/>
    </row>
    <row r="84" spans="1:9" ht="20.25" customHeight="1">
      <c r="A84" s="2298" t="s">
        <v>2528</v>
      </c>
      <c r="B84" s="2298"/>
      <c r="C84" s="2298"/>
      <c r="D84" s="2298"/>
      <c r="E84" s="2298"/>
      <c r="F84" s="2298"/>
      <c r="G84" s="78"/>
      <c r="H84" s="78"/>
      <c r="I84" s="78"/>
    </row>
    <row r="85" spans="1:9" ht="39.6">
      <c r="A85" s="2259" t="s">
        <v>1275</v>
      </c>
      <c r="B85" s="2263" t="s">
        <v>2986</v>
      </c>
      <c r="C85" s="2263" t="s">
        <v>2987</v>
      </c>
      <c r="D85" s="2263" t="s">
        <v>1360</v>
      </c>
      <c r="E85" s="2263" t="s">
        <v>29</v>
      </c>
      <c r="F85" s="2263" t="s">
        <v>30</v>
      </c>
      <c r="G85" s="2139"/>
      <c r="H85" s="2139"/>
      <c r="I85" s="2139"/>
    </row>
    <row r="86" spans="1:9" ht="26.4">
      <c r="A86" s="2261" t="s">
        <v>24</v>
      </c>
      <c r="B86" s="2215">
        <f>H7</f>
        <v>0</v>
      </c>
      <c r="C86" s="2215">
        <f>B7</f>
        <v>0</v>
      </c>
      <c r="D86" s="2208"/>
      <c r="E86" s="2208"/>
      <c r="F86" s="2212"/>
      <c r="G86" s="2264" t="str">
        <f>IF((E86+F86)&lt;&gt;D86-D7+E46,"ERROR","")</f>
        <v/>
      </c>
      <c r="H86" s="2139"/>
      <c r="I86" s="2139"/>
    </row>
    <row r="87" spans="1:9">
      <c r="A87" s="2261" t="s">
        <v>142</v>
      </c>
      <c r="B87" s="2215">
        <f>H8-G47</f>
        <v>0</v>
      </c>
      <c r="C87" s="2215">
        <f>B8-B47</f>
        <v>0</v>
      </c>
      <c r="D87" s="2208"/>
      <c r="E87" s="2208"/>
      <c r="F87" s="2212"/>
      <c r="G87" s="2264" t="str">
        <f>IF((E87+F87)&lt;&gt;D87-D8+E47,"ERROR","")</f>
        <v/>
      </c>
      <c r="H87" s="2139"/>
      <c r="I87" s="2139"/>
    </row>
    <row r="88" spans="1:9">
      <c r="A88" s="2261" t="s">
        <v>25</v>
      </c>
      <c r="B88" s="2215">
        <f>H9-G48</f>
        <v>0</v>
      </c>
      <c r="C88" s="2215">
        <f>B9-B48</f>
        <v>0</v>
      </c>
      <c r="D88" s="2208"/>
      <c r="E88" s="2208"/>
      <c r="F88" s="2212"/>
      <c r="G88" s="2264" t="str">
        <f>IF((E88+F88)&lt;&gt;D88-D9+E48,"ERROR","")</f>
        <v/>
      </c>
      <c r="H88" s="2139"/>
      <c r="I88" s="2139"/>
    </row>
    <row r="89" spans="1:9">
      <c r="A89" s="2261" t="s">
        <v>1361</v>
      </c>
      <c r="B89" s="2215">
        <f>H10-G49</f>
        <v>0</v>
      </c>
      <c r="C89" s="2215">
        <f>B10-B49</f>
        <v>0</v>
      </c>
      <c r="D89" s="2208"/>
      <c r="E89" s="2208"/>
      <c r="F89" s="2212"/>
      <c r="G89" s="2264" t="str">
        <f>IF((E89+F89)&lt;&gt;D89-D10+E49,"ERROR","")</f>
        <v/>
      </c>
      <c r="H89" s="2139"/>
      <c r="I89" s="2139"/>
    </row>
    <row r="90" spans="1:9">
      <c r="A90" s="2261" t="s">
        <v>122</v>
      </c>
      <c r="B90" s="2215">
        <f>H11-G50</f>
        <v>0</v>
      </c>
      <c r="C90" s="2215">
        <f>B11-B50</f>
        <v>0</v>
      </c>
      <c r="D90" s="2208"/>
      <c r="E90" s="2208"/>
      <c r="F90" s="2212"/>
      <c r="G90" s="2264" t="str">
        <f>IF((E90+F90)&lt;&gt;D90-D11+E50,"ERROR","")</f>
        <v/>
      </c>
      <c r="H90" s="2139"/>
      <c r="I90" s="2139"/>
    </row>
    <row r="91" spans="1:9">
      <c r="A91" s="2261"/>
      <c r="B91" s="2215"/>
      <c r="C91" s="2215"/>
      <c r="D91" s="2215"/>
      <c r="E91" s="2215"/>
      <c r="F91" s="2213"/>
      <c r="G91" s="2264"/>
      <c r="H91" s="2139"/>
      <c r="I91" s="2139"/>
    </row>
    <row r="92" spans="1:9">
      <c r="A92" s="2261" t="s">
        <v>2977</v>
      </c>
      <c r="B92" s="2213">
        <f>+H13-G52</f>
        <v>0</v>
      </c>
      <c r="C92" s="2213">
        <f>+B13-B52</f>
        <v>0</v>
      </c>
      <c r="D92" s="2208"/>
      <c r="E92" s="2212"/>
      <c r="F92" s="2212"/>
      <c r="G92" s="2264" t="str">
        <f t="shared" ref="G92:G101" si="11">IF((E92+F92)&lt;&gt;D92-D13+E52,"ERROR","")</f>
        <v/>
      </c>
      <c r="H92" s="2139"/>
      <c r="I92" s="2139"/>
    </row>
    <row r="93" spans="1:9">
      <c r="A93" s="2261" t="s">
        <v>2978</v>
      </c>
      <c r="B93" s="2213">
        <f>+H14-G53</f>
        <v>0</v>
      </c>
      <c r="C93" s="2213">
        <f>+B14-B53</f>
        <v>0</v>
      </c>
      <c r="D93" s="2208"/>
      <c r="E93" s="2212"/>
      <c r="F93" s="2212"/>
      <c r="G93" s="2264" t="str">
        <f t="shared" si="11"/>
        <v/>
      </c>
      <c r="H93" s="2139"/>
      <c r="I93" s="2139"/>
    </row>
    <row r="94" spans="1:9">
      <c r="A94" s="2261" t="s">
        <v>2979</v>
      </c>
      <c r="B94" s="2213">
        <f>+H15-G54</f>
        <v>0</v>
      </c>
      <c r="C94" s="2213">
        <f>+B15-B54</f>
        <v>0</v>
      </c>
      <c r="D94" s="2208"/>
      <c r="E94" s="2212"/>
      <c r="F94" s="2212"/>
      <c r="G94" s="2264" t="str">
        <f t="shared" si="11"/>
        <v/>
      </c>
      <c r="H94" s="2265" t="s">
        <v>805</v>
      </c>
      <c r="I94" s="2139"/>
    </row>
    <row r="95" spans="1:9">
      <c r="A95" s="2261" t="s">
        <v>2980</v>
      </c>
      <c r="B95" s="2213">
        <f>+H16-G55</f>
        <v>0</v>
      </c>
      <c r="C95" s="2213">
        <f>+B16-B55</f>
        <v>0</v>
      </c>
      <c r="D95" s="2208"/>
      <c r="E95" s="2212"/>
      <c r="F95" s="2212"/>
      <c r="G95" s="2264" t="str">
        <f t="shared" si="11"/>
        <v/>
      </c>
      <c r="H95" s="2139"/>
      <c r="I95" s="2139"/>
    </row>
    <row r="96" spans="1:9">
      <c r="A96" s="2261" t="s">
        <v>2981</v>
      </c>
      <c r="B96" s="2213">
        <f>+H17-G56</f>
        <v>0</v>
      </c>
      <c r="C96" s="2213">
        <f>+B17-B56</f>
        <v>0</v>
      </c>
      <c r="D96" s="2208"/>
      <c r="E96" s="2212"/>
      <c r="F96" s="2212"/>
      <c r="G96" s="2264" t="str">
        <f t="shared" si="11"/>
        <v/>
      </c>
      <c r="H96" s="2139"/>
      <c r="I96" s="2139"/>
    </row>
    <row r="97" spans="1:9">
      <c r="A97" s="2259" t="s">
        <v>2982</v>
      </c>
      <c r="B97" s="2217">
        <f>SUM(B92:B96)</f>
        <v>0</v>
      </c>
      <c r="C97" s="2217">
        <f>SUM(C92:C96)</f>
        <v>0</v>
      </c>
      <c r="D97" s="2217">
        <f>SUM(D92:D96)</f>
        <v>0</v>
      </c>
      <c r="E97" s="2217">
        <f>SUM(E92:E96)</f>
        <v>0</v>
      </c>
      <c r="F97" s="2217">
        <f>SUM(F92:F96)</f>
        <v>0</v>
      </c>
      <c r="G97" s="2264"/>
      <c r="H97" s="2139"/>
      <c r="I97" s="2139"/>
    </row>
    <row r="98" spans="1:9">
      <c r="A98" s="2261" t="s">
        <v>347</v>
      </c>
      <c r="B98" s="2213">
        <f>+H19-G58</f>
        <v>0</v>
      </c>
      <c r="C98" s="2213">
        <f>+B19-B58</f>
        <v>0</v>
      </c>
      <c r="D98" s="2208"/>
      <c r="E98" s="2212"/>
      <c r="F98" s="2212"/>
      <c r="G98" s="2264" t="str">
        <f t="shared" si="11"/>
        <v/>
      </c>
      <c r="H98" s="2139"/>
      <c r="I98" s="2139"/>
    </row>
    <row r="99" spans="1:9">
      <c r="A99" s="2261" t="s">
        <v>348</v>
      </c>
      <c r="B99" s="2213">
        <f>+H20-G59</f>
        <v>0</v>
      </c>
      <c r="C99" s="2213">
        <f>+B20-B59</f>
        <v>0</v>
      </c>
      <c r="D99" s="2208"/>
      <c r="E99" s="2212"/>
      <c r="F99" s="2212"/>
      <c r="G99" s="2264" t="str">
        <f t="shared" si="11"/>
        <v/>
      </c>
      <c r="H99" s="2139"/>
      <c r="I99" s="2139"/>
    </row>
    <row r="100" spans="1:9">
      <c r="A100" s="2261" t="s">
        <v>2983</v>
      </c>
      <c r="B100" s="2213">
        <f>+H21-G60</f>
        <v>0</v>
      </c>
      <c r="C100" s="2213">
        <f>+B21-B60</f>
        <v>0</v>
      </c>
      <c r="D100" s="2208"/>
      <c r="E100" s="2212"/>
      <c r="F100" s="2212"/>
      <c r="G100" s="2264" t="str">
        <f t="shared" si="11"/>
        <v/>
      </c>
      <c r="H100" s="2139"/>
      <c r="I100" s="2139"/>
    </row>
    <row r="101" spans="1:9">
      <c r="A101" s="2261" t="s">
        <v>2984</v>
      </c>
      <c r="B101" s="2213">
        <f>+H22-G61</f>
        <v>0</v>
      </c>
      <c r="C101" s="2213">
        <f>+B22-B61</f>
        <v>0</v>
      </c>
      <c r="D101" s="2208"/>
      <c r="E101" s="2212"/>
      <c r="F101" s="2212"/>
      <c r="G101" s="2264" t="str">
        <f t="shared" si="11"/>
        <v/>
      </c>
      <c r="H101" s="2139"/>
      <c r="I101" s="2139"/>
    </row>
    <row r="102" spans="1:9">
      <c r="A102" s="2259" t="s">
        <v>123</v>
      </c>
      <c r="B102" s="2215">
        <f>SUM(B86:B101)-B97</f>
        <v>0</v>
      </c>
      <c r="C102" s="2215">
        <f t="shared" ref="C102:F102" si="12">SUM(C86:C101)-C97</f>
        <v>0</v>
      </c>
      <c r="D102" s="2215">
        <f t="shared" si="12"/>
        <v>0</v>
      </c>
      <c r="E102" s="2215">
        <f t="shared" si="12"/>
        <v>0</v>
      </c>
      <c r="F102" s="2215">
        <f t="shared" si="12"/>
        <v>0</v>
      </c>
      <c r="G102" s="2266"/>
      <c r="H102" s="2139"/>
      <c r="I102" s="2139"/>
    </row>
    <row r="103" spans="1:9" ht="26.4">
      <c r="A103" s="2259" t="s">
        <v>124</v>
      </c>
      <c r="B103" s="2213"/>
      <c r="C103" s="2213"/>
      <c r="D103" s="2213"/>
      <c r="E103" s="2213"/>
      <c r="F103" s="2213"/>
      <c r="G103" s="2264"/>
      <c r="H103" s="2139"/>
      <c r="I103" s="2139"/>
    </row>
    <row r="104" spans="1:9">
      <c r="A104" s="2261" t="s">
        <v>25</v>
      </c>
      <c r="B104" s="2215">
        <f>H25-G64</f>
        <v>0</v>
      </c>
      <c r="C104" s="2215">
        <f>B25-B64</f>
        <v>0</v>
      </c>
      <c r="D104" s="2208"/>
      <c r="E104" s="2208"/>
      <c r="F104" s="2212"/>
      <c r="G104" s="2264" t="str">
        <f>IF((-E104+F104)&lt;&gt;D104-D25+E64,"ERROR","")</f>
        <v/>
      </c>
      <c r="H104" s="2139"/>
      <c r="I104" s="2139"/>
    </row>
    <row r="105" spans="1:9">
      <c r="A105" s="2259" t="s">
        <v>123</v>
      </c>
      <c r="B105" s="2217">
        <f>B104</f>
        <v>0</v>
      </c>
      <c r="C105" s="2217">
        <f>C104</f>
        <v>0</v>
      </c>
      <c r="D105" s="2217">
        <f>D104</f>
        <v>0</v>
      </c>
      <c r="E105" s="2217">
        <f>E104</f>
        <v>0</v>
      </c>
      <c r="F105" s="2217">
        <f>F104</f>
        <v>0</v>
      </c>
      <c r="G105" s="2264"/>
      <c r="H105" s="2139"/>
      <c r="I105" s="2139"/>
    </row>
    <row r="106" spans="1:9">
      <c r="A106" s="2259" t="s">
        <v>125</v>
      </c>
      <c r="B106" s="2213"/>
      <c r="C106" s="2213"/>
      <c r="D106" s="2213"/>
      <c r="E106" s="2213"/>
      <c r="F106" s="2213"/>
      <c r="G106" s="2264"/>
      <c r="H106" s="2139"/>
      <c r="I106" s="2139"/>
    </row>
    <row r="107" spans="1:9">
      <c r="A107" s="2261" t="s">
        <v>126</v>
      </c>
      <c r="B107" s="2213">
        <f>+H28-G67</f>
        <v>0</v>
      </c>
      <c r="C107" s="2213">
        <f>+B28-B67</f>
        <v>0</v>
      </c>
      <c r="D107" s="2213"/>
      <c r="E107" s="2213"/>
      <c r="F107" s="2213"/>
      <c r="G107" s="2264"/>
      <c r="H107" s="2139"/>
      <c r="I107" s="2139"/>
    </row>
    <row r="108" spans="1:9">
      <c r="A108" s="2261" t="s">
        <v>127</v>
      </c>
      <c r="B108" s="2213">
        <f>+H29-G68</f>
        <v>0</v>
      </c>
      <c r="C108" s="2213">
        <f>+B29-B68</f>
        <v>0</v>
      </c>
      <c r="D108" s="2213"/>
      <c r="E108" s="2213"/>
      <c r="F108" s="2213"/>
      <c r="G108" s="2264"/>
      <c r="H108" s="2139"/>
      <c r="I108" s="2139"/>
    </row>
    <row r="109" spans="1:9">
      <c r="A109" s="2261" t="s">
        <v>128</v>
      </c>
      <c r="B109" s="2213">
        <f>+H30-G69</f>
        <v>0</v>
      </c>
      <c r="C109" s="2213">
        <f>+B30-B69</f>
        <v>0</v>
      </c>
      <c r="D109" s="2213"/>
      <c r="E109" s="2213"/>
      <c r="F109" s="2213"/>
      <c r="G109" s="2264"/>
      <c r="H109" s="2139"/>
      <c r="I109" s="2139"/>
    </row>
    <row r="110" spans="1:9">
      <c r="A110" s="2261" t="s">
        <v>2988</v>
      </c>
      <c r="B110" s="2213">
        <f>+H31-G70</f>
        <v>0</v>
      </c>
      <c r="C110" s="2213">
        <f>+B31-B70</f>
        <v>0</v>
      </c>
      <c r="D110" s="2213"/>
      <c r="E110" s="2213"/>
      <c r="F110" s="2213"/>
      <c r="G110" s="2264"/>
      <c r="H110" s="2139"/>
      <c r="I110" s="2139"/>
    </row>
    <row r="111" spans="1:9">
      <c r="A111" s="2259" t="s">
        <v>123</v>
      </c>
      <c r="B111" s="2217">
        <f>SUM(B107:B110)</f>
        <v>0</v>
      </c>
      <c r="C111" s="2217">
        <f>SUM(C107:C110)</f>
        <v>0</v>
      </c>
      <c r="D111" s="2213"/>
      <c r="E111" s="2213"/>
      <c r="F111" s="2213"/>
      <c r="G111" s="2264"/>
      <c r="H111" s="2139"/>
      <c r="I111" s="2139"/>
    </row>
    <row r="112" spans="1:9">
      <c r="A112" s="2259" t="s">
        <v>163</v>
      </c>
      <c r="B112" s="2217">
        <f>B111+B105+B102</f>
        <v>0</v>
      </c>
      <c r="C112" s="2217">
        <f>C111+C105+C102</f>
        <v>0</v>
      </c>
      <c r="D112" s="2217">
        <f>+D102+D105</f>
        <v>0</v>
      </c>
      <c r="E112" s="2217">
        <f>+E102+E105</f>
        <v>0</v>
      </c>
      <c r="F112" s="2217">
        <f>+F102+F105</f>
        <v>0</v>
      </c>
      <c r="G112" s="2267"/>
      <c r="H112" s="2139"/>
      <c r="I112" s="2139"/>
    </row>
    <row r="113" spans="1:9">
      <c r="A113" s="2259"/>
      <c r="B113" s="2217"/>
      <c r="C113" s="2217"/>
      <c r="D113" s="2217"/>
      <c r="E113" s="2217"/>
      <c r="F113" s="2213"/>
      <c r="G113" s="2264"/>
      <c r="H113" s="2139"/>
      <c r="I113" s="2139"/>
    </row>
    <row r="114" spans="1:9">
      <c r="A114" s="2259" t="s">
        <v>129</v>
      </c>
      <c r="B114" s="2213"/>
      <c r="C114" s="2213"/>
      <c r="D114" s="2213"/>
      <c r="E114" s="2213"/>
      <c r="F114" s="2213"/>
      <c r="G114" s="2264"/>
      <c r="H114" s="2139"/>
      <c r="I114" s="2139"/>
    </row>
    <row r="115" spans="1:9">
      <c r="A115" s="2261" t="s">
        <v>141</v>
      </c>
      <c r="B115" s="2213">
        <f>+H36-G75</f>
        <v>0</v>
      </c>
      <c r="C115" s="2213">
        <f>+B36-B75</f>
        <v>0</v>
      </c>
      <c r="D115" s="2212"/>
      <c r="E115" s="2212"/>
      <c r="F115" s="2212"/>
      <c r="G115" s="2264" t="str">
        <f>IF((E115+F115)&lt;&gt;D115-D36,"ERROR","")</f>
        <v/>
      </c>
      <c r="H115" s="2139"/>
      <c r="I115" s="2139"/>
    </row>
    <row r="116" spans="1:9">
      <c r="A116" s="2261" t="s">
        <v>130</v>
      </c>
      <c r="B116" s="2213">
        <f>+H37-G76</f>
        <v>0</v>
      </c>
      <c r="C116" s="2213">
        <f>+B37-B76</f>
        <v>0</v>
      </c>
      <c r="D116" s="2212"/>
      <c r="E116" s="2212"/>
      <c r="F116" s="2212"/>
      <c r="G116" s="2264" t="str">
        <f>IF((E116+F116)&lt;&gt;D116-D37+E76,"ERROR","")</f>
        <v/>
      </c>
      <c r="H116" s="2139"/>
      <c r="I116" s="2139"/>
    </row>
    <row r="117" spans="1:9">
      <c r="A117" s="2261" t="s">
        <v>658</v>
      </c>
      <c r="B117" s="2213">
        <f>+H38-G77</f>
        <v>0</v>
      </c>
      <c r="C117" s="2213">
        <f>+B38-B77</f>
        <v>0</v>
      </c>
      <c r="D117" s="2212"/>
      <c r="E117" s="2212"/>
      <c r="F117" s="2212"/>
      <c r="G117" s="2264" t="str">
        <f>IF((E117+F117)&lt;&gt;D117-D38+E77,"ERROR","")</f>
        <v/>
      </c>
      <c r="H117" s="2139"/>
      <c r="I117" s="2139"/>
    </row>
    <row r="118" spans="1:9">
      <c r="A118" s="2259" t="s">
        <v>163</v>
      </c>
      <c r="B118" s="2217">
        <f>SUM(B115:B117)</f>
        <v>0</v>
      </c>
      <c r="C118" s="2217">
        <f>SUM(C115:C117)</f>
        <v>0</v>
      </c>
      <c r="D118" s="2217">
        <f>SUM(D115:D117)</f>
        <v>0</v>
      </c>
      <c r="E118" s="2217">
        <f>SUM(E115:E117)</f>
        <v>0</v>
      </c>
      <c r="F118" s="2217">
        <f>SUM(F115:F117)</f>
        <v>0</v>
      </c>
      <c r="G118" s="2264"/>
      <c r="H118" s="2139"/>
      <c r="I118" s="2139"/>
    </row>
    <row r="119" spans="1:9">
      <c r="A119" s="2259"/>
      <c r="B119" s="2215"/>
      <c r="C119" s="2215"/>
      <c r="D119" s="2215"/>
      <c r="E119" s="2215"/>
      <c r="F119" s="2213"/>
      <c r="G119" s="2264"/>
      <c r="H119" s="2139"/>
      <c r="I119" s="2139"/>
    </row>
    <row r="120" spans="1:9">
      <c r="A120" s="2259" t="s">
        <v>131</v>
      </c>
      <c r="B120" s="2217">
        <f>B118+B112</f>
        <v>0</v>
      </c>
      <c r="C120" s="2217">
        <f>C118+C112</f>
        <v>0</v>
      </c>
      <c r="D120" s="2217">
        <f>D118+D112</f>
        <v>0</v>
      </c>
      <c r="E120" s="2217">
        <f>E118+E112</f>
        <v>0</v>
      </c>
      <c r="F120" s="2217">
        <f>F118+F112</f>
        <v>0</v>
      </c>
      <c r="G120" s="2264"/>
      <c r="H120" s="2139"/>
      <c r="I120" s="2139"/>
    </row>
    <row r="121" spans="1:9">
      <c r="A121" s="833"/>
      <c r="B121" s="2266"/>
      <c r="C121" s="2266"/>
      <c r="D121" s="2266"/>
      <c r="E121" s="824"/>
      <c r="F121" s="824"/>
      <c r="G121" s="2139"/>
      <c r="H121" s="2139"/>
      <c r="I121" s="2139"/>
    </row>
    <row r="122" spans="1:9">
      <c r="A122" s="2268"/>
      <c r="B122" s="2268"/>
      <c r="C122" s="2268"/>
      <c r="D122" s="2268"/>
      <c r="E122" s="2268"/>
      <c r="F122" s="2268"/>
      <c r="G122" s="2268"/>
      <c r="H122" s="2268"/>
      <c r="I122" s="2268"/>
    </row>
  </sheetData>
  <sheetProtection password="C797" sheet="1" objects="1" scenarios="1"/>
  <mergeCells count="7">
    <mergeCell ref="A84:F84"/>
    <mergeCell ref="A3:H3"/>
    <mergeCell ref="A4:H4"/>
    <mergeCell ref="A42:H42"/>
    <mergeCell ref="A43:H43"/>
    <mergeCell ref="A81:H81"/>
    <mergeCell ref="A83:H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0" zoomScaleNormal="100" workbookViewId="0">
      <selection activeCell="C25" sqref="C25"/>
    </sheetView>
  </sheetViews>
  <sheetFormatPr defaultColWidth="0" defaultRowHeight="13.2" zeroHeight="1"/>
  <cols>
    <col min="1" max="1" width="6.44140625" style="118" customWidth="1"/>
    <col min="2" max="2" width="46" style="118" customWidth="1"/>
    <col min="3" max="3" width="13.5546875" style="118" bestFit="1" customWidth="1"/>
    <col min="4" max="4" width="14.44140625" style="118" customWidth="1"/>
    <col min="5" max="5" width="13.44140625" style="118" customWidth="1"/>
  </cols>
  <sheetData>
    <row r="1" spans="1:5" ht="30.75" customHeight="1">
      <c r="A1" s="513"/>
      <c r="B1" s="3"/>
      <c r="C1" s="3"/>
      <c r="D1" s="2306" t="str">
        <f>'1 Summary'!G2</f>
        <v/>
      </c>
      <c r="E1" s="2306"/>
    </row>
    <row r="2" spans="1:5" ht="16.5" customHeight="1">
      <c r="A2" s="28" t="s">
        <v>638</v>
      </c>
      <c r="B2" s="31"/>
      <c r="C2" s="31"/>
      <c r="D2" s="836">
        <f>'1 Summary'!G3</f>
        <v>0</v>
      </c>
      <c r="E2" s="31"/>
    </row>
    <row r="3" spans="1:5" ht="12.75" customHeight="1">
      <c r="A3" s="2304" t="s">
        <v>1362</v>
      </c>
      <c r="B3" s="2304"/>
      <c r="C3" s="2304"/>
      <c r="D3" s="2304"/>
      <c r="E3" s="2304"/>
    </row>
    <row r="4" spans="1:5" ht="12.75" customHeight="1">
      <c r="A4" s="2305" t="s">
        <v>2531</v>
      </c>
      <c r="B4" s="2305"/>
      <c r="C4" s="2305"/>
      <c r="D4" s="2305"/>
      <c r="E4" s="2305"/>
    </row>
    <row r="5" spans="1:5" ht="57.75" customHeight="1">
      <c r="A5" s="837"/>
      <c r="B5" s="838"/>
      <c r="C5" s="839" t="s">
        <v>2532</v>
      </c>
      <c r="D5" s="839" t="s">
        <v>288</v>
      </c>
      <c r="E5" s="840" t="s">
        <v>2533</v>
      </c>
    </row>
    <row r="6" spans="1:5">
      <c r="A6" s="841"/>
      <c r="B6" s="842"/>
      <c r="C6" s="839" t="s">
        <v>1411</v>
      </c>
      <c r="D6" s="839" t="s">
        <v>1625</v>
      </c>
      <c r="E6" s="839" t="s">
        <v>1626</v>
      </c>
    </row>
    <row r="7" spans="1:5">
      <c r="A7" s="843">
        <v>1</v>
      </c>
      <c r="B7" s="844" t="s">
        <v>1605</v>
      </c>
      <c r="C7" s="845"/>
      <c r="D7" s="845"/>
      <c r="E7" s="846"/>
    </row>
    <row r="8" spans="1:5" ht="26.4">
      <c r="A8" s="847">
        <v>1.1000000000000001</v>
      </c>
      <c r="B8" s="845" t="s">
        <v>1606</v>
      </c>
      <c r="C8" s="2182">
        <f>IF($D$2=0,0,HLOOKUP($D$2,'Table Sch 5'!$C$6:$F$32,6,FALSE))</f>
        <v>0</v>
      </c>
      <c r="D8" s="2183">
        <f>+'Schedule 1.1 Cons Stmt of Ops.'!D28-'Schedule 5'!D17-'Schedule 5'!D29</f>
        <v>0</v>
      </c>
      <c r="E8" s="849">
        <f>C8+D8</f>
        <v>0</v>
      </c>
    </row>
    <row r="9" spans="1:5">
      <c r="A9" s="850">
        <v>1.3</v>
      </c>
      <c r="B9" s="844" t="s">
        <v>1607</v>
      </c>
      <c r="C9" s="851">
        <f>+C8</f>
        <v>0</v>
      </c>
      <c r="D9" s="851">
        <f>+D8</f>
        <v>0</v>
      </c>
      <c r="E9" s="851">
        <f>+E8</f>
        <v>0</v>
      </c>
    </row>
    <row r="10" spans="1:5">
      <c r="A10" s="841"/>
      <c r="B10" s="845"/>
      <c r="C10" s="851"/>
      <c r="D10" s="851"/>
      <c r="E10" s="849"/>
    </row>
    <row r="11" spans="1:5">
      <c r="A11" s="843">
        <v>2</v>
      </c>
      <c r="B11" s="844" t="s">
        <v>1608</v>
      </c>
      <c r="C11" s="851"/>
      <c r="D11" s="851"/>
      <c r="E11" s="849"/>
    </row>
    <row r="12" spans="1:5">
      <c r="A12" s="847">
        <v>2.1</v>
      </c>
      <c r="B12" s="845" t="s">
        <v>1351</v>
      </c>
      <c r="C12" s="2182">
        <f>IF($D$2=0,0,HLOOKUP($D$2,'Table Sch 5'!$C$6:$F$32,10,FALSE))</f>
        <v>0</v>
      </c>
      <c r="D12" s="848"/>
      <c r="E12" s="849">
        <f>C12+D12</f>
        <v>0</v>
      </c>
    </row>
    <row r="13" spans="1:5">
      <c r="A13" s="847">
        <v>2.2000000000000002</v>
      </c>
      <c r="B13" s="845" t="s">
        <v>1648</v>
      </c>
      <c r="C13" s="2182">
        <f>IF($D$2=0,0,HLOOKUP($D$2,'Table Sch 5'!$C$6:$F$32,11,FALSE))</f>
        <v>0</v>
      </c>
      <c r="D13" s="848"/>
      <c r="E13" s="849">
        <f>C13+D13</f>
        <v>0</v>
      </c>
    </row>
    <row r="14" spans="1:5">
      <c r="A14" s="841"/>
      <c r="B14" s="845" t="s">
        <v>1609</v>
      </c>
      <c r="C14" s="851"/>
      <c r="D14" s="851"/>
      <c r="E14" s="849"/>
    </row>
    <row r="15" spans="1:5">
      <c r="A15" s="847">
        <v>2.2999999999999998</v>
      </c>
      <c r="B15" s="852"/>
      <c r="C15" s="848"/>
      <c r="D15" s="848"/>
      <c r="E15" s="849">
        <f>C15+D15</f>
        <v>0</v>
      </c>
    </row>
    <row r="16" spans="1:5">
      <c r="A16" s="847">
        <v>2.4</v>
      </c>
      <c r="B16" s="852"/>
      <c r="C16" s="848"/>
      <c r="D16" s="848"/>
      <c r="E16" s="849">
        <f>C16+D16</f>
        <v>0</v>
      </c>
    </row>
    <row r="17" spans="1:5">
      <c r="A17" s="853">
        <v>2.5</v>
      </c>
      <c r="B17" s="844" t="s">
        <v>1610</v>
      </c>
      <c r="C17" s="851">
        <f>SUM(C12:C16)</f>
        <v>0</v>
      </c>
      <c r="D17" s="851">
        <f>SUM(D12:D16)</f>
        <v>0</v>
      </c>
      <c r="E17" s="849">
        <f>C17+D17</f>
        <v>0</v>
      </c>
    </row>
    <row r="18" spans="1:5">
      <c r="A18" s="841"/>
      <c r="B18" s="845"/>
      <c r="C18" s="851"/>
      <c r="D18" s="851"/>
      <c r="E18" s="849"/>
    </row>
    <row r="19" spans="1:5" ht="26.4">
      <c r="A19" s="843">
        <v>3</v>
      </c>
      <c r="B19" s="844" t="s">
        <v>1611</v>
      </c>
      <c r="C19" s="851">
        <f>C17+C9</f>
        <v>0</v>
      </c>
      <c r="D19" s="851">
        <f>D17+D9</f>
        <v>0</v>
      </c>
      <c r="E19" s="849">
        <f>C19+D19</f>
        <v>0</v>
      </c>
    </row>
    <row r="20" spans="1:5">
      <c r="A20" s="841"/>
      <c r="B20" s="845"/>
      <c r="C20" s="851"/>
      <c r="D20" s="851"/>
      <c r="E20" s="849"/>
    </row>
    <row r="21" spans="1:5">
      <c r="A21" s="843">
        <v>4</v>
      </c>
      <c r="B21" s="844" t="s">
        <v>1612</v>
      </c>
      <c r="C21" s="851"/>
      <c r="D21" s="851"/>
      <c r="E21" s="849"/>
    </row>
    <row r="22" spans="1:5" ht="52.8">
      <c r="A22" s="847">
        <v>4.0999999999999996</v>
      </c>
      <c r="B22" s="845" t="s">
        <v>2534</v>
      </c>
      <c r="C22" s="851">
        <f>'Sch. 10G Amort of Liab'!C58*-1</f>
        <v>0</v>
      </c>
      <c r="D22" s="854">
        <f>-'Sch. 10G Amort of Liab'!C61</f>
        <v>0</v>
      </c>
      <c r="E22" s="849">
        <f t="shared" ref="E22:E29" si="0">C22+D22</f>
        <v>0</v>
      </c>
    </row>
    <row r="23" spans="1:5" ht="26.4">
      <c r="A23" s="847" t="s">
        <v>199</v>
      </c>
      <c r="B23" s="845" t="s">
        <v>2321</v>
      </c>
      <c r="C23" s="851">
        <f>'Sch. 10G Amort of Liab'!D58*-1</f>
        <v>0</v>
      </c>
      <c r="D23" s="854">
        <f>-'Sch. 10G Amort of Liab'!D61</f>
        <v>0</v>
      </c>
      <c r="E23" s="849">
        <f t="shared" si="0"/>
        <v>0</v>
      </c>
    </row>
    <row r="24" spans="1:5" ht="26.4">
      <c r="A24" s="847" t="s">
        <v>1593</v>
      </c>
      <c r="B24" s="845" t="s">
        <v>2322</v>
      </c>
      <c r="C24" s="851">
        <f>'Sch. 10G Amort of Liab'!C67*-1</f>
        <v>0</v>
      </c>
      <c r="D24" s="854">
        <f>-'Sch. 10G Amort of Liab'!C70</f>
        <v>0</v>
      </c>
      <c r="E24" s="849">
        <f t="shared" si="0"/>
        <v>0</v>
      </c>
    </row>
    <row r="25" spans="1:5" ht="26.4">
      <c r="A25" s="847" t="s">
        <v>1594</v>
      </c>
      <c r="B25" s="845" t="s">
        <v>2320</v>
      </c>
      <c r="C25" s="2182">
        <f>IF($D$2=0,0,HLOOKUP($D$2,'Table Sch 5'!$C$6:$F$32,23,FALSE))</f>
        <v>0</v>
      </c>
      <c r="D25" s="854">
        <f>-'Sch 10ADJ  Oper. Fund- Adj.'!H56</f>
        <v>0</v>
      </c>
      <c r="E25" s="849">
        <f>C25</f>
        <v>0</v>
      </c>
    </row>
    <row r="26" spans="1:5">
      <c r="A26" s="847">
        <v>4.2</v>
      </c>
      <c r="B26" s="845" t="s">
        <v>1613</v>
      </c>
      <c r="C26" s="2182">
        <f>IF($D$2=0,0,HLOOKUP($D$2,'Table Sch 5'!$C$6:$F$32,24,FALSE))</f>
        <v>0</v>
      </c>
      <c r="D26" s="854">
        <f>-'Sch 10ADJ  Oper. Fund- Adj.'!F56</f>
        <v>0</v>
      </c>
      <c r="E26" s="849">
        <f t="shared" si="0"/>
        <v>0</v>
      </c>
    </row>
    <row r="27" spans="1:5">
      <c r="A27" s="847">
        <v>4.4000000000000004</v>
      </c>
      <c r="B27" s="845" t="s">
        <v>1767</v>
      </c>
      <c r="C27" s="2182">
        <f>IF($D$2=0,0,HLOOKUP($D$2,'Table Sch 5'!$C$6:$F$32,25,FALSE))</f>
        <v>0</v>
      </c>
      <c r="D27" s="848"/>
      <c r="E27" s="849">
        <f t="shared" si="0"/>
        <v>0</v>
      </c>
    </row>
    <row r="28" spans="1:5">
      <c r="A28" s="847">
        <v>4.5</v>
      </c>
      <c r="B28" s="845" t="s">
        <v>1614</v>
      </c>
      <c r="C28" s="2182">
        <f>IF($D$2=0,0,HLOOKUP($D$2,'Table Sch 5'!$C$6:$F$32,26,FALSE))</f>
        <v>0</v>
      </c>
      <c r="D28" s="848"/>
      <c r="E28" s="849">
        <f t="shared" si="0"/>
        <v>0</v>
      </c>
    </row>
    <row r="29" spans="1:5">
      <c r="A29" s="850">
        <v>4.8</v>
      </c>
      <c r="B29" s="844" t="s">
        <v>1615</v>
      </c>
      <c r="C29" s="851">
        <f>SUM(C22:C28)</f>
        <v>0</v>
      </c>
      <c r="D29" s="851">
        <f>SUM(D22:D28)</f>
        <v>0</v>
      </c>
      <c r="E29" s="849">
        <f t="shared" si="0"/>
        <v>0</v>
      </c>
    </row>
    <row r="30" spans="1:5">
      <c r="A30" s="841"/>
      <c r="B30" s="845"/>
      <c r="C30" s="851"/>
      <c r="D30" s="851"/>
      <c r="E30" s="849"/>
    </row>
    <row r="31" spans="1:5">
      <c r="A31" s="843">
        <v>5</v>
      </c>
      <c r="B31" s="844" t="s">
        <v>1616</v>
      </c>
      <c r="C31" s="851">
        <f>C29+C19</f>
        <v>0</v>
      </c>
      <c r="D31" s="851">
        <f>D29+D19</f>
        <v>0</v>
      </c>
      <c r="E31" s="851">
        <f>E29+E19</f>
        <v>0</v>
      </c>
    </row>
    <row r="32" spans="1:5" hidden="1"/>
    <row r="33" hidden="1"/>
    <row r="34" ht="13.2" hidden="1" customHeight="1"/>
  </sheetData>
  <sheetProtection password="C797" sheet="1" objects="1" scenarios="1"/>
  <mergeCells count="3">
    <mergeCell ref="A3:E3"/>
    <mergeCell ref="A4:E4"/>
    <mergeCell ref="D1:E1"/>
  </mergeCell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41</vt:i4>
      </vt:variant>
    </vt:vector>
  </HeadingPairs>
  <TitlesOfParts>
    <vt:vector size="108" baseType="lpstr">
      <vt:lpstr>Cover Sheet</vt:lpstr>
      <vt:lpstr>Contents</vt:lpstr>
      <vt:lpstr>Schedule 1 Stmt of Fin Pos.</vt:lpstr>
      <vt:lpstr>Schedule 1.1 Cons Stmt of Ops.</vt:lpstr>
      <vt:lpstr>Sch 1.2 Cons Stmt of Cash Flow</vt:lpstr>
      <vt:lpstr>Sch 1.3 Cons Stmt Net Debt</vt:lpstr>
      <vt:lpstr>Sch 3 Capital Exp.</vt:lpstr>
      <vt:lpstr>Sch 3C Tang Cap Asset Con</vt:lpstr>
      <vt:lpstr>Schedule 5</vt:lpstr>
      <vt:lpstr>Schedule 5.1</vt:lpstr>
      <vt:lpstr>Sch 7 Stmt of Fin. Pos.</vt:lpstr>
      <vt:lpstr>Schedule 9</vt:lpstr>
      <vt:lpstr>Sch. 10 Operating Fund - Exp</vt:lpstr>
      <vt:lpstr>Sch 10ADJ  Oper. Fund- Adj.</vt:lpstr>
      <vt:lpstr>Sch. 10.3 Texts,Classroom Supp.</vt:lpstr>
      <vt:lpstr>Sch. 10.4 Supplementary Info.</vt:lpstr>
      <vt:lpstr>Sch. 10A Spec Ed Expense - Elem</vt:lpstr>
      <vt:lpstr>Sch. 10B Spec Ed Expense - Sec</vt:lpstr>
      <vt:lpstr>Sch. 10C Oper. &amp; Maintenance</vt:lpstr>
      <vt:lpstr>Sch. 10F Employee Benefits</vt:lpstr>
      <vt:lpstr>Sch. 10G Supp Ben Info.</vt:lpstr>
      <vt:lpstr>Sch. 10G Amort of Liab</vt:lpstr>
      <vt:lpstr>Sch 11A Tax Revenue</vt:lpstr>
      <vt:lpstr>Sch 11A Tax Revenue and Adj </vt:lpstr>
      <vt:lpstr>Sch 11B Tax Revenue</vt:lpstr>
      <vt:lpstr>Sch 12 ConEd Summer</vt:lpstr>
      <vt:lpstr>Sch 13 Enrolment</vt:lpstr>
      <vt:lpstr>Sch 14 School Generated Funds</vt:lpstr>
      <vt:lpstr>1 Summary</vt:lpstr>
      <vt:lpstr>1.1 Pupil Foundation</vt:lpstr>
      <vt:lpstr>1.3 School Foundation</vt:lpstr>
      <vt:lpstr>2 Special Ed</vt:lpstr>
      <vt:lpstr>3 Language</vt:lpstr>
      <vt:lpstr>4 Outlying Schools</vt:lpstr>
      <vt:lpstr>5 Remote and Rural</vt:lpstr>
      <vt:lpstr>5A Rural and Small Comm</vt:lpstr>
      <vt:lpstr>6 Continuing Education</vt:lpstr>
      <vt:lpstr>7 Teacher Compensation</vt:lpstr>
      <vt:lpstr>7A ECE</vt:lpstr>
      <vt:lpstr>7B NTIP</vt:lpstr>
      <vt:lpstr>9 Transportation</vt:lpstr>
      <vt:lpstr>10 Admin and Governance</vt:lpstr>
      <vt:lpstr>11 Accommodations</vt:lpstr>
      <vt:lpstr>11A Community Use</vt:lpstr>
      <vt:lpstr>12 Teacherage</vt:lpstr>
      <vt:lpstr>13 Learning Opportunities</vt:lpstr>
      <vt:lpstr>15 Special Approvals</vt:lpstr>
      <vt:lpstr>16 Declining Enrolment</vt:lpstr>
      <vt:lpstr>18 First Nation</vt:lpstr>
      <vt:lpstr>19 Safe Schools</vt:lpstr>
      <vt:lpstr>App B Calculation of Fees</vt:lpstr>
      <vt:lpstr>App B1 Tuition Fees</vt:lpstr>
      <vt:lpstr>App F1 Transportation</vt:lpstr>
      <vt:lpstr>App F1.1 Board-Owned</vt:lpstr>
      <vt:lpstr>App F2 Board Lodging</vt:lpstr>
      <vt:lpstr>App G - Salary Grid</vt:lpstr>
      <vt:lpstr>App H - Staffing</vt:lpstr>
      <vt:lpstr>App L - ECE Grid</vt:lpstr>
      <vt:lpstr>Error Messages</vt:lpstr>
      <vt:lpstr>Warning Messages</vt:lpstr>
      <vt:lpstr>Data Analysis</vt:lpstr>
      <vt:lpstr>ECE Grid</vt:lpstr>
      <vt:lpstr>Tables</vt:lpstr>
      <vt:lpstr>GSN Benchmarks</vt:lpstr>
      <vt:lpstr>Table Sch 5</vt:lpstr>
      <vt:lpstr>Table Sch 10G-1</vt:lpstr>
      <vt:lpstr>Table Sch 10G-2</vt:lpstr>
      <vt:lpstr>'Sch 11A Tax Revenue and Adj '!_GoBack</vt:lpstr>
      <vt:lpstr>Benchmarks</vt:lpstr>
      <vt:lpstr>ETFO</vt:lpstr>
      <vt:lpstr>NonETFO</vt:lpstr>
      <vt:lpstr>'1 Summary'!Print_Area</vt:lpstr>
      <vt:lpstr>'1.1 Pupil Foundation'!Print_Area</vt:lpstr>
      <vt:lpstr>'1.3 School Foundation'!Print_Area</vt:lpstr>
      <vt:lpstr>'13 Learning Opportunities'!Print_Area</vt:lpstr>
      <vt:lpstr>'16 Declining Enrolment'!Print_Area</vt:lpstr>
      <vt:lpstr>'3 Language'!Print_Area</vt:lpstr>
      <vt:lpstr>'4 Outlying Schools'!Print_Area</vt:lpstr>
      <vt:lpstr>'7B NTIP'!Print_Area</vt:lpstr>
      <vt:lpstr>'App B Calculation of Fees'!Print_Area</vt:lpstr>
      <vt:lpstr>Contents!Print_Area</vt:lpstr>
      <vt:lpstr>'Cover Sheet'!Print_Area</vt:lpstr>
      <vt:lpstr>'Data Analysis'!Print_Area</vt:lpstr>
      <vt:lpstr>'Error Messages'!Print_Area</vt:lpstr>
      <vt:lpstr>'GSN Benchmarks'!Print_Area</vt:lpstr>
      <vt:lpstr>'Sch 10ADJ  Oper. Fund- Adj.'!Print_Area</vt:lpstr>
      <vt:lpstr>'Sch 12 ConEd Summer'!Print_Area</vt:lpstr>
      <vt:lpstr>'Sch. 10 Operating Fund - Exp'!Print_Area</vt:lpstr>
      <vt:lpstr>'Sch. 10C Oper. &amp; Maintenance'!Print_Area</vt:lpstr>
      <vt:lpstr>'Sch. 10F Employee Benefits'!Print_Area</vt:lpstr>
      <vt:lpstr>'Sch. 10G Amort of Liab'!Print_Area</vt:lpstr>
      <vt:lpstr>'Schedule 1.1 Cons Stmt of Ops.'!Print_Area</vt:lpstr>
      <vt:lpstr>'Schedule 5'!Print_Area</vt:lpstr>
      <vt:lpstr>'Schedule 5.1'!Print_Area</vt:lpstr>
      <vt:lpstr>'Schedule 9'!Print_Area</vt:lpstr>
      <vt:lpstr>Tables!Print_Area</vt:lpstr>
      <vt:lpstr>'11 Accommodations'!Print_Titles</vt:lpstr>
      <vt:lpstr>'3 Language'!Print_Titles</vt:lpstr>
      <vt:lpstr>'7 Teacher Compensation'!Print_Titles</vt:lpstr>
      <vt:lpstr>'App G - Salary Grid'!Print_Titles</vt:lpstr>
      <vt:lpstr>Contents!Print_Titles</vt:lpstr>
      <vt:lpstr>'Data Analysis'!Print_Titles</vt:lpstr>
      <vt:lpstr>'Error Messages'!Print_Titles</vt:lpstr>
      <vt:lpstr>'GSN Benchmarks'!Print_Titles</vt:lpstr>
      <vt:lpstr>'Sch 13 Enrolment'!Print_Titles</vt:lpstr>
      <vt:lpstr>'Schedule 5.1'!Print_Titles</vt:lpstr>
      <vt:lpstr>Tables!Print_Titles</vt:lpstr>
      <vt:lpstr>'Warning Messages'!Print_Titles</vt:lpstr>
    </vt:vector>
  </TitlesOfParts>
  <Company>Min. of Education &amp; Training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 STAFF</dc:creator>
  <cp:lastModifiedBy>Fry, Martin (EDU)</cp:lastModifiedBy>
  <cp:lastPrinted>2015-06-26T13:16:30Z</cp:lastPrinted>
  <dcterms:created xsi:type="dcterms:W3CDTF">1999-04-15T14:18:34Z</dcterms:created>
  <dcterms:modified xsi:type="dcterms:W3CDTF">2017-01-11T20:16:41Z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